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Kom - G2\"/>
    </mc:Choice>
  </mc:AlternateContent>
  <xr:revisionPtr revIDLastSave="0" documentId="13_ncr:1_{580D8B1E-B9EE-435E-BA58-8D6E0E183A30}" xr6:coauthVersionLast="47" xr6:coauthVersionMax="47" xr10:uidLastSave="{00000000-0000-0000-0000-000000000000}"/>
  <bookViews>
    <workbookView xWindow="-120" yWindow="-16320" windowWidth="29040" windowHeight="15720" firstSheet="5" activeTab="6" xr2:uid="{0A11D141-1567-49AE-A9BE-E430668BBF6D}"/>
  </bookViews>
  <sheets>
    <sheet name="Analyse" sheetId="12" r:id="rId1"/>
    <sheet name="Måneder" sheetId="8" r:id="rId2"/>
    <sheet name="Funksjoner" sheetId="9" r:id="rId3"/>
    <sheet name="Ansvar" sheetId="10" r:id="rId4"/>
    <sheet name="Kontoavvik" sheetId="11" r:id="rId5"/>
    <sheet name="Datakvalitet" sheetId="7" r:id="rId6"/>
    <sheet name="control" sheetId="1" r:id="rId7"/>
    <sheet name="dim_ansvar" sheetId="2" r:id="rId8"/>
    <sheet name="dim_date" sheetId="3" r:id="rId9"/>
    <sheet name="dim_kostra_funksjon" sheetId="4" r:id="rId10"/>
    <sheet name="dim_kostra_kontoplan" sheetId="5" r:id="rId11"/>
    <sheet name="modelready_fact" sheetId="6" r:id="rId12"/>
  </sheets>
  <definedNames>
    <definedName name="ExternalData_1" localSheetId="7" hidden="1">dim_ansvar!$A$1:$H$40</definedName>
    <definedName name="ExternalData_2" localSheetId="8" hidden="1">dim_date!$A$1:$J$367</definedName>
    <definedName name="ExternalData_3" localSheetId="9" hidden="1">dim_kostra_funksjon!$A$1:$M$62</definedName>
    <definedName name="ExternalData_4" localSheetId="10" hidden="1">dim_kostra_kontoplan!$A$1:$R$173</definedName>
    <definedName name="ExternalData_5" localSheetId="11" hidden="1">modelready_fact!$A$1:$AF$2257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ansvar_4ab494a6-c394-4377-8c98-88e03f33e280" name="dim_ansvar" connection="Query - dim_ansvar"/>
          <x15:modelTable id="dim_date_d31cc681-dc04-4803-ac61-28d678365371" name="dim_date" connection="Query - dim_date"/>
          <x15:modelTable id="dim_kostra_funksjon_330fdc20-7cda-4a29-a0a9-ed5ed997fe9c" name="dim_kostra_funksjon" connection="Query - dim_kostra_funksjon"/>
          <x15:modelTable id="dim_kostra_kontoplan_7f80daec-fa01-4deb-b60a-6582e55bfee3" name="dim_kostra_kontoplan" connection="Query - dim_kostra_kontoplan"/>
          <x15:modelTable id="modelready_fact_76fc0db4-4f81-43dd-9e31-038349ccf588" name="modelready_fact" connection="Query - modelready_fact"/>
        </x15:modelTables>
        <x15:modelRelationships>
          <x15:modelRelationship fromTable="modelready_fact" fromColumn="accounting_period" toTable="dim_date" toColumn="Dato"/>
          <x15:modelRelationship fromTable="modelready_fact" fromColumn="ansvar_code" toTable="dim_ansvar" toColumn="Ansvar_Kode"/>
          <x15:modelRelationship fromTable="modelready_fact" fromColumn="konto_code" toTable="dim_kostra_kontoplan" toColumn="Kontokode_6Siffer"/>
          <x15:modelRelationship fromTable="modelready_fact" fromColumn="funksjon_code" toTable="dim_kostra_funksjon" toColumn="KOSTRA_Funksjonsgruppe_Kod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im_date" columnName="Ar_Maned" columnId="Ar_Maned">
                <x16:calculatedTimeColumn columnName="Ar_Maned (Month Index)" columnId="Ar_Maned (Month Index)" contentType="monthsindex" isSelected="1"/>
                <x16:calculatedTimeColumn columnName="Ar_Maned (Month)" columnId="Ar_Maned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5" i="1" l="1"/>
  <c r="K36" i="1"/>
  <c r="K37" i="1"/>
  <c r="K38" i="1"/>
  <c r="K39" i="1"/>
  <c r="K40" i="1"/>
  <c r="K41" i="1"/>
  <c r="K42" i="1"/>
  <c r="K43" i="1"/>
  <c r="K34" i="1"/>
  <c r="A33" i="1" a="1"/>
  <c r="G33" i="1" s="1" a="1"/>
  <c r="D8" i="12"/>
  <c r="B32" i="7"/>
  <c r="B31" i="7"/>
  <c r="B30" i="7"/>
  <c r="B29" i="7" a="1"/>
  <c r="B28" i="7" a="1"/>
  <c r="B27" i="7" a="1"/>
  <c r="B26" i="7" a="1"/>
  <c r="B25" i="7" a="1"/>
  <c r="B24" i="7" a="1"/>
  <c r="B23" i="7"/>
  <c r="B22" i="7" a="1"/>
  <c r="B21" i="7" a="1"/>
  <c r="B20" i="7"/>
  <c r="B19" i="7"/>
  <c r="B18" i="7"/>
  <c r="B17" i="7"/>
  <c r="B16" i="7"/>
  <c r="E16" i="12"/>
  <c r="D16" i="12"/>
  <c r="C16" i="12"/>
  <c r="B16" i="12"/>
  <c r="H13" i="8"/>
  <c r="H12" i="8"/>
  <c r="H11" i="8"/>
  <c r="H10" i="8"/>
  <c r="H9" i="8"/>
  <c r="H8" i="8"/>
  <c r="G13" i="8"/>
  <c r="G12" i="8"/>
  <c r="G11" i="8"/>
  <c r="G10" i="8"/>
  <c r="G9" i="8"/>
  <c r="G8" i="8"/>
  <c r="G7" i="8"/>
  <c r="G15" i="8" s="1"/>
  <c r="F13" i="8"/>
  <c r="F12" i="8"/>
  <c r="F11" i="8"/>
  <c r="F10" i="8"/>
  <c r="F9" i="8"/>
  <c r="F8" i="8"/>
  <c r="F7" i="8"/>
  <c r="E13" i="8"/>
  <c r="E12" i="8"/>
  <c r="E11" i="8"/>
  <c r="E10" i="8"/>
  <c r="E9" i="8"/>
  <c r="E8" i="8"/>
  <c r="E7" i="8"/>
  <c r="D13" i="8"/>
  <c r="D12" i="8"/>
  <c r="D11" i="8"/>
  <c r="D10" i="8"/>
  <c r="D9" i="8"/>
  <c r="D8" i="8"/>
  <c r="D7" i="8"/>
  <c r="C13" i="8"/>
  <c r="C12" i="8"/>
  <c r="C11" i="8"/>
  <c r="C10" i="8"/>
  <c r="C9" i="8"/>
  <c r="C8" i="8"/>
  <c r="C7" i="8"/>
  <c r="B13" i="8"/>
  <c r="B12" i="8"/>
  <c r="B11" i="8"/>
  <c r="B10" i="8"/>
  <c r="B9" i="8"/>
  <c r="B8" i="8"/>
  <c r="B7" i="8"/>
  <c r="B15" i="8" s="1"/>
  <c r="D15" i="12"/>
  <c r="E15" i="12" s="1"/>
  <c r="C15" i="12"/>
  <c r="B15" i="12"/>
  <c r="A15" i="12" a="1"/>
  <c r="B11" i="12"/>
  <c r="B10" i="12"/>
  <c r="B9" i="12"/>
  <c r="B8" i="12"/>
  <c r="B7" i="12"/>
  <c r="B6" i="12"/>
  <c r="G6" i="8"/>
  <c r="F6" i="8"/>
  <c r="D6" i="8"/>
  <c r="C6" i="8"/>
  <c r="B6" i="8"/>
  <c r="A6" i="8" a="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113" i="11" s="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113" i="11" s="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113" i="11" s="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77" i="11"/>
  <c r="B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H14" i="10"/>
  <c r="H13" i="10"/>
  <c r="H12" i="10"/>
  <c r="H11" i="10"/>
  <c r="H10" i="10"/>
  <c r="H9" i="10"/>
  <c r="H8" i="10"/>
  <c r="H7" i="10"/>
  <c r="H16" i="10" s="1"/>
  <c r="G14" i="10"/>
  <c r="G13" i="10"/>
  <c r="G12" i="10"/>
  <c r="G11" i="10"/>
  <c r="G10" i="10"/>
  <c r="G9" i="10"/>
  <c r="G8" i="10"/>
  <c r="G7" i="10"/>
  <c r="F14" i="10"/>
  <c r="F13" i="10"/>
  <c r="F12" i="10"/>
  <c r="F11" i="10"/>
  <c r="F10" i="10"/>
  <c r="F9" i="10"/>
  <c r="F8" i="10"/>
  <c r="F7" i="10"/>
  <c r="E14" i="10"/>
  <c r="E13" i="10"/>
  <c r="E12" i="10"/>
  <c r="E11" i="10"/>
  <c r="E10" i="10"/>
  <c r="E9" i="10"/>
  <c r="E8" i="10"/>
  <c r="E7" i="10"/>
  <c r="D14" i="10"/>
  <c r="D13" i="10"/>
  <c r="D12" i="10"/>
  <c r="D11" i="10"/>
  <c r="D10" i="10"/>
  <c r="D9" i="10"/>
  <c r="D8" i="10"/>
  <c r="D7" i="10"/>
  <c r="D16" i="10" s="1"/>
  <c r="C14" i="10"/>
  <c r="C13" i="10"/>
  <c r="C12" i="10"/>
  <c r="C11" i="10"/>
  <c r="C10" i="10"/>
  <c r="C9" i="10"/>
  <c r="C8" i="10"/>
  <c r="C7" i="10"/>
  <c r="C16" i="10" s="1"/>
  <c r="B14" i="10"/>
  <c r="B13" i="10"/>
  <c r="B12" i="10"/>
  <c r="B11" i="10"/>
  <c r="B10" i="10"/>
  <c r="B9" i="10"/>
  <c r="B8" i="10"/>
  <c r="B7" i="10"/>
  <c r="H15" i="9"/>
  <c r="H14" i="9"/>
  <c r="H13" i="9"/>
  <c r="H12" i="9"/>
  <c r="H11" i="9"/>
  <c r="H10" i="9"/>
  <c r="H9" i="9"/>
  <c r="H8" i="9"/>
  <c r="H7" i="9"/>
  <c r="H17" i="9" s="1"/>
  <c r="G15" i="9"/>
  <c r="G14" i="9"/>
  <c r="G13" i="9"/>
  <c r="G12" i="9"/>
  <c r="G11" i="9"/>
  <c r="G10" i="9"/>
  <c r="G9" i="9"/>
  <c r="G8" i="9"/>
  <c r="G7" i="9"/>
  <c r="F15" i="9"/>
  <c r="F14" i="9"/>
  <c r="F13" i="9"/>
  <c r="F12" i="9"/>
  <c r="F11" i="9"/>
  <c r="F10" i="9"/>
  <c r="F9" i="9"/>
  <c r="F8" i="9"/>
  <c r="F7" i="9"/>
  <c r="E15" i="9"/>
  <c r="E14" i="9"/>
  <c r="E13" i="9"/>
  <c r="E12" i="9"/>
  <c r="E11" i="9"/>
  <c r="E10" i="9"/>
  <c r="E9" i="9"/>
  <c r="E8" i="9"/>
  <c r="E7" i="9"/>
  <c r="D15" i="9"/>
  <c r="D14" i="9"/>
  <c r="D13" i="9"/>
  <c r="D12" i="9"/>
  <c r="D11" i="9"/>
  <c r="D10" i="9"/>
  <c r="D9" i="9"/>
  <c r="D8" i="9"/>
  <c r="D7" i="9"/>
  <c r="D17" i="9" s="1"/>
  <c r="C15" i="9"/>
  <c r="C14" i="9"/>
  <c r="C13" i="9"/>
  <c r="C12" i="9"/>
  <c r="C11" i="9"/>
  <c r="C10" i="9"/>
  <c r="C9" i="9"/>
  <c r="C8" i="9"/>
  <c r="C7" i="9"/>
  <c r="C17" i="9" s="1"/>
  <c r="B15" i="9"/>
  <c r="B14" i="9"/>
  <c r="B13" i="9"/>
  <c r="B12" i="9"/>
  <c r="B11" i="9"/>
  <c r="B10" i="9"/>
  <c r="B9" i="9"/>
  <c r="B8" i="9"/>
  <c r="B7" i="9"/>
  <c r="H6" i="11"/>
  <c r="G6" i="11"/>
  <c r="E6" i="11"/>
  <c r="D6" i="11"/>
  <c r="C6" i="11"/>
  <c r="B6" i="11"/>
  <c r="A6" i="11" a="1"/>
  <c r="H6" i="10"/>
  <c r="G6" i="10"/>
  <c r="E6" i="10"/>
  <c r="D6" i="10"/>
  <c r="C6" i="10"/>
  <c r="B6" i="10"/>
  <c r="A6" i="10" a="1"/>
  <c r="H6" i="9"/>
  <c r="G6" i="9"/>
  <c r="E6" i="9"/>
  <c r="D6" i="9"/>
  <c r="C6" i="9"/>
  <c r="B6" i="9"/>
  <c r="A6" i="9" a="1"/>
  <c r="D29" i="1"/>
  <c r="D22" i="1"/>
  <c r="D23" i="1"/>
  <c r="D24" i="1"/>
  <c r="D25" i="1"/>
  <c r="D26" i="1"/>
  <c r="D27" i="1"/>
  <c r="D28" i="1"/>
  <c r="D21" i="1"/>
  <c r="C15" i="8" l="1"/>
  <c r="H7" i="8"/>
  <c r="D15" i="8"/>
  <c r="E15" i="8" s="1"/>
  <c r="E6" i="8"/>
  <c r="F15" i="8"/>
  <c r="G113" i="11"/>
  <c r="E113" i="11"/>
  <c r="F113" i="11" s="1"/>
  <c r="F6" i="11"/>
  <c r="G16" i="10"/>
  <c r="E16" i="10"/>
  <c r="F16" i="10" s="1"/>
  <c r="F6" i="10"/>
  <c r="G17" i="9"/>
  <c r="E17" i="9"/>
  <c r="F17" i="9" s="1"/>
  <c r="F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B30F60-6BEE-4EE1-9F84-203F55910B3D}" keepAlive="1" name="ModelConnection_ExternalData_1" description="Data Model" type="5" refreshedVersion="8" minRefreshableVersion="5" saveData="1">
    <dbPr connection="Data Model Connection" command="dim_ansva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64A29CF-9323-4D6E-8606-38FF4D8E80FB}" keepAlive="1" name="ModelConnection_ExternalData_2" description="Data Model" type="5" refreshedVersion="8" minRefreshableVersion="5" saveData="1">
    <dbPr connection="Data Model Connection" command="dim_dat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F80DA34F-8EE3-45FB-AB5F-E2202796FECB}" keepAlive="1" name="ModelConnection_ExternalData_3" description="Data Model" type="5" refreshedVersion="8" minRefreshableVersion="5" saveData="1">
    <dbPr connection="Data Model Connection" command="dim_kostra_funksjon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2A2D14BD-B6EB-4416-B048-FA1CD60992CD}" keepAlive="1" name="ModelConnection_ExternalData_4" description="Data Model" type="5" refreshedVersion="8" minRefreshableVersion="5" saveData="1">
    <dbPr connection="Data Model Connection" command="dim_kostra_kontoplan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9759C7C3-A75B-49F4-9CE7-42B48F79D7BE}" keepAlive="1" name="ModelConnection_ExternalData_5" description="Data Model" type="5" refreshedVersion="8" minRefreshableVersion="5" saveData="1">
    <dbPr connection="Data Model Connection" command="modelready_fact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DBEBFB66-351C-4B19-AF6A-1F380907B6B3}" name="Query - dim_ansvar" description="Connection to the 'dim_ansvar' query in the workbook." type="100" refreshedVersion="8" minRefreshableVersion="5">
    <extLst>
      <ext xmlns:x15="http://schemas.microsoft.com/office/spreadsheetml/2010/11/main" uri="{DE250136-89BD-433C-8126-D09CA5730AF9}">
        <x15:connection id="44542dce-0c99-4696-9c13-0b61e2c6bc41"/>
      </ext>
    </extLst>
  </connection>
  <connection id="7" xr16:uid="{F9699001-3DB3-4A5D-9800-5D194B05E5C4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075671cd-921a-4d58-85b1-6348882dca4f"/>
      </ext>
    </extLst>
  </connection>
  <connection id="8" xr16:uid="{8DB5FB2D-E17E-4EB0-873E-B4A4411A88DF}" name="Query - dim_kostra_funksjon" description="Connection to the 'dim_kostra_funksjon' query in the workbook." type="100" refreshedVersion="8" minRefreshableVersion="5">
    <extLst>
      <ext xmlns:x15="http://schemas.microsoft.com/office/spreadsheetml/2010/11/main" uri="{DE250136-89BD-433C-8126-D09CA5730AF9}">
        <x15:connection id="1a7181d0-6482-4ac5-8b69-27c30b76571f"/>
      </ext>
    </extLst>
  </connection>
  <connection id="9" xr16:uid="{386B6594-302A-4715-AF46-010D111B060C}" name="Query - dim_kostra_kontoplan" description="Connection to the 'dim_kostra_kontoplan' query in the workbook." type="100" refreshedVersion="8" minRefreshableVersion="5">
    <extLst>
      <ext xmlns:x15="http://schemas.microsoft.com/office/spreadsheetml/2010/11/main" uri="{DE250136-89BD-433C-8126-D09CA5730AF9}">
        <x15:connection id="4c41b786-7e37-49be-9674-763fd3bb007c"/>
      </ext>
    </extLst>
  </connection>
  <connection id="10" xr16:uid="{7381AA5B-10FD-42EE-AD5D-F2965EF7B3B0}" name="Query - modelready_fact" description="Connection to the 'modelready_fact' query in the workbook." type="100" refreshedVersion="8" minRefreshableVersion="5">
    <extLst>
      <ext xmlns:x15="http://schemas.microsoft.com/office/spreadsheetml/2010/11/main" uri="{DE250136-89BD-433C-8126-D09CA5730AF9}">
        <x15:connection id="af694da1-0d9c-47ee-bdb6-5ab701955a45"/>
      </ext>
    </extLst>
  </connection>
  <connection id="11" xr16:uid="{569D5020-F295-476E-8BCD-445CC1CB590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3">
    <s v="ThisWorkbookDataModel"/>
    <s v="{[dim_date].[Ar].[All]}"/>
    <s v="{[dim_date].[Maned_Nummer].[All]}"/>
  </metadataStrings>
  <mdxMetadata count="2">
    <mdx n="0" f="s">
      <ms ns="1" c="0"/>
    </mdx>
    <mdx n="0" f="s">
      <ms ns="2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headers=True)
resultat = df.groupby("sektor_navn")[
    ["ytd_budsjett_nok", "ytd_regnskap_nok"]
].sum()
resultat["avvik_nok"] = (
    resultat["ytd_budsjett_nok"]
    - resultat["ytd_regnskap_nok"]
)
resultat.reset_index()
</code>
    </pythonScript>
    <pythonScript>
      <code xml:space="preserve">df.groupby(
    ["sektor_navn","funksjon_code"]
)[["ytd_budsjett_nok", "ytd_regnskap_nok"]].sum().reset_index()
</code>
    </pythonScript>
  </pythonScripts>
</python>
</file>

<file path=xl/sharedStrings.xml><?xml version="1.0" encoding="utf-8"?>
<sst xmlns="http://schemas.openxmlformats.org/spreadsheetml/2006/main" count="23971" uniqueCount="1759">
  <si>
    <t>Ansvar_Kode</t>
  </si>
  <si>
    <t>Enhet_Navn</t>
  </si>
  <si>
    <t>Ansvar_Navn</t>
  </si>
  <si>
    <t>Omrade_Kode</t>
  </si>
  <si>
    <t>Omrade_Navn</t>
  </si>
  <si>
    <t>Omrade_Kode_Navn</t>
  </si>
  <si>
    <t>Ansvar_Kode_Navn</t>
  </si>
  <si>
    <t>Er_Aktiv</t>
  </si>
  <si>
    <t>10000</t>
  </si>
  <si>
    <t>Sentralledelse og politisk sekretariat</t>
  </si>
  <si>
    <t>10000 - Sentralledelse og politisk sekretariat</t>
  </si>
  <si>
    <t>10</t>
  </si>
  <si>
    <t>Kommunedirektøren</t>
  </si>
  <si>
    <t>10 - Kommunedirektøren</t>
  </si>
  <si>
    <t>true</t>
  </si>
  <si>
    <t>10100</t>
  </si>
  <si>
    <t>Kommuneadvokaten og juridisk tjeneste</t>
  </si>
  <si>
    <t>10100 - Kommuneadvokaten og juridisk tjeneste</t>
  </si>
  <si>
    <t>10200</t>
  </si>
  <si>
    <t>Dokumentsenter og arkiv</t>
  </si>
  <si>
    <t>10200 - Dokumentsenter og arkiv</t>
  </si>
  <si>
    <t>10300</t>
  </si>
  <si>
    <t>Kommunikasjon og innbyggerkontakt</t>
  </si>
  <si>
    <t>10300 - Kommunikasjon og innbyggerkontakt</t>
  </si>
  <si>
    <t>11100</t>
  </si>
  <si>
    <t>HR og arbeidsgiverpolitikk</t>
  </si>
  <si>
    <t>11100 - HR og arbeidsgiverpolitikk</t>
  </si>
  <si>
    <t>11</t>
  </si>
  <si>
    <t>Organisasjon og teknologi</t>
  </si>
  <si>
    <t>11 - Organisasjon og teknologi</t>
  </si>
  <si>
    <t>11200</t>
  </si>
  <si>
    <t>IT-drift og digitalisering</t>
  </si>
  <si>
    <t>11200 - IT-drift og digitalisering</t>
  </si>
  <si>
    <t>11300</t>
  </si>
  <si>
    <t>Kompetanse og rekruttering</t>
  </si>
  <si>
    <t>11300 - Kompetanse og rekruttering</t>
  </si>
  <si>
    <t>12100</t>
  </si>
  <si>
    <t>Sentral økonomiavdeling og innkjøp</t>
  </si>
  <si>
    <t>12100 - Sentral økonomiavdeling og innkjøp</t>
  </si>
  <si>
    <t>12</t>
  </si>
  <si>
    <t>Økonomi og virksomhetsstyring</t>
  </si>
  <si>
    <t>12 - Økonomi og virksomhetsstyring</t>
  </si>
  <si>
    <t>12200</t>
  </si>
  <si>
    <t>Regnskap og lønn</t>
  </si>
  <si>
    <t>12200 - Regnskap og lønn</t>
  </si>
  <si>
    <t>12300</t>
  </si>
  <si>
    <t>Virksomhetsstyring og analyse</t>
  </si>
  <si>
    <t>12300 - Virksomhetsstyring og analyse</t>
  </si>
  <si>
    <t>20110</t>
  </si>
  <si>
    <t>Kommunal barnehage A</t>
  </si>
  <si>
    <t>20110 - Kommunal barnehage A</t>
  </si>
  <si>
    <t>2</t>
  </si>
  <si>
    <t>Oppvekst og utdanning</t>
  </si>
  <si>
    <t>2 - Oppvekst og utdanning</t>
  </si>
  <si>
    <t>20120</t>
  </si>
  <si>
    <t>Kommunal barnehage B</t>
  </si>
  <si>
    <t>20120 - Kommunal barnehage B</t>
  </si>
  <si>
    <t>20130</t>
  </si>
  <si>
    <t>Kommunal barnehage C</t>
  </si>
  <si>
    <t>20130 - Kommunal barnehage C</t>
  </si>
  <si>
    <t>20210</t>
  </si>
  <si>
    <t>Grunnskole A (1-10 trinn)</t>
  </si>
  <si>
    <t>20210 - Grunnskole A (1-10 trinn)</t>
  </si>
  <si>
    <t>20220</t>
  </si>
  <si>
    <t>Grunnskole B (1-10 trinn)</t>
  </si>
  <si>
    <t>20220 - Grunnskole B (1-10 trinn)</t>
  </si>
  <si>
    <t>20230</t>
  </si>
  <si>
    <t>Grunnskole C (1-10 trinn)</t>
  </si>
  <si>
    <t>20230 - Grunnskole C (1-10 trinn)</t>
  </si>
  <si>
    <t>21110</t>
  </si>
  <si>
    <t>Skolefritidsordning (SFO) A</t>
  </si>
  <si>
    <t>21110 - Skolefritidsordning (SFO) A</t>
  </si>
  <si>
    <t>21310</t>
  </si>
  <si>
    <t>Voksenopplæringssenter</t>
  </si>
  <si>
    <t>21310 - Voksenopplæringssenter</t>
  </si>
  <si>
    <t>22110</t>
  </si>
  <si>
    <t>PPT og pedagogisk oppfølging</t>
  </si>
  <si>
    <t>22110 - PPT og pedagogisk oppfølging</t>
  </si>
  <si>
    <t>23110</t>
  </si>
  <si>
    <t>Barnevernstjenesten</t>
  </si>
  <si>
    <t>23110 - Barnevernstjenesten</t>
  </si>
  <si>
    <t>24110</t>
  </si>
  <si>
    <t>Helsestasjon og skolehelsetjeneste</t>
  </si>
  <si>
    <t>24110 - Helsestasjon og skolehelsetjeneste</t>
  </si>
  <si>
    <t>3</t>
  </si>
  <si>
    <t>Helse og mestring</t>
  </si>
  <si>
    <t>3 - Helse og mestring</t>
  </si>
  <si>
    <t>25310</t>
  </si>
  <si>
    <t>Omsorgssenter / Sykehjem A</t>
  </si>
  <si>
    <t>25310 - Omsorgssenter / Sykehjem A</t>
  </si>
  <si>
    <t>25320</t>
  </si>
  <si>
    <t>Omsorgssenter / Sykehjem B</t>
  </si>
  <si>
    <t>25320 - Omsorgssenter / Sykehjem B</t>
  </si>
  <si>
    <t>25710</t>
  </si>
  <si>
    <t>Hjemmetjenesten Sone Nord</t>
  </si>
  <si>
    <t>25710 - Hjemmetjenesten Sone Nord</t>
  </si>
  <si>
    <t>25720</t>
  </si>
  <si>
    <t>Hjemmetjenesten Sone Sør</t>
  </si>
  <si>
    <t>25720 - Hjemmetjenesten Sone Sør</t>
  </si>
  <si>
    <t>26110</t>
  </si>
  <si>
    <t>Kommunehelsetjeneste og legevakt</t>
  </si>
  <si>
    <t>26110 - Kommunehelsetjeneste og legevakt</t>
  </si>
  <si>
    <t>40100</t>
  </si>
  <si>
    <t>Hovedbibliotek og filialer</t>
  </si>
  <si>
    <t>40100 - Hovedbibliotek og filialer</t>
  </si>
  <si>
    <t>4</t>
  </si>
  <si>
    <t>Kultur og innbyggerdialog</t>
  </si>
  <si>
    <t>4 - Kultur og innbyggerdialog</t>
  </si>
  <si>
    <t>40200</t>
  </si>
  <si>
    <t>Kulturskole og ung kultur</t>
  </si>
  <si>
    <t>40200 - Kulturskole og ung kultur</t>
  </si>
  <si>
    <t>40300</t>
  </si>
  <si>
    <t>Idrettsanlegg og friluftsliv</t>
  </si>
  <si>
    <t>40300 - Idrettsanlegg og friluftsliv</t>
  </si>
  <si>
    <t>40400</t>
  </si>
  <si>
    <t>Frivillighetssentraler</t>
  </si>
  <si>
    <t>40400 - Frivillighetssentraler</t>
  </si>
  <si>
    <t>33200</t>
  </si>
  <si>
    <t>Vei, park og grøntarealer</t>
  </si>
  <si>
    <t>33200 - Vei, park og grøntarealer</t>
  </si>
  <si>
    <t>5</t>
  </si>
  <si>
    <t>By- og stedsutvikling</t>
  </si>
  <si>
    <t>5 - By- og stedsutvikling</t>
  </si>
  <si>
    <t>34000</t>
  </si>
  <si>
    <t>Kommunalteknikk og VAR (Vann/Avløp)</t>
  </si>
  <si>
    <t>34000 - Kommunalteknikk og VAR (Vann/Avløp)</t>
  </si>
  <si>
    <t>35000</t>
  </si>
  <si>
    <t>Renovasjon og gjenvinning</t>
  </si>
  <si>
    <t>35000 - Renovasjon og gjenvinning</t>
  </si>
  <si>
    <t>36500</t>
  </si>
  <si>
    <t>Eiendomsforvaltning og formålsbygg</t>
  </si>
  <si>
    <t>36500 - Eiendomsforvaltning og formålsbygg</t>
  </si>
  <si>
    <t>27100</t>
  </si>
  <si>
    <t>NAV lokalmottak og rådgivning</t>
  </si>
  <si>
    <t>27100 - NAV lokalmottak og rådgivning</t>
  </si>
  <si>
    <t>6</t>
  </si>
  <si>
    <t>NAV og næring</t>
  </si>
  <si>
    <t>6 - NAV og næring</t>
  </si>
  <si>
    <t>27300</t>
  </si>
  <si>
    <t>Kvalifiseringssenter og tiltak</t>
  </si>
  <si>
    <t>27300 - Kvalifiseringssenter og tiltak</t>
  </si>
  <si>
    <t>28100</t>
  </si>
  <si>
    <t>Næringsutvikling og etablerersenter</t>
  </si>
  <si>
    <t>28100 - Næringsutvikling og etablerersenter</t>
  </si>
  <si>
    <t>90000</t>
  </si>
  <si>
    <t>Felles faste finansposter og skatt</t>
  </si>
  <si>
    <t>90000 - Felles faste finansposter og skatt</t>
  </si>
  <si>
    <t>9</t>
  </si>
  <si>
    <t>Finans og rammetilskudd</t>
  </si>
  <si>
    <t>9 - Finans og rammetilskudd</t>
  </si>
  <si>
    <t>91000</t>
  </si>
  <si>
    <t>Avdrag, renter og finansforvaltning</t>
  </si>
  <si>
    <t>91000 - Avdrag, renter og finansforvaltning</t>
  </si>
  <si>
    <t>Dato</t>
  </si>
  <si>
    <t>Ar</t>
  </si>
  <si>
    <t>Maned_Nummer</t>
  </si>
  <si>
    <t>Maned_Navn</t>
  </si>
  <si>
    <t>Ar_Maned</t>
  </si>
  <si>
    <t>Kvartal</t>
  </si>
  <si>
    <t>Uke</t>
  </si>
  <si>
    <t>Dag_i_Uke</t>
  </si>
  <si>
    <t>July</t>
  </si>
  <si>
    <t>K3</t>
  </si>
  <si>
    <t>Monday</t>
  </si>
  <si>
    <t>Tuesday</t>
  </si>
  <si>
    <t>Wednesday</t>
  </si>
  <si>
    <t>Thursday</t>
  </si>
  <si>
    <t>Friday</t>
  </si>
  <si>
    <t>Saturday</t>
  </si>
  <si>
    <t>Sunday</t>
  </si>
  <si>
    <t>August</t>
  </si>
  <si>
    <t>September</t>
  </si>
  <si>
    <t>January</t>
  </si>
  <si>
    <t>K1</t>
  </si>
  <si>
    <t>February</t>
  </si>
  <si>
    <t>March</t>
  </si>
  <si>
    <t>April</t>
  </si>
  <si>
    <t>K2</t>
  </si>
  <si>
    <t>May</t>
  </si>
  <si>
    <t>June</t>
  </si>
  <si>
    <t>October</t>
  </si>
  <si>
    <t>K4</t>
  </si>
  <si>
    <t>November</t>
  </si>
  <si>
    <t>December</t>
  </si>
  <si>
    <t>KOSTRA_Funksjon_ID</t>
  </si>
  <si>
    <t>KOSTRA_Funksjon_Navn</t>
  </si>
  <si>
    <t>Funksjon_Kode_Navn</t>
  </si>
  <si>
    <t>KOSTRA_Funksjonsgruppe_Kode</t>
  </si>
  <si>
    <t>KOSTRA_Funksjonsgruppe_Navn</t>
  </si>
  <si>
    <t>Funksjonsgruppe_Kode_Navn</t>
  </si>
  <si>
    <t>Tjenesteomrade_Kode</t>
  </si>
  <si>
    <t>Tjenesteomrade_Navn</t>
  </si>
  <si>
    <t>Tjenesteomrade_Kode_Navn</t>
  </si>
  <si>
    <t>Hovedfunksjon_Kode</t>
  </si>
  <si>
    <t>Hovedfunksjon_Navn</t>
  </si>
  <si>
    <t>Hovedfunksjon_Kode_Navn</t>
  </si>
  <si>
    <t>Regnskapsregel_Beskrivelse</t>
  </si>
  <si>
    <t>100</t>
  </si>
  <si>
    <t>Politisk styring</t>
  </si>
  <si>
    <t>100 - Politisk styring</t>
  </si>
  <si>
    <t>1000</t>
  </si>
  <si>
    <t>Bystyre, formannskap og utvalg</t>
  </si>
  <si>
    <t>1000 - Bystyre, formannskap og utvalg</t>
  </si>
  <si>
    <t>Sentrale stabsfunksjoner og politisk styring</t>
  </si>
  <si>
    <t>10 - Sentrale stabsfunksjoner og politisk styring</t>
  </si>
  <si>
    <t>HF1</t>
  </si>
  <si>
    <t>Sentrale styringsorganer og administrasjon</t>
  </si>
  <si>
    <t>HF1 - Sentrale styringsorganer og administrasjon</t>
  </si>
  <si>
    <t>Godtgjørelse, møter og sekretariat for folkevalgte organer</t>
  </si>
  <si>
    <t>110</t>
  </si>
  <si>
    <t>Kontroll og revisjon</t>
  </si>
  <si>
    <t>110 - Kontroll og revisjon</t>
  </si>
  <si>
    <t>1100</t>
  </si>
  <si>
    <t>Kommunerevisjon og kontrollutvalg</t>
  </si>
  <si>
    <t>1100 - Kommunerevisjon og kontrollutvalg</t>
  </si>
  <si>
    <t>Lovpålagt revisjon og kontrollutvalgssekretariat</t>
  </si>
  <si>
    <t>120</t>
  </si>
  <si>
    <t>Administrasjon og virksomhetsstyring</t>
  </si>
  <si>
    <t>120 - Administrasjon og virksomhetsstyring</t>
  </si>
  <si>
    <t>1200</t>
  </si>
  <si>
    <t>Kommunedirektør og sentrale stabsfunksjoner</t>
  </si>
  <si>
    <t>1200 - Kommunedirektør og sentrale stabsfunksjoner</t>
  </si>
  <si>
    <t>Økonomistyring, HR, IT, kommunikasjon og juridisk tjeneste</t>
  </si>
  <si>
    <t>121</t>
  </si>
  <si>
    <t>Forvaltningsutgifter i eiendomsforvaltningen</t>
  </si>
  <si>
    <t>121 - Forvaltningsutgifter i eiendomsforvaltningen</t>
  </si>
  <si>
    <t>1210</t>
  </si>
  <si>
    <t>Eiendomsstyring og formålsbygg</t>
  </si>
  <si>
    <t>1210 - Eiendomsstyring og formålsbygg</t>
  </si>
  <si>
    <t>Overordnet styring av kommunal eiendomsmasse</t>
  </si>
  <si>
    <t>130</t>
  </si>
  <si>
    <t>Administrasjonslokaler</t>
  </si>
  <si>
    <t>130 - Administrasjonslokaler</t>
  </si>
  <si>
    <t>1300</t>
  </si>
  <si>
    <t>Rådhus og administrative bygg</t>
  </si>
  <si>
    <t>1300 - Rådhus og administrative bygg</t>
  </si>
  <si>
    <t>Drift, strøm og renhold av rådhus og forvaltningsbygg</t>
  </si>
  <si>
    <t>170</t>
  </si>
  <si>
    <t>Premieavvik og premiefond</t>
  </si>
  <si>
    <t>170 - Premieavvik og premiefond</t>
  </si>
  <si>
    <t>1700</t>
  </si>
  <si>
    <t>Påløpt og amortisert premieavvik</t>
  </si>
  <si>
    <t>1700 - Påløpt og amortisert premieavvik</t>
  </si>
  <si>
    <t>Regnskapsmessig korreksjon av pensjonspremie jf. forskrift</t>
  </si>
  <si>
    <t>180</t>
  </si>
  <si>
    <t>Diverse fellesutgifter</t>
  </si>
  <si>
    <t>180 - Diverse fellesutgifter</t>
  </si>
  <si>
    <t>1800</t>
  </si>
  <si>
    <t>Felles kontingenter og forsikringer</t>
  </si>
  <si>
    <t>1800 - Felles kontingenter og forsikringer</t>
  </si>
  <si>
    <t>Sentralavtaler, fellesforikringer og fellesavsetninger</t>
  </si>
  <si>
    <t>201</t>
  </si>
  <si>
    <t>Barnehager</t>
  </si>
  <si>
    <t>201 - Barnehager</t>
  </si>
  <si>
    <t>2010</t>
  </si>
  <si>
    <t>Kommunale barnehager</t>
  </si>
  <si>
    <t>2010 - Kommunale barnehager</t>
  </si>
  <si>
    <t>20</t>
  </si>
  <si>
    <t>Oppvekst, utdanning, helse og velferd</t>
  </si>
  <si>
    <t>20 - Oppvekst, utdanning, helse og velferd</t>
  </si>
  <si>
    <t>HF2</t>
  </si>
  <si>
    <t>Oppvekst, utdanning, helse og omsorg</t>
  </si>
  <si>
    <t>HF2 - Oppvekst, utdanning, helse og omsorg</t>
  </si>
  <si>
    <t>Drift av kommunale barnehager og pedagogisk bemanning</t>
  </si>
  <si>
    <t>202</t>
  </si>
  <si>
    <t>Grunnskoleopplæring</t>
  </si>
  <si>
    <t>202 - Grunnskoleopplæring</t>
  </si>
  <si>
    <t>2020</t>
  </si>
  <si>
    <t>Grunnskoler (1.-10. trinn)</t>
  </si>
  <si>
    <t>2020 - Grunnskoler (1.-10. trinn)</t>
  </si>
  <si>
    <t>Undervisning, lærere, skolebøker og ordinær skoledrift</t>
  </si>
  <si>
    <t>211</t>
  </si>
  <si>
    <t>Skolefritidstilbud (SFO)</t>
  </si>
  <si>
    <t>211 - Skolefritidstilbud (SFO)</t>
  </si>
  <si>
    <t>2110</t>
  </si>
  <si>
    <t>Skolefritidsordning</t>
  </si>
  <si>
    <t>2110 - Skolefritidsordning</t>
  </si>
  <si>
    <t>SFO-bemanning, opphold og aktiviteter etter skoletid</t>
  </si>
  <si>
    <t>213</t>
  </si>
  <si>
    <t>Voksenopplæring og leirskole</t>
  </si>
  <si>
    <t>213 - Voksenopplæring og leirskole</t>
  </si>
  <si>
    <t>2130</t>
  </si>
  <si>
    <t>2130 - Voksenopplæringssenter</t>
  </si>
  <si>
    <t>Norskundervisning, grunnskole for voksne og leirskoleopphold</t>
  </si>
  <si>
    <t>215</t>
  </si>
  <si>
    <t>Skoleskyss</t>
  </si>
  <si>
    <t>215 - Skoleskyss</t>
  </si>
  <si>
    <t>2150</t>
  </si>
  <si>
    <t>Skoleskyss grunnskole</t>
  </si>
  <si>
    <t>2150 - Skoleskyss grunnskole</t>
  </si>
  <si>
    <t>Skyss for elever med lang vei eller skade/funksjonshemming</t>
  </si>
  <si>
    <t>221</t>
  </si>
  <si>
    <t>Pedagogisk-psykologisk tjeneste (PPT)</t>
  </si>
  <si>
    <t>221 - Pedagogisk-psykologisk tjeneste (PPT)</t>
  </si>
  <si>
    <t>2210</t>
  </si>
  <si>
    <t>PPT og oppfølgingstjeneste</t>
  </si>
  <si>
    <t>2210 - PPT og oppfølgingstjeneste</t>
  </si>
  <si>
    <t>Sakkyndig vurdering og rådgivning for barn med særskilte behov</t>
  </si>
  <si>
    <t>222</t>
  </si>
  <si>
    <t>Skolelokaler og skoleanlegg</t>
  </si>
  <si>
    <t>222 - Skolelokaler og skoleanlegg</t>
  </si>
  <si>
    <t>2220</t>
  </si>
  <si>
    <t>Drift av skolebygg og uteanlegg</t>
  </si>
  <si>
    <t>2220 - Drift av skolebygg og uteanlegg</t>
  </si>
  <si>
    <t>Forvaltning, drift og vedlikehold av skolebygninger</t>
  </si>
  <si>
    <t>231</t>
  </si>
  <si>
    <t>Barnevernstjeneste</t>
  </si>
  <si>
    <t>231 - Barnevernstjeneste</t>
  </si>
  <si>
    <t>2310</t>
  </si>
  <si>
    <t>Saksbehandling og undersøkelser i barnevernet</t>
  </si>
  <si>
    <t>2310 - Saksbehandling og undersøkelser i barnevernet</t>
  </si>
  <si>
    <t>Mottak av bekymringsmeldinger, undersøkelser og tiltaksplaner</t>
  </si>
  <si>
    <t>232</t>
  </si>
  <si>
    <t>Forebyggende barnevernstiltak</t>
  </si>
  <si>
    <t>232 - Forebyggende barnevernstiltak</t>
  </si>
  <si>
    <t>2320</t>
  </si>
  <si>
    <t>Hjelpetiltak i hjemmet</t>
  </si>
  <si>
    <t>2320 - Hjelpetiltak i hjemmet</t>
  </si>
  <si>
    <t>Råd, veiledning, støttekontakt og avlastning i familien</t>
  </si>
  <si>
    <t>233</t>
  </si>
  <si>
    <t>Barnevernstiltak utenfor hjemmet</t>
  </si>
  <si>
    <t>233 - Barnevernstiltak utenfor hjemmet</t>
  </si>
  <si>
    <t>2330</t>
  </si>
  <si>
    <t>Fosterhjem og barnevernsinstitusjoner</t>
  </si>
  <si>
    <t>2330 - Fosterhjem og barnevernsinstitusjoner</t>
  </si>
  <si>
    <t>Plassering i fosterhjem, beredskapshjem og statlige/private institusjoner</t>
  </si>
  <si>
    <t>234</t>
  </si>
  <si>
    <t>Aktivisering og støttetjenester for barn og unge</t>
  </si>
  <si>
    <t>234 - Aktivisering og støttetjenester for barn og unge</t>
  </si>
  <si>
    <t>2340</t>
  </si>
  <si>
    <t>Ungdomsklubber og utekontakt</t>
  </si>
  <si>
    <t>2340 - Ungdomsklubber og utekontakt</t>
  </si>
  <si>
    <t>Forebyggende ungdomsarbeid, fritidsklubber og oppsøkende virksomhet</t>
  </si>
  <si>
    <t>241</t>
  </si>
  <si>
    <t>Forebyggende helsetjenester</t>
  </si>
  <si>
    <t>241 - Forebyggende helsetjenester</t>
  </si>
  <si>
    <t>2410</t>
  </si>
  <si>
    <t>2410 - Helsestasjon og skolehelsetjeneste</t>
  </si>
  <si>
    <t>Helsestasjon 0-5 år, skolehelsetjeneste, vaksinasjon og jordmor</t>
  </si>
  <si>
    <t>242</t>
  </si>
  <si>
    <t>Kommunehelsetjeneste og re/habilitering</t>
  </si>
  <si>
    <t>242 - Kommunehelsetjeneste og re/habilitering</t>
  </si>
  <si>
    <t>2420</t>
  </si>
  <si>
    <t>Fastlegeordning, fysioterapi og ergoterapi</t>
  </si>
  <si>
    <t>2420 - Fastlegeordning, fysioterapi og ergoterapi</t>
  </si>
  <si>
    <t>Fastlegetilskudd, fysioterapihjemler og ergoterapitjenester</t>
  </si>
  <si>
    <t>243</t>
  </si>
  <si>
    <t>Legevakt og medisinsk nødmeldetjeneste</t>
  </si>
  <si>
    <t>243 - Legevakt og medisinsk nødmeldetjeneste</t>
  </si>
  <si>
    <t>2430</t>
  </si>
  <si>
    <t>Interkommunal legevakt</t>
  </si>
  <si>
    <t>2430 - Interkommunal legevakt</t>
  </si>
  <si>
    <t>Øyeblikkelig hjelp utenom fastlegens åpningstid</t>
  </si>
  <si>
    <t>253</t>
  </si>
  <si>
    <t>Pleie og omsorg i institusjon</t>
  </si>
  <si>
    <t>253 - Pleie og omsorg i institusjon</t>
  </si>
  <si>
    <t>2530</t>
  </si>
  <si>
    <t>Sykehjem og langtidsopphold</t>
  </si>
  <si>
    <t>2530 - Sykehjem og langtidsopphold</t>
  </si>
  <si>
    <t>24/7 heldøgns pleie og omsorg i kommunale omsorgssentre</t>
  </si>
  <si>
    <t>257</t>
  </si>
  <si>
    <t>Hjemmetjenester i bofellesskap</t>
  </si>
  <si>
    <t>257 - Hjemmetjenester i bofellesskap</t>
  </si>
  <si>
    <t>2570</t>
  </si>
  <si>
    <t>Omsorgsboliger med personellbase</t>
  </si>
  <si>
    <t>2570 - Omsorgsboliger med personellbase</t>
  </si>
  <si>
    <t>Tjenester til beboere i tilrettelagte bofellesskap/omsorgsboliger</t>
  </si>
  <si>
    <t>258</t>
  </si>
  <si>
    <t>Hjemmetjenester ambulerende virksomhet</t>
  </si>
  <si>
    <t>258 - Hjemmetjenester ambulerende virksomhet</t>
  </si>
  <si>
    <t>2580</t>
  </si>
  <si>
    <t>Hjemmesykepleie og praktisk bistand</t>
  </si>
  <si>
    <t>2580 - Hjemmesykepleie og praktisk bistand</t>
  </si>
  <si>
    <t>Ambulerende helsehjelp og rengjøring/hjelp i eget hjem</t>
  </si>
  <si>
    <t>261</t>
  </si>
  <si>
    <t>Støtte, avlastning og omsorgsstønad</t>
  </si>
  <si>
    <t>261 - Støtte, avlastning og omsorgsstønad</t>
  </si>
  <si>
    <t>2610</t>
  </si>
  <si>
    <t>Trygghetsalarm og pårørendeavlastning</t>
  </si>
  <si>
    <t>2610 - Trygghetsalarm og pårørendeavlastning</t>
  </si>
  <si>
    <t>Tekniske hjelpemidler, trygghetsalarmer og pårørendeavlastning</t>
  </si>
  <si>
    <t>271</t>
  </si>
  <si>
    <t>Sosiale tjenester (NAV)</t>
  </si>
  <si>
    <t>271 - Sosiale tjenester (NAV)</t>
  </si>
  <si>
    <t>2710</t>
  </si>
  <si>
    <t>Økonomisk sosialhjelp og rådgivning</t>
  </si>
  <si>
    <t>2710 - Økonomisk sosialhjelp og rådgivning</t>
  </si>
  <si>
    <t>Utbetaling av sosialhjelp og økonomisk rådgivning jf. NAV-loven</t>
  </si>
  <si>
    <t>273</t>
  </si>
  <si>
    <t>Arbeidsrettede tiltak og kvalifisering</t>
  </si>
  <si>
    <t>273 - Arbeidsrettede tiltak og kvalifisering</t>
  </si>
  <si>
    <t>2730</t>
  </si>
  <si>
    <t>Kvalifiseringsprogrammet (KVP)</t>
  </si>
  <si>
    <t>2730 - Kvalifiseringsprogrammet (KVP)</t>
  </si>
  <si>
    <t>Kommunale arbeidstreningstiltak og kvalifiseringsstønad</t>
  </si>
  <si>
    <t>275</t>
  </si>
  <si>
    <t>Introduksjonsordning for flyktninger</t>
  </si>
  <si>
    <t>275 - Introduksjonsordning for flyktninger</t>
  </si>
  <si>
    <t>2750</t>
  </si>
  <si>
    <t>Bosetting og introduksjonsprogram</t>
  </si>
  <si>
    <t>2750 - Bosetting og introduksjonsprogram</t>
  </si>
  <si>
    <t>Kvalifisering og integrering av nylig bosatte flyktninger</t>
  </si>
  <si>
    <t>276</t>
  </si>
  <si>
    <t>Kommunalt disponerte boliger</t>
  </si>
  <si>
    <t>276 - Kommunalt disponerte boliger</t>
  </si>
  <si>
    <t>2760</t>
  </si>
  <si>
    <t>Boligsosiale tiltak og midlertidig botilbud</t>
  </si>
  <si>
    <t>2760 - Boligsosiale tiltak og midlertidig botilbud</t>
  </si>
  <si>
    <t>Forvaltning av kommunale utleieboliger og nødboliger</t>
  </si>
  <si>
    <t>300</t>
  </si>
  <si>
    <t>Kultur, idrett og bibliotek general</t>
  </si>
  <si>
    <t>300 - Kultur, idrett og bibliotek general</t>
  </si>
  <si>
    <t>3000</t>
  </si>
  <si>
    <t>Kulturadministrasjon og felleskultur</t>
  </si>
  <si>
    <t>3000 - Kulturadministrasjon og felleskultur</t>
  </si>
  <si>
    <t>30</t>
  </si>
  <si>
    <t>Samferdsel, kultur, miljø og teknisk</t>
  </si>
  <si>
    <t>30 - Samferdsel, kultur, miljø og teknisk</t>
  </si>
  <si>
    <t>HF3</t>
  </si>
  <si>
    <t>HF3 - Samferdsel, kultur, miljø og teknisk</t>
  </si>
  <si>
    <t>Kulturskole, allmennkultur, kulturmidler og arrangementer</t>
  </si>
  <si>
    <t>301</t>
  </si>
  <si>
    <t>Folkebibliotek</t>
  </si>
  <si>
    <t>301 - Folkebibliotek</t>
  </si>
  <si>
    <t>3010</t>
  </si>
  <si>
    <t>Folkebibliotek og utlånstjenester</t>
  </si>
  <si>
    <t>3010 - Folkebibliotek og utlånstjenester</t>
  </si>
  <si>
    <t>Bokutlån, digitale medier og kulturformidling i bibliotek</t>
  </si>
  <si>
    <t>302</t>
  </si>
  <si>
    <t>Kunst, museum og kino</t>
  </si>
  <si>
    <t>302 - Kunst, museum og kino</t>
  </si>
  <si>
    <t>3020</t>
  </si>
  <si>
    <t>Museer, scenekunst og kinosaler</t>
  </si>
  <si>
    <t>3020 - Museer, scenekunst og kinosaler</t>
  </si>
  <si>
    <t>Støtte til regionale museer, teater og kommunal koinodrift</t>
  </si>
  <si>
    <t>303</t>
  </si>
  <si>
    <t>Idrett, friluftsliv og samfunnshus</t>
  </si>
  <si>
    <t>303 - Idrett, friluftsliv og samfunnshus</t>
  </si>
  <si>
    <t>3030</t>
  </si>
  <si>
    <t>Idrettsanlegg, svømmehaller og turløyper</t>
  </si>
  <si>
    <t>3030 - Idrettsanlegg, svømmehaller og turløyper</t>
  </si>
  <si>
    <t>Drift av idrettshaller, svømmebasseng, turløyper og nærmiljøanlegg</t>
  </si>
  <si>
    <t>315</t>
  </si>
  <si>
    <t>Kirke, gravplasser og livssyn</t>
  </si>
  <si>
    <t>315 - Kirke, gravplasser og livssyn</t>
  </si>
  <si>
    <t>3150</t>
  </si>
  <si>
    <t>Kirkelig fellesråd og gravplassforvaltning</t>
  </si>
  <si>
    <t>3150 - Kirkelig fellesråd og gravplassforvaltning</t>
  </si>
  <si>
    <t>Driftstilskudd til Kirkelig fellesråd og vedlikehold av gravplasser</t>
  </si>
  <si>
    <t>320</t>
  </si>
  <si>
    <t>Kommunal næringsutvikling</t>
  </si>
  <si>
    <t>320 - Kommunal næringsutvikling</t>
  </si>
  <si>
    <t>3200</t>
  </si>
  <si>
    <t>Næringsrådgivning og tilrettelegging</t>
  </si>
  <si>
    <t>3200 - Næringsrådgivning og tilrettelegging</t>
  </si>
  <si>
    <t>Tilrettelegging for lokalt næringsliv, etablerersenter og reiseliv</t>
  </si>
  <si>
    <t>325</t>
  </si>
  <si>
    <t>Næringsfond og konsesjonskraft</t>
  </si>
  <si>
    <t>325 - Næringsfond og konsesjonskraft</t>
  </si>
  <si>
    <t>3250</t>
  </si>
  <si>
    <t>Kommunalt næringsfond</t>
  </si>
  <si>
    <t>3250 - Kommunalt næringsfond</t>
  </si>
  <si>
    <t>Tildeling av næringsstøtte og utnyttelse av konsesjonskraftmidler</t>
  </si>
  <si>
    <t>330</t>
  </si>
  <si>
    <t>By- og stedsutvikling, vei og park</t>
  </si>
  <si>
    <t>330 - By- og stedsutvikling, vei og park</t>
  </si>
  <si>
    <t>3300</t>
  </si>
  <si>
    <t>Planlegging av vei, park og grøntarealer</t>
  </si>
  <si>
    <t>3300 - Planlegging av vei, park og grøntarealer</t>
  </si>
  <si>
    <t>Forvaltning og utvikling av kommunal infrastruktur</t>
  </si>
  <si>
    <t>332</t>
  </si>
  <si>
    <t>Kommunale veier og gatelys</t>
  </si>
  <si>
    <t>332 - Kommunale veier og gatelys</t>
  </si>
  <si>
    <t>3320</t>
  </si>
  <si>
    <t>Vintervedlikehold, gatelys og asfalt</t>
  </si>
  <si>
    <t>3320 - Vintervedlikehold, gatelys og asfalt</t>
  </si>
  <si>
    <t>Brøyting, salting, asfaltreparasjoner og drift av veilysanlegg</t>
  </si>
  <si>
    <t>333</t>
  </si>
  <si>
    <t>Kollektivtransport</t>
  </si>
  <si>
    <t>333 - Kollektivtransport</t>
  </si>
  <si>
    <t>3330</t>
  </si>
  <si>
    <t>Lokal transport og hurtigbåt</t>
  </si>
  <si>
    <t>3330 - Lokal transport og hurtigbåt</t>
  </si>
  <si>
    <t>Kommunalt bidrag til kollektivtilbud og skoleskyssbehov</t>
  </si>
  <si>
    <t>335</t>
  </si>
  <si>
    <t>Havner og farleder</t>
  </si>
  <si>
    <t>335 - Havner og farleder</t>
  </si>
  <si>
    <t>3350</t>
  </si>
  <si>
    <t>Kommunale kaier og gjestehavner</t>
  </si>
  <si>
    <t>3350 - Kommunale kaier og gjestehavner</t>
  </si>
  <si>
    <t>Drift av småbåthavner, kommunale dypvannskaier og moloer</t>
  </si>
  <si>
    <t>338</t>
  </si>
  <si>
    <t>Brann- og redningstjeneste</t>
  </si>
  <si>
    <t>338 - Brann- og redningstjeneste</t>
  </si>
  <si>
    <t>3380</t>
  </si>
  <si>
    <t>Brannvesen, feiing og beredskap</t>
  </si>
  <si>
    <t>3380 - Brannvesen, feiing og beredskap</t>
  </si>
  <si>
    <t>24/7 brannberedskap, feiing, tilsyn med fyringsanlegg og akutt beredskap</t>
  </si>
  <si>
    <t>340</t>
  </si>
  <si>
    <t>Vannforsyning (selvkost)</t>
  </si>
  <si>
    <t>340 - Vannforsyning (selvkost)</t>
  </si>
  <si>
    <t>3400</t>
  </si>
  <si>
    <t>Drikkevann, vannverk og ledningsnett</t>
  </si>
  <si>
    <t>3400 - Drikkevann, vannverk og ledningsnett</t>
  </si>
  <si>
    <t>Produsere trygt drikkevann og overføring via ledningsnett (100% selvkost)</t>
  </si>
  <si>
    <t>345</t>
  </si>
  <si>
    <t>Avløpshåndtering (selvkost)</t>
  </si>
  <si>
    <t>345 - Avløpshåndtering (selvkost)</t>
  </si>
  <si>
    <t>3450</t>
  </si>
  <si>
    <t>Renseanlegg og avløpsnett</t>
  </si>
  <si>
    <t>3450 - Renseanlegg og avløpsnett</t>
  </si>
  <si>
    <t>Oppsamling og rensing av avløpsvann (100% selvkost)</t>
  </si>
  <si>
    <t>350</t>
  </si>
  <si>
    <t>Renovasjon og kildesortering</t>
  </si>
  <si>
    <t>350 - Renovasjon og kildesortering</t>
  </si>
  <si>
    <t>3500</t>
  </si>
  <si>
    <t>Innsamling og behandling av husholdningsavfall</t>
  </si>
  <si>
    <t>3500 - Innsamling og behandling av husholdningsavfall</t>
  </si>
  <si>
    <t>Henting av avfall, miljøstasjoner og kildesortering (100% selvkost)</t>
  </si>
  <si>
    <t>355</t>
  </si>
  <si>
    <t>Fysisk miljø og naturforvaltning</t>
  </si>
  <si>
    <t>355 - Fysisk miljø og naturforvaltning</t>
  </si>
  <si>
    <t>3550</t>
  </si>
  <si>
    <t>Miljøvern, viltforvaltning og forurensning</t>
  </si>
  <si>
    <t>3550 - Miljøvern, viltforvaltning og forurensning</t>
  </si>
  <si>
    <t>Klimatiltak, vassdragsforvaltning og oppfølging av utslippstillatelser</t>
  </si>
  <si>
    <t>360</t>
  </si>
  <si>
    <t>Byggesak, oppmåling og kart</t>
  </si>
  <si>
    <t>360 - Byggesak, oppmåling og kart</t>
  </si>
  <si>
    <t>3600</t>
  </si>
  <si>
    <t>Byggesaksbehandling, geodata og oppmåling</t>
  </si>
  <si>
    <t>3600 - Byggesaksbehandling, geodata og oppmåling</t>
  </si>
  <si>
    <t>Saksbehandling etter plan- og bygningsloven, karttjenester og eiendomsoppmåling</t>
  </si>
  <si>
    <t>365</t>
  </si>
  <si>
    <t>Eierstyring og eiendomsforvaltning</t>
  </si>
  <si>
    <t>365 - Eierstyring og eiendomsforvaltning</t>
  </si>
  <si>
    <t>3650</t>
  </si>
  <si>
    <t>Forvaltning av utleieeiendom og tomter</t>
  </si>
  <si>
    <t>3650 - Forvaltning av utleieeiendom og tomter</t>
  </si>
  <si>
    <t>Kjøp/salg av tomter, eiendomsforvaltning og eieroppfølging i IKS/KF</t>
  </si>
  <si>
    <t>800</t>
  </si>
  <si>
    <t>Skatt på inntekt og formue</t>
  </si>
  <si>
    <t>800 - Skatt på inntekt og formue</t>
  </si>
  <si>
    <t>8000</t>
  </si>
  <si>
    <t>Kommunal inntekts- og formuesskatt</t>
  </si>
  <si>
    <t>8000 - Kommunal inntekts- og formuesskatt</t>
  </si>
  <si>
    <t>80</t>
  </si>
  <si>
    <t>Finans, skatt og rammebetingelser</t>
  </si>
  <si>
    <t>80 - Finans, skatt og rammebetingelser</t>
  </si>
  <si>
    <t>HF8</t>
  </si>
  <si>
    <t>Finans, skatt, rammetilskudd og fond</t>
  </si>
  <si>
    <t>HF8 - Finans, skatt, rammetilskudd og fond</t>
  </si>
  <si>
    <t>Skatteinntekter fra personlige skatteytere</t>
  </si>
  <si>
    <t>810</t>
  </si>
  <si>
    <t>Andre statlige overføringer</t>
  </si>
  <si>
    <t>810 - Andre statlige overføringer</t>
  </si>
  <si>
    <t>8100</t>
  </si>
  <si>
    <t>Integreringstilskudd og produksjonsavgift</t>
  </si>
  <si>
    <t>8100 - Integreringstilskudd og produksjonsavgift</t>
  </si>
  <si>
    <t>Statlige øremerkede tilskudd og produksjonsavgift vindkraft</t>
  </si>
  <si>
    <t>840</t>
  </si>
  <si>
    <t>Rammetilskudd fra staten</t>
  </si>
  <si>
    <t>840 - Rammetilskudd fra staten</t>
  </si>
  <si>
    <t>8400</t>
  </si>
  <si>
    <t>Inntekts- og innbyggertilskudd</t>
  </si>
  <si>
    <t>8400 - Inntekts- og innbyggertilskudd</t>
  </si>
  <si>
    <t>Generelt statlig rammetilskudd beregnet etter inntektssystemet</t>
  </si>
  <si>
    <t>850</t>
  </si>
  <si>
    <t>Statstilskudd til bosetting flyktninger</t>
  </si>
  <si>
    <t>850 - Statstilskudd til bosetting flyktninger</t>
  </si>
  <si>
    <t>8500</t>
  </si>
  <si>
    <t>Bosettingstilskudd fra IMDi</t>
  </si>
  <si>
    <t>8500 - Bosettingstilskudd fra IMDi</t>
  </si>
  <si>
    <t>Tilskudd ved bosetting av overføringsflyktninger og personer fra Ukraina</t>
  </si>
  <si>
    <t>870</t>
  </si>
  <si>
    <t>Eiendomsskatt generelt</t>
  </si>
  <si>
    <t>870 - Eiendomsskatt generelt</t>
  </si>
  <si>
    <t>8700</t>
  </si>
  <si>
    <t>Eiendomsskatt næring og verksted/bruk</t>
  </si>
  <si>
    <t>8700 - Eiendomsskatt næring og verksted/bruk</t>
  </si>
  <si>
    <t>Utskriving av eiendomsskatt på næringseiendom og kraftnett</t>
  </si>
  <si>
    <t>878</t>
  </si>
  <si>
    <t>Eiendomsskatt på boliger</t>
  </si>
  <si>
    <t>878 - Eiendomsskatt på boliger</t>
  </si>
  <si>
    <t>8780</t>
  </si>
  <si>
    <t>Eiendomsskatt heloppførte boliger</t>
  </si>
  <si>
    <t>8780 - Eiendomsskatt heloppførte boliger</t>
  </si>
  <si>
    <t>Særskilt art/funksjon for eiendomsskatt på helårsboliger (innført 2025)</t>
  </si>
  <si>
    <t>879</t>
  </si>
  <si>
    <t>Eiendomsskatt på fritidsboliger</t>
  </si>
  <si>
    <t>879 - Eiendomsskatt på fritidsboliger</t>
  </si>
  <si>
    <t>8790</t>
  </si>
  <si>
    <t>Eiendomsskatt fritidseiendom</t>
  </si>
  <si>
    <t>8790 - Eiendomsskatt fritidseiendom</t>
  </si>
  <si>
    <t>Særskilt art/funksjon for eiendomsskatt på fritidsboliger (innført 2025)</t>
  </si>
  <si>
    <t>880</t>
  </si>
  <si>
    <t>Interne overføringer i konsern</t>
  </si>
  <si>
    <t>880 - Interne overføringer i konsern</t>
  </si>
  <si>
    <t>8800</t>
  </si>
  <si>
    <t>Konserninterne overføringer</t>
  </si>
  <si>
    <t>8800 - Konserninterne overføringer</t>
  </si>
  <si>
    <t>Elimineringskonto for transaksjoner mellom kommunekassen og KF/IKS</t>
  </si>
  <si>
    <t>899</t>
  </si>
  <si>
    <t>Rapportkontrollpost / Avstemming</t>
  </si>
  <si>
    <t>899 - Rapportkontrollpost / Avstemming</t>
  </si>
  <si>
    <t>8990</t>
  </si>
  <si>
    <t>Teknisk avstemmingskonto</t>
  </si>
  <si>
    <t>8990 - Teknisk avstemmingskonto</t>
  </si>
  <si>
    <t>Rapportkontrollpost ved konvertering fra Norsk Standard NS 4102 til KOSTRA</t>
  </si>
  <si>
    <t>254</t>
  </si>
  <si>
    <t>Helse- og omsorgstjenester i institusjon</t>
  </si>
  <si>
    <t>254 - Helse- og omsorgstjenester i institusjon</t>
  </si>
  <si>
    <t>2540</t>
  </si>
  <si>
    <t>2540 - Helse- og omsorgstjenester i institusjon</t>
  </si>
  <si>
    <t>Sykehjem og institusjonstjenester</t>
  </si>
  <si>
    <t>203</t>
  </si>
  <si>
    <t>Grunnskoleopplæring for voksne</t>
  </si>
  <si>
    <t>203 - Grunnskoleopplæring for voksne</t>
  </si>
  <si>
    <t>2030</t>
  </si>
  <si>
    <t>2030 - Grunnskoleopplæring for voksne</t>
  </si>
  <si>
    <t>Voksenopplæring grunnskolenivå</t>
  </si>
  <si>
    <t>204</t>
  </si>
  <si>
    <t>Skolelokaler grunnskole</t>
  </si>
  <si>
    <t>204 - Skolelokaler grunnskole</t>
  </si>
  <si>
    <t>2040</t>
  </si>
  <si>
    <t>2040 - Skolelokaler grunnskole</t>
  </si>
  <si>
    <t>Skolebygg og lokaler</t>
  </si>
  <si>
    <t>214</t>
  </si>
  <si>
    <t>214 - Skolefritidstilbud (SFO)</t>
  </si>
  <si>
    <t>2140</t>
  </si>
  <si>
    <t>Skolefritidstilbud</t>
  </si>
  <si>
    <t>2140 - Skolefritidstilbud</t>
  </si>
  <si>
    <t>Skolefritidsordning (SFO)</t>
  </si>
  <si>
    <t>223</t>
  </si>
  <si>
    <t>223 - Skoleskyss grunnskole</t>
  </si>
  <si>
    <t>2230</t>
  </si>
  <si>
    <t>2230 - Skoleskyss grunnskole</t>
  </si>
  <si>
    <t>Kontokode_6Siffer</t>
  </si>
  <si>
    <t>Kontonavn</t>
  </si>
  <si>
    <t>Konto_Kode_Navn</t>
  </si>
  <si>
    <t>KOSTRA_Art_4Siffer</t>
  </si>
  <si>
    <t>KOSTRA_Art_Navn</t>
  </si>
  <si>
    <t>KOSTRA_Art_4Siffer_Navn</t>
  </si>
  <si>
    <t>KOSTRA_Art_3Siffer</t>
  </si>
  <si>
    <t>Hovedgruppe_Kode</t>
  </si>
  <si>
    <t>Hovedgruppe_Navn</t>
  </si>
  <si>
    <t>Hovedgruppe_Kode_Navn</t>
  </si>
  <si>
    <t>Hovedkategori_Kode</t>
  </si>
  <si>
    <t>Hovedkategori_Navn</t>
  </si>
  <si>
    <t>Hovedkategori_Kode_Navn</t>
  </si>
  <si>
    <t>Kontoklasse_ID</t>
  </si>
  <si>
    <t>Kontoklasse_Navn</t>
  </si>
  <si>
    <t>Kontoklasse_Kode_Navn</t>
  </si>
  <si>
    <t>110000</t>
  </si>
  <si>
    <t>Kontormateriell / rekvisita</t>
  </si>
  <si>
    <t>110000 - Kontormateriell / rekvisita</t>
  </si>
  <si>
    <t>Kontormateriell</t>
  </si>
  <si>
    <t>1100 - Kontormateriell</t>
  </si>
  <si>
    <t>Forbruksmateriell og kontorutgifter</t>
  </si>
  <si>
    <t>20 - Forbruksmateriell og kontorutgifter</t>
  </si>
  <si>
    <t>Kjøp av varer og tjenester</t>
  </si>
  <si>
    <t>2 - Kjøp av varer og tjenester</t>
  </si>
  <si>
    <t>1</t>
  </si>
  <si>
    <t>Drift</t>
  </si>
  <si>
    <t>1 - Drift</t>
  </si>
  <si>
    <t>Statlig KOSTRA regnskapsregel</t>
  </si>
  <si>
    <t>110020</t>
  </si>
  <si>
    <t>Kopieringsmatriell - papir / toner (ikke leie)</t>
  </si>
  <si>
    <t>110020 - Kopieringsmatriell - papir / toner (ikke leie)</t>
  </si>
  <si>
    <t>110500</t>
  </si>
  <si>
    <t>Undervisningsmateriell</t>
  </si>
  <si>
    <t>110500 - Undervisningsmateriell</t>
  </si>
  <si>
    <t>1105</t>
  </si>
  <si>
    <t>1105 - Undervisningsmateriell</t>
  </si>
  <si>
    <t>105</t>
  </si>
  <si>
    <t>111000</t>
  </si>
  <si>
    <t>Medisinsk forbruksmateriell</t>
  </si>
  <si>
    <t>111000 - Medisinsk forbruksmateriell</t>
  </si>
  <si>
    <t>1110</t>
  </si>
  <si>
    <t>1110 - Medisinsk forbruksmateriell</t>
  </si>
  <si>
    <t>111400</t>
  </si>
  <si>
    <t>Medisiner</t>
  </si>
  <si>
    <t>111400 - Medisiner</t>
  </si>
  <si>
    <t>1114</t>
  </si>
  <si>
    <t>Medikamenter</t>
  </si>
  <si>
    <t>1114 - Medikamenter</t>
  </si>
  <si>
    <t>114</t>
  </si>
  <si>
    <t>111500</t>
  </si>
  <si>
    <t>Matvarer / drikke - ikke møtevirksomhet</t>
  </si>
  <si>
    <t>111500 - Matvarer / drikke - ikke møtevirksomhet</t>
  </si>
  <si>
    <t>1115</t>
  </si>
  <si>
    <t>Matvarer</t>
  </si>
  <si>
    <t>1115 - Matvarer</t>
  </si>
  <si>
    <t>115</t>
  </si>
  <si>
    <t>111502</t>
  </si>
  <si>
    <t>Bevertning møter / kurs / opplæring / overtidsmat</t>
  </si>
  <si>
    <t>111502 - Bevertning møter / kurs / opplæring / overtidsmat</t>
  </si>
  <si>
    <t>111509</t>
  </si>
  <si>
    <t>Pant</t>
  </si>
  <si>
    <t>111509 - Pant</t>
  </si>
  <si>
    <t>112000</t>
  </si>
  <si>
    <t>Velferdstiltak / arrangementer -  ansatte</t>
  </si>
  <si>
    <t>112000 - Velferdstiltak / arrangementer -  ansatte</t>
  </si>
  <si>
    <t>1120</t>
  </si>
  <si>
    <t>Samlepost for annet forbruksmateriell, varer og tjenester</t>
  </si>
  <si>
    <t>1120 - Samlepost for annet forbruksmateriell, varer og tjenester</t>
  </si>
  <si>
    <t>112002</t>
  </si>
  <si>
    <t>Påskjønnelser - jfr reglement</t>
  </si>
  <si>
    <t>112002 - Påskjønnelser - jfr reglement</t>
  </si>
  <si>
    <t>112010</t>
  </si>
  <si>
    <t>Arbeidsklær / verneutstyr / uniformer</t>
  </si>
  <si>
    <t>112010 - Arbeidsklær / verneutstyr / uniformer</t>
  </si>
  <si>
    <t>112012</t>
  </si>
  <si>
    <t>GAVE EKOM USKATT (LT 4800)</t>
  </si>
  <si>
    <t>112012 - GAVE EKOM USKATT (LT 4800)</t>
  </si>
  <si>
    <t>112013</t>
  </si>
  <si>
    <t>MOTPOST GAVE EKOM USKATT (LT 4802)</t>
  </si>
  <si>
    <t>112013 - MOTPOST GAVE EKOM USKATT (LT 4802)</t>
  </si>
  <si>
    <t>112020</t>
  </si>
  <si>
    <t>Plast og papir</t>
  </si>
  <si>
    <t>112020 - Plast og papir</t>
  </si>
  <si>
    <t>112021</t>
  </si>
  <si>
    <t>Renholdsutstyr</t>
  </si>
  <si>
    <t>112021 - Renholdsutstyr</t>
  </si>
  <si>
    <t>112022</t>
  </si>
  <si>
    <t>Rengjøringsmidler</t>
  </si>
  <si>
    <t>112022 - Rengjøringsmidler</t>
  </si>
  <si>
    <t>112024</t>
  </si>
  <si>
    <t>Tekstiler og gardiner</t>
  </si>
  <si>
    <t>112024 - Tekstiler og gardiner</t>
  </si>
  <si>
    <t>112025</t>
  </si>
  <si>
    <t>Planter</t>
  </si>
  <si>
    <t>112025 - Planter</t>
  </si>
  <si>
    <t>112060</t>
  </si>
  <si>
    <t>Brukerbelønning</t>
  </si>
  <si>
    <t>112060 - Brukerbelønning</t>
  </si>
  <si>
    <t>112090</t>
  </si>
  <si>
    <t>Annet forbruksmateriell, varer og tjenester</t>
  </si>
  <si>
    <t>112090 - Annet forbruksmateriell, varer og tjenester</t>
  </si>
  <si>
    <t>112098</t>
  </si>
  <si>
    <t>Tilskudd lærlinger (intern)</t>
  </si>
  <si>
    <t>112098 - Tilskudd lærlinger (intern)</t>
  </si>
  <si>
    <t>112099</t>
  </si>
  <si>
    <t>Interne inntekter/utgifter</t>
  </si>
  <si>
    <t>112099 - Interne inntekter/utgifter</t>
  </si>
  <si>
    <t>113000</t>
  </si>
  <si>
    <t>Abonnement / samtale for mobil, telefon, nettbrett</t>
  </si>
  <si>
    <t>113000 - Abonnement / samtale for mobil, telefon, nettbrett</t>
  </si>
  <si>
    <t>1130</t>
  </si>
  <si>
    <t>Post, bank, telefon, internett, bredbånd</t>
  </si>
  <si>
    <t>1130 - Post, bank, telefon, internett, bredbånd</t>
  </si>
  <si>
    <t>113004</t>
  </si>
  <si>
    <t>Bank og finansielle gebyrer</t>
  </si>
  <si>
    <t>113004 - Bank og finansielle gebyrer</t>
  </si>
  <si>
    <t>114000</t>
  </si>
  <si>
    <t>Stillingsannonser</t>
  </si>
  <si>
    <t>114000 - Stillingsannonser</t>
  </si>
  <si>
    <t>1140</t>
  </si>
  <si>
    <t>Annonser, reklame, informasjon</t>
  </si>
  <si>
    <t>1140 - Annonser, reklame, informasjon</t>
  </si>
  <si>
    <t>140</t>
  </si>
  <si>
    <t>115000</t>
  </si>
  <si>
    <t>Kurs / konferanser/opplæring - inkl. hotell</t>
  </si>
  <si>
    <t>115000 - Kurs / konferanser/opplæring - inkl. hotell</t>
  </si>
  <si>
    <t>1150</t>
  </si>
  <si>
    <t>Opplæring og kurs</t>
  </si>
  <si>
    <t>1150 - Opplæring og kurs</t>
  </si>
  <si>
    <t>150</t>
  </si>
  <si>
    <t>116000</t>
  </si>
  <si>
    <t>Km-godtgjørelse, inkl. passasjertillegg - oppl.pl</t>
  </si>
  <si>
    <t>116000 - Km-godtgjørelse, inkl. passasjertillegg - oppl.pl</t>
  </si>
  <si>
    <t>1160</t>
  </si>
  <si>
    <t>Utgifter og godtgjørelser for reiser, diett, bil mv. som er opplysningspliktige</t>
  </si>
  <si>
    <t>1160 - Utgifter og godtgjørelser for reiser, diett, bil mv. som er opplysningspliktige</t>
  </si>
  <si>
    <t>160</t>
  </si>
  <si>
    <t>21</t>
  </si>
  <si>
    <t>Reise, leie, strøm og avgifter</t>
  </si>
  <si>
    <t>21 - Reise, leie, strøm og avgifter</t>
  </si>
  <si>
    <t>116500</t>
  </si>
  <si>
    <t>Andre opplysningspliktige godtgjørelser</t>
  </si>
  <si>
    <t>116500 - Andre opplysningspliktige godtgjørelser</t>
  </si>
  <si>
    <t>1165</t>
  </si>
  <si>
    <t>1165 - Andre opplysningspliktige godtgjørelser</t>
  </si>
  <si>
    <t>165</t>
  </si>
  <si>
    <t>117000</t>
  </si>
  <si>
    <t>Drivstoff - inkludert strøm til el-biler, bio</t>
  </si>
  <si>
    <t>117000 - Drivstoff - inkludert strøm til el-biler, bio</t>
  </si>
  <si>
    <t>1170</t>
  </si>
  <si>
    <t>Transport og reise</t>
  </si>
  <si>
    <t>1170 - Transport og reise</t>
  </si>
  <si>
    <t>117002</t>
  </si>
  <si>
    <t>Vedlikehold / service transportmidler og anleggsm.</t>
  </si>
  <si>
    <t>117002 - Vedlikehold / service transportmidler og anleggsm.</t>
  </si>
  <si>
    <t>117004</t>
  </si>
  <si>
    <t>SKADER OG EGENANDELER TRANSPORTMIDLER OG ANLEGGSMASKINER</t>
  </si>
  <si>
    <t>117004 - SKADER OG EGENANDELER TRANSPORTMIDLER OG ANLEGGSMASKINER</t>
  </si>
  <si>
    <t>117030</t>
  </si>
  <si>
    <t>Reiseutg. buss, tog,taxi, fly, leiebil, bom, park.</t>
  </si>
  <si>
    <t>117030 - Reiseutg. buss, tog,taxi, fly, leiebil, bom, park.</t>
  </si>
  <si>
    <t>117040</t>
  </si>
  <si>
    <t>Flyttetjenester</t>
  </si>
  <si>
    <t>117040 - Flyttetjenester</t>
  </si>
  <si>
    <t>118000</t>
  </si>
  <si>
    <t>Strøm</t>
  </si>
  <si>
    <t>118000 - Strøm</t>
  </si>
  <si>
    <t>1180</t>
  </si>
  <si>
    <t>1180 - Strøm</t>
  </si>
  <si>
    <t>118100</t>
  </si>
  <si>
    <t>Fjernvarme og fjernkjøling</t>
  </si>
  <si>
    <t>118100 - Fjernvarme og fjernkjøling</t>
  </si>
  <si>
    <t>1181</t>
  </si>
  <si>
    <t>1181 - Fjernvarme og fjernkjøling</t>
  </si>
  <si>
    <t>181</t>
  </si>
  <si>
    <t>118200</t>
  </si>
  <si>
    <t>Fyringsolje og fyringsparafin</t>
  </si>
  <si>
    <t>118200 - Fyringsolje og fyringsparafin</t>
  </si>
  <si>
    <t>1182</t>
  </si>
  <si>
    <t>1182 - Fyringsolje og fyringsparafin</t>
  </si>
  <si>
    <t>182</t>
  </si>
  <si>
    <t>118300</t>
  </si>
  <si>
    <t>Naturgass og andre fossile gasser</t>
  </si>
  <si>
    <t>118300 - Naturgass og andre fossile gasser</t>
  </si>
  <si>
    <t>1183</t>
  </si>
  <si>
    <t>1183 - Naturgass og andre fossile gasser</t>
  </si>
  <si>
    <t>183</t>
  </si>
  <si>
    <t>118400</t>
  </si>
  <si>
    <t>Bioenergi</t>
  </si>
  <si>
    <t>118400 - Bioenergi</t>
  </si>
  <si>
    <t>1184</t>
  </si>
  <si>
    <t>1184 - Bioenergi</t>
  </si>
  <si>
    <t>184</t>
  </si>
  <si>
    <t>118500</t>
  </si>
  <si>
    <t>Forsikringer, vakthold og sikring</t>
  </si>
  <si>
    <t>118500 - Forsikringer, vakthold og sikring</t>
  </si>
  <si>
    <t>1185</t>
  </si>
  <si>
    <t>1185 - Forsikringer, vakthold og sikring</t>
  </si>
  <si>
    <t>185</t>
  </si>
  <si>
    <t>119000</t>
  </si>
  <si>
    <t>Leie av lokaler og grunn</t>
  </si>
  <si>
    <t>119000 - Leie av lokaler og grunn</t>
  </si>
  <si>
    <t>1190</t>
  </si>
  <si>
    <t>1190 - Leie av lokaler og grunn</t>
  </si>
  <si>
    <t>190</t>
  </si>
  <si>
    <t>119520</t>
  </si>
  <si>
    <t>Tv-lisens og kabel-tv</t>
  </si>
  <si>
    <t>119520 - Tv-lisens og kabel-tv</t>
  </si>
  <si>
    <t>1195</t>
  </si>
  <si>
    <t>Avgifter, gebyrer, lisenser o.l.</t>
  </si>
  <si>
    <t>1195 - Avgifter, gebyrer, lisenser o.l.</t>
  </si>
  <si>
    <t>195</t>
  </si>
  <si>
    <t>119550</t>
  </si>
  <si>
    <t>Kommunale gebyrer</t>
  </si>
  <si>
    <t>119550 - Kommunale gebyrer</t>
  </si>
  <si>
    <t>119590</t>
  </si>
  <si>
    <t>Andre avgifter, gebyrer og lisenser</t>
  </si>
  <si>
    <t>119590 - Andre avgifter, gebyrer og lisenser</t>
  </si>
  <si>
    <t>120000</t>
  </si>
  <si>
    <t>Inventar - møbler, madrasser</t>
  </si>
  <si>
    <t>120000 - Inventar - møbler, madrasser</t>
  </si>
  <si>
    <t>Kjøp og finansiell leie av driftsmidler</t>
  </si>
  <si>
    <t>1200 - Kjøp og finansiell leie av driftsmidler</t>
  </si>
  <si>
    <t>200</t>
  </si>
  <si>
    <t>22</t>
  </si>
  <si>
    <t>Driftsmidler, inventar og vedlikehold</t>
  </si>
  <si>
    <t>22 - Driftsmidler, inventar og vedlikehold</t>
  </si>
  <si>
    <t>120010</t>
  </si>
  <si>
    <t>Datautstyr, ikke elev-pcer</t>
  </si>
  <si>
    <t>120010 - Datautstyr, ikke elev-pcer</t>
  </si>
  <si>
    <t>120015</t>
  </si>
  <si>
    <t>Kjøp av mobiltlf / telefon / nettbrett</t>
  </si>
  <si>
    <t>120015 - Kjøp av mobiltlf / telefon / nettbrett</t>
  </si>
  <si>
    <t>120030</t>
  </si>
  <si>
    <t>Hvite / brune varer / elektriske produkter</t>
  </si>
  <si>
    <t>120030 - Hvite / brune varer / elektriske produkter</t>
  </si>
  <si>
    <t>120045</t>
  </si>
  <si>
    <t>Kjøkkenutstyr</t>
  </si>
  <si>
    <t>120045 - Kjøkkenutstyr</t>
  </si>
  <si>
    <t>120090</t>
  </si>
  <si>
    <t>Annet utstyr / andre maskiner</t>
  </si>
  <si>
    <t>120090 - Annet utstyr / andre maskiner</t>
  </si>
  <si>
    <t>120900</t>
  </si>
  <si>
    <t>Medisinsk utstyr</t>
  </si>
  <si>
    <t>120900 - Medisinsk utstyr</t>
  </si>
  <si>
    <t>1209</t>
  </si>
  <si>
    <t>1209 - Medisinsk utstyr</t>
  </si>
  <si>
    <t>209</t>
  </si>
  <si>
    <t>121010</t>
  </si>
  <si>
    <t>Leie / leasing av transportmidler</t>
  </si>
  <si>
    <t>121010 - Leie / leasing av transportmidler</t>
  </si>
  <si>
    <t>Kjøp og leie av transportmidler</t>
  </si>
  <si>
    <t>1210 - Kjøp og leie av transportmidler</t>
  </si>
  <si>
    <t>210</t>
  </si>
  <si>
    <t>122000</t>
  </si>
  <si>
    <t>Leie av kontorutstyr / maskiner</t>
  </si>
  <si>
    <t>122000 - Leie av kontorutstyr / maskiner</t>
  </si>
  <si>
    <t>1220</t>
  </si>
  <si>
    <t>Leie av driftsmidler</t>
  </si>
  <si>
    <t>1220 - Leie av driftsmidler</t>
  </si>
  <si>
    <t>220</t>
  </si>
  <si>
    <t>123020</t>
  </si>
  <si>
    <t>Vedlikehold - bygning</t>
  </si>
  <si>
    <t>123020 - Vedlikehold - bygning</t>
  </si>
  <si>
    <t>1230</t>
  </si>
  <si>
    <t>Vedlikehold, påkostning, nybygg og nyanlegg</t>
  </si>
  <si>
    <t>1230 - Vedlikehold, påkostning, nybygg og nyanlegg</t>
  </si>
  <si>
    <t>230</t>
  </si>
  <si>
    <t>123022</t>
  </si>
  <si>
    <t>Vedlikehold - elektriske installasjoner</t>
  </si>
  <si>
    <t>123022 - Vedlikehold - elektriske installasjoner</t>
  </si>
  <si>
    <t>124010</t>
  </si>
  <si>
    <t>Drifts- / serviceavtaler - kontormaskiner</t>
  </si>
  <si>
    <t>124010 - Drifts- / serviceavtaler - kontormaskiner</t>
  </si>
  <si>
    <t>1240</t>
  </si>
  <si>
    <t>Driftsavtaler, reparasjoner og vaktmestertjenester</t>
  </si>
  <si>
    <t>1240 - Driftsavtaler, reparasjoner og vaktmestertjenester</t>
  </si>
  <si>
    <t>240</t>
  </si>
  <si>
    <t>124023</t>
  </si>
  <si>
    <t>Driftsavtaler - medisinsk utstyr</t>
  </si>
  <si>
    <t>124023 - Driftsavtaler - medisinsk utstyr</t>
  </si>
  <si>
    <t>125000</t>
  </si>
  <si>
    <t>Materialer til vedl. - bygg</t>
  </si>
  <si>
    <t>125000 - Materialer til vedl. - bygg</t>
  </si>
  <si>
    <t>1250</t>
  </si>
  <si>
    <t>Materialer til vedlikehold, påkostning, nybygg og nyanlegg</t>
  </si>
  <si>
    <t>1250 - Materialer til vedlikehold, påkostning, nybygg og nyanlegg</t>
  </si>
  <si>
    <t>250</t>
  </si>
  <si>
    <t>126000</t>
  </si>
  <si>
    <t>Renholdstjenester</t>
  </si>
  <si>
    <t>126000 - Renholdstjenester</t>
  </si>
  <si>
    <t>1260</t>
  </si>
  <si>
    <t>Renholds- og vaskeritjenester</t>
  </si>
  <si>
    <t>1260 - Renholds- og vaskeritjenester</t>
  </si>
  <si>
    <t>260</t>
  </si>
  <si>
    <t>127040</t>
  </si>
  <si>
    <t>Kjøp av vikarbyråtjenester</t>
  </si>
  <si>
    <t>127040 - Kjøp av vikarbyråtjenester</t>
  </si>
  <si>
    <t>1270</t>
  </si>
  <si>
    <t>1270 - Kjøp av vikarbyråtjenester</t>
  </si>
  <si>
    <t>270</t>
  </si>
  <si>
    <t>27</t>
  </si>
  <si>
    <t>Konsulent- og vikarbyråtjenester</t>
  </si>
  <si>
    <t>27 - Konsulent- og vikarbyråtjenester</t>
  </si>
  <si>
    <t>127050</t>
  </si>
  <si>
    <t>Bedriftshelsetjenester</t>
  </si>
  <si>
    <t>127050 - Bedriftshelsetjenester</t>
  </si>
  <si>
    <t>1270 - Bedriftshelsetjenester</t>
  </si>
  <si>
    <t>127100</t>
  </si>
  <si>
    <t>Innleie av personell fra private (vikartjenester)</t>
  </si>
  <si>
    <t>127100 - Innleie av personell fra private (vikartjenester)</t>
  </si>
  <si>
    <t>1271</t>
  </si>
  <si>
    <t>1271 - Innleie av personell fra private (vikartjenester)</t>
  </si>
  <si>
    <t>127200</t>
  </si>
  <si>
    <t>Andre tjenester</t>
  </si>
  <si>
    <t>127200 - Andre tjenester</t>
  </si>
  <si>
    <t>1272</t>
  </si>
  <si>
    <t>1272 - Andre tjenester</t>
  </si>
  <si>
    <t>272</t>
  </si>
  <si>
    <t>128000</t>
  </si>
  <si>
    <t>Grunnerverv</t>
  </si>
  <si>
    <t>128000 - Grunnerverv</t>
  </si>
  <si>
    <t>1280</t>
  </si>
  <si>
    <t>1280 - Grunnerverv</t>
  </si>
  <si>
    <t>280</t>
  </si>
  <si>
    <t>128500</t>
  </si>
  <si>
    <t>Kjøp av eksisterende bygninger og anlegg</t>
  </si>
  <si>
    <t>128500 - Kjøp av eksisterende bygninger og anlegg</t>
  </si>
  <si>
    <t>1285</t>
  </si>
  <si>
    <t>1285 - Kjøp av eksisterende bygninger og anlegg</t>
  </si>
  <si>
    <t>285</t>
  </si>
  <si>
    <t>101000</t>
  </si>
  <si>
    <t>Fastlønn - ordinære</t>
  </si>
  <si>
    <t>101000 - Fastlønn - ordinære</t>
  </si>
  <si>
    <t>1010</t>
  </si>
  <si>
    <t>Fastlønn</t>
  </si>
  <si>
    <t>1010 - Fastlønn</t>
  </si>
  <si>
    <t>Lønnsutgifter</t>
  </si>
  <si>
    <t>10 - Lønnsutgifter</t>
  </si>
  <si>
    <t>Lønn og sosiale utgifter</t>
  </si>
  <si>
    <t>1 - Lønn og sosiale utgifter</t>
  </si>
  <si>
    <t>101030</t>
  </si>
  <si>
    <t>Fastlønn - lørdags- og søndagstillegg</t>
  </si>
  <si>
    <t>101030 - Fastlønn - lørdags- og søndagstillegg</t>
  </si>
  <si>
    <t>101031</t>
  </si>
  <si>
    <t>Fastlønn - kvelds- og nattillegg</t>
  </si>
  <si>
    <t>101031 - Fastlønn - kvelds- og nattillegg</t>
  </si>
  <si>
    <t>101032</t>
  </si>
  <si>
    <t>Fastlønn - helligdagstillegg</t>
  </si>
  <si>
    <t>101032 - Fastlønn - helligdagstillegg</t>
  </si>
  <si>
    <t>101040</t>
  </si>
  <si>
    <t>Fastlønn - veiledningstillegg</t>
  </si>
  <si>
    <t>101040 - Fastlønn - veiledningstillegg</t>
  </si>
  <si>
    <t>102000</t>
  </si>
  <si>
    <t>Vikar - sykefravær - med refusjon</t>
  </si>
  <si>
    <t>102000 - Vikar - sykefravær - med refusjon</t>
  </si>
  <si>
    <t>1020</t>
  </si>
  <si>
    <t>Lønn til vikarer</t>
  </si>
  <si>
    <t>1020 - Lønn til vikarer</t>
  </si>
  <si>
    <t>102001</t>
  </si>
  <si>
    <t>Vikar - sykefravær - uten refusjon</t>
  </si>
  <si>
    <t>102001 - Vikar - sykefravær - uten refusjon</t>
  </si>
  <si>
    <t>102002</t>
  </si>
  <si>
    <t>Vikar - foreldrepermisjon</t>
  </si>
  <si>
    <t>102002 - Vikar - foreldrepermisjon</t>
  </si>
  <si>
    <t>102010</t>
  </si>
  <si>
    <t>Vikar - lønnet perm inkl tillitsverv og velf.perm.</t>
  </si>
  <si>
    <t>102010 - Vikar - lønnet perm inkl tillitsverv og velf.perm.</t>
  </si>
  <si>
    <t>102011</t>
  </si>
  <si>
    <t>Vikar - feriefravær</t>
  </si>
  <si>
    <t>102011 - Vikar - feriefravær</t>
  </si>
  <si>
    <t>102013</t>
  </si>
  <si>
    <t>Vikar - korttidsfravær</t>
  </si>
  <si>
    <t>102013 - Vikar - korttidsfravær</t>
  </si>
  <si>
    <t>102030</t>
  </si>
  <si>
    <t>Vikar - lørdags- og søndagstillegg</t>
  </si>
  <si>
    <t>102030 - Vikar - lørdags- og søndagstillegg</t>
  </si>
  <si>
    <t>102031</t>
  </si>
  <si>
    <t>Vikar - kvelds- og nattillegg</t>
  </si>
  <si>
    <t>102031 - Vikar - kvelds- og nattillegg</t>
  </si>
  <si>
    <t>102032</t>
  </si>
  <si>
    <t>Vikar - helligdagstillegg</t>
  </si>
  <si>
    <t>102032 - Vikar - helligdagstillegg</t>
  </si>
  <si>
    <t>103000</t>
  </si>
  <si>
    <t>Ekstrahjelp</t>
  </si>
  <si>
    <t>103000 - Ekstrahjelp</t>
  </si>
  <si>
    <t>1030</t>
  </si>
  <si>
    <t>Lønn til ekstrahjelp</t>
  </si>
  <si>
    <t>1030 - Lønn til ekstrahjelp</t>
  </si>
  <si>
    <t>103030</t>
  </si>
  <si>
    <t>Ekstrahjelp - lørdags- og søndagstillegg</t>
  </si>
  <si>
    <t>103030 - Ekstrahjelp - lørdags- og søndagstillegg</t>
  </si>
  <si>
    <t>103031</t>
  </si>
  <si>
    <t>Ekstrahjelp - kvelds- og nattillegg</t>
  </si>
  <si>
    <t>103031 - Ekstrahjelp - kvelds- og nattillegg</t>
  </si>
  <si>
    <t>103032</t>
  </si>
  <si>
    <t>Ekstrahjelp - helligdagstillegg</t>
  </si>
  <si>
    <t>103032 - Ekstrahjelp - helligdagstillegg</t>
  </si>
  <si>
    <t>103040</t>
  </si>
  <si>
    <t>Engasjementer / midlertidige stillinger</t>
  </si>
  <si>
    <t>103040 - Engasjementer / midlertidige stillinger</t>
  </si>
  <si>
    <t>103050</t>
  </si>
  <si>
    <t>Sommer- og sesonghjelp</t>
  </si>
  <si>
    <t>103050 - Sommer- og sesonghjelp</t>
  </si>
  <si>
    <t>104000</t>
  </si>
  <si>
    <t>Overtidslønn</t>
  </si>
  <si>
    <t>104000 - Overtidslønn</t>
  </si>
  <si>
    <t>1040</t>
  </si>
  <si>
    <t>1040 - Overtidslønn</t>
  </si>
  <si>
    <t>40</t>
  </si>
  <si>
    <t>105000</t>
  </si>
  <si>
    <t>Lærlinger</t>
  </si>
  <si>
    <t>105000 - Lærlinger</t>
  </si>
  <si>
    <t>1050</t>
  </si>
  <si>
    <t>Annen lønn og trekkpliktige godtgjørelser</t>
  </si>
  <si>
    <t>1050 - Annen lønn og trekkpliktige godtgjørelser</t>
  </si>
  <si>
    <t>50</t>
  </si>
  <si>
    <t>105042</t>
  </si>
  <si>
    <t>Lønn utrykning</t>
  </si>
  <si>
    <t>105042 - Lønn utrykning</t>
  </si>
  <si>
    <t>105045</t>
  </si>
  <si>
    <t>Turtillegg - reise med pasient / klient/brukere</t>
  </si>
  <si>
    <t>105045 - Turtillegg - reise med pasient / klient/brukere</t>
  </si>
  <si>
    <t>105046</t>
  </si>
  <si>
    <t>Forskjøvet arbeidstid</t>
  </si>
  <si>
    <t>105046 - Forskjøvet arbeidstid</t>
  </si>
  <si>
    <t>105060</t>
  </si>
  <si>
    <t>Skattepl. telefongodtgjørelse</t>
  </si>
  <si>
    <t>105060 - Skattepl. telefongodtgjørelse</t>
  </si>
  <si>
    <t>105064</t>
  </si>
  <si>
    <t>Skattepl. klesgodtgjørelse</t>
  </si>
  <si>
    <t>105064 - Skattepl. klesgodtgjørelse</t>
  </si>
  <si>
    <t>105065</t>
  </si>
  <si>
    <t>Skattepl. km-godtgjørelse</t>
  </si>
  <si>
    <t>105065 - Skattepl. km-godtgjørelse</t>
  </si>
  <si>
    <t>107000</t>
  </si>
  <si>
    <t>Lønn til vedlikehold</t>
  </si>
  <si>
    <t>107000 - Lønn til vedlikehold</t>
  </si>
  <si>
    <t>1070</t>
  </si>
  <si>
    <t>1070 - Lønn til vedlikehold</t>
  </si>
  <si>
    <t>70</t>
  </si>
  <si>
    <t>107500</t>
  </si>
  <si>
    <t>Lønn til renhold</t>
  </si>
  <si>
    <t>107500 - Lønn til renhold</t>
  </si>
  <si>
    <t>1075</t>
  </si>
  <si>
    <t>1075 - Lønn til renhold</t>
  </si>
  <si>
    <t>75</t>
  </si>
  <si>
    <t>108000</t>
  </si>
  <si>
    <t>Godtgjørelser til folkevalgte</t>
  </si>
  <si>
    <t>108000 - Godtgjørelser til folkevalgte</t>
  </si>
  <si>
    <t>1080</t>
  </si>
  <si>
    <t>1080 - Godtgjørelser til folkevalgte</t>
  </si>
  <si>
    <t>108900</t>
  </si>
  <si>
    <t>Trekkpliktig, opplysningspliktig, ikke arbeidsgiveravgiftspliktig lønn</t>
  </si>
  <si>
    <t>108900 - Trekkpliktig, opplysningspliktig, ikke arbeidsgiveravgiftspliktig lønn</t>
  </si>
  <si>
    <t>1089</t>
  </si>
  <si>
    <t>1089 - Trekkpliktig, opplysningspliktig, ikke arbeidsgiveravgiftspliktig lønn</t>
  </si>
  <si>
    <t>89</t>
  </si>
  <si>
    <t>109000</t>
  </si>
  <si>
    <t>Pensjon fellesordningen - ordinære (klp)</t>
  </si>
  <si>
    <t>109000 - Pensjon fellesordningen - ordinære (klp)</t>
  </si>
  <si>
    <t>1090</t>
  </si>
  <si>
    <t>Pensjonsinnskudd og trekkpliktige forsikringsordninger</t>
  </si>
  <si>
    <t>1090 - Pensjonsinnskudd og trekkpliktige forsikringsordninger</t>
  </si>
  <si>
    <t>90</t>
  </si>
  <si>
    <t>Sosiale utgifter</t>
  </si>
  <si>
    <t>11 - Sosiale utgifter</t>
  </si>
  <si>
    <t>109999</t>
  </si>
  <si>
    <t>Arbeidsgiveravgift</t>
  </si>
  <si>
    <t>109999 - Arbeidsgiveravgift</t>
  </si>
  <si>
    <t>1099</t>
  </si>
  <si>
    <t>1099 - Arbeidsgiveravgift</t>
  </si>
  <si>
    <t>99</t>
  </si>
  <si>
    <t>130000</t>
  </si>
  <si>
    <t>Kjøp fra  staten</t>
  </si>
  <si>
    <t>130000 - Kjøp fra  staten</t>
  </si>
  <si>
    <t>1300 - Kjøp fra  staten</t>
  </si>
  <si>
    <t>Kjøp av tjenester fra andre</t>
  </si>
  <si>
    <t>30 - Kjøp av tjenester fra andre</t>
  </si>
  <si>
    <t>Kjøp av tjenester som erstatter egenproduksjon</t>
  </si>
  <si>
    <t>3 - Kjøp av tjenester som erstatter egenproduksjon</t>
  </si>
  <si>
    <t>133000</t>
  </si>
  <si>
    <t>Kjøp fra fylkeskommuner</t>
  </si>
  <si>
    <t>133000 - Kjøp fra fylkeskommuner</t>
  </si>
  <si>
    <t>1330</t>
  </si>
  <si>
    <t>1330 - Kjøp fra fylkeskommuner</t>
  </si>
  <si>
    <t>135000</t>
  </si>
  <si>
    <t>Kjøp fra kommuner</t>
  </si>
  <si>
    <t>135000 - Kjøp fra kommuner</t>
  </si>
  <si>
    <t>1350</t>
  </si>
  <si>
    <t>1350 - Kjøp fra kommuner</t>
  </si>
  <si>
    <t>137000</t>
  </si>
  <si>
    <t>Kjøp fra andre</t>
  </si>
  <si>
    <t>137000 - Kjøp fra andre</t>
  </si>
  <si>
    <t>1370</t>
  </si>
  <si>
    <t>1370 - Kjøp fra andre</t>
  </si>
  <si>
    <t>370</t>
  </si>
  <si>
    <t>138000</t>
  </si>
  <si>
    <t>Kjøp fra andre regnskapsenheter som inngår i KOSTRA konsern</t>
  </si>
  <si>
    <t>138000 - Kjøp fra andre regnskapsenheter som inngår i KOSTRA konsern</t>
  </si>
  <si>
    <t>1380</t>
  </si>
  <si>
    <t>1380 - Kjøp fra andre regnskapsenheter som inngår i KOSTRA konsern</t>
  </si>
  <si>
    <t>380</t>
  </si>
  <si>
    <t>140000</t>
  </si>
  <si>
    <t>Overføring til  staten</t>
  </si>
  <si>
    <t>140000 - Overføring til  staten</t>
  </si>
  <si>
    <t>1400</t>
  </si>
  <si>
    <t>1400 - Overføring til  staten</t>
  </si>
  <si>
    <t>400</t>
  </si>
  <si>
    <t>Tilskudd og overføringer</t>
  </si>
  <si>
    <t>40 - Tilskudd og overføringer</t>
  </si>
  <si>
    <t>Overføringsutgifter</t>
  </si>
  <si>
    <t>4 - Overføringsutgifter</t>
  </si>
  <si>
    <t>142900</t>
  </si>
  <si>
    <t>Merverdiavgift som gir rett til momskompensasjon</t>
  </si>
  <si>
    <t>142900 - Merverdiavgift som gir rett til momskompensasjon</t>
  </si>
  <si>
    <t>1429</t>
  </si>
  <si>
    <t>Merverdiavgift som gir rett til merverdiavgiftskompensasjon</t>
  </si>
  <si>
    <t>1429 - Merverdiavgift som gir rett til merverdiavgiftskompensasjon</t>
  </si>
  <si>
    <t>429</t>
  </si>
  <si>
    <t>143000</t>
  </si>
  <si>
    <t>Overføring til fylkeskommuner</t>
  </si>
  <si>
    <t>143000 - Overføring til fylkeskommuner</t>
  </si>
  <si>
    <t>1430</t>
  </si>
  <si>
    <t>1430 - Overføring til fylkeskommuner</t>
  </si>
  <si>
    <t>430</t>
  </si>
  <si>
    <t>145000</t>
  </si>
  <si>
    <t>Overføring til kommuner</t>
  </si>
  <si>
    <t>145000 - Overføring til kommuner</t>
  </si>
  <si>
    <t>1450</t>
  </si>
  <si>
    <t>1450 - Overføring til kommuner</t>
  </si>
  <si>
    <t>450</t>
  </si>
  <si>
    <t>147000</t>
  </si>
  <si>
    <t>Overføring til andre</t>
  </si>
  <si>
    <t>147000 - Overføring til andre</t>
  </si>
  <si>
    <t>1470</t>
  </si>
  <si>
    <t>1470 - Overføring til andre</t>
  </si>
  <si>
    <t>470</t>
  </si>
  <si>
    <t>148000</t>
  </si>
  <si>
    <t>Overføring til andre regnskapsenheter som inngår i KOSTRA konsern</t>
  </si>
  <si>
    <t>148000 - Overføring til andre regnskapsenheter som inngår i KOSTRA konsern</t>
  </si>
  <si>
    <t>1480</t>
  </si>
  <si>
    <t>1480 - Overføring til andre regnskapsenheter som inngår i KOSTRA konsern</t>
  </si>
  <si>
    <t>480</t>
  </si>
  <si>
    <t>150010</t>
  </si>
  <si>
    <t>Forsinkelsesrenter (mora)</t>
  </si>
  <si>
    <t>150010 - Forsinkelsesrenter (mora)</t>
  </si>
  <si>
    <t>1500</t>
  </si>
  <si>
    <t>Renteutgifter, provisjoner og andre finansutgifter</t>
  </si>
  <si>
    <t>1500 - Renteutgifter, provisjoner og andre finansutgifter</t>
  </si>
  <si>
    <t>500</t>
  </si>
  <si>
    <t>150100</t>
  </si>
  <si>
    <t>Konserninterne renteutgifter</t>
  </si>
  <si>
    <t>150100 - Konserninterne renteutgifter</t>
  </si>
  <si>
    <t>1501</t>
  </si>
  <si>
    <t>1501 - Konserninterne renteutgifter</t>
  </si>
  <si>
    <t>501</t>
  </si>
  <si>
    <t>150900</t>
  </si>
  <si>
    <t>Tap på finansielle instrumenter</t>
  </si>
  <si>
    <t>150900 - Tap på finansielle instrumenter</t>
  </si>
  <si>
    <t>1509</t>
  </si>
  <si>
    <t>1509 - Tap på finansielle instrumenter</t>
  </si>
  <si>
    <t>509</t>
  </si>
  <si>
    <t>151000</t>
  </si>
  <si>
    <t>Avdrag på lån</t>
  </si>
  <si>
    <t>151000 - Avdrag på lån</t>
  </si>
  <si>
    <t>1510</t>
  </si>
  <si>
    <t>1510 - Avdrag på lån</t>
  </si>
  <si>
    <t>510</t>
  </si>
  <si>
    <t>151100</t>
  </si>
  <si>
    <t>Konserninterne avdrag</t>
  </si>
  <si>
    <t>151100 - Konserninterne avdrag</t>
  </si>
  <si>
    <t>1511</t>
  </si>
  <si>
    <t>1511 - Konserninterne avdrag</t>
  </si>
  <si>
    <t>511</t>
  </si>
  <si>
    <t>151200</t>
  </si>
  <si>
    <t>Avdrag på lån til videreutlån</t>
  </si>
  <si>
    <t>151200 - Avdrag på lån til videreutlån</t>
  </si>
  <si>
    <t>1512</t>
  </si>
  <si>
    <t>1512 - Avdrag på lån til videreutlån</t>
  </si>
  <si>
    <t>512</t>
  </si>
  <si>
    <t>152000</t>
  </si>
  <si>
    <t>Utlån</t>
  </si>
  <si>
    <t>152000 - Utlån</t>
  </si>
  <si>
    <t>1520</t>
  </si>
  <si>
    <t>1520 - Utlån</t>
  </si>
  <si>
    <t>520</t>
  </si>
  <si>
    <t>152100</t>
  </si>
  <si>
    <t>Konserninterne utlån</t>
  </si>
  <si>
    <t>152100 - Konserninterne utlån</t>
  </si>
  <si>
    <t>1521</t>
  </si>
  <si>
    <t>1521 - Konserninterne utlån</t>
  </si>
  <si>
    <t>521</t>
  </si>
  <si>
    <t>152200</t>
  </si>
  <si>
    <t>Videreutlån</t>
  </si>
  <si>
    <t>152200 - Videreutlån</t>
  </si>
  <si>
    <t>1522</t>
  </si>
  <si>
    <t>1522 - Videreutlån</t>
  </si>
  <si>
    <t>522</t>
  </si>
  <si>
    <t>152900</t>
  </si>
  <si>
    <t>Kjøp av aksjer og andeler</t>
  </si>
  <si>
    <t>152900 - Kjøp av aksjer og andeler</t>
  </si>
  <si>
    <t>1529</t>
  </si>
  <si>
    <t>1529 - Kjøp av aksjer og andeler</t>
  </si>
  <si>
    <t>529</t>
  </si>
  <si>
    <t>153000</t>
  </si>
  <si>
    <t>Dekning av tidligere års merforbruk og udekket beløp</t>
  </si>
  <si>
    <t>153000 - Dekning av tidligere års merforbruk og udekket beløp</t>
  </si>
  <si>
    <t>1530</t>
  </si>
  <si>
    <t>1530 - Dekning av tidligere års merforbruk og udekket beløp</t>
  </si>
  <si>
    <t>530</t>
  </si>
  <si>
    <t>154000</t>
  </si>
  <si>
    <t>Avsetninger til ubundne fond</t>
  </si>
  <si>
    <t>154000 - Avsetninger til ubundne fond</t>
  </si>
  <si>
    <t>1540</t>
  </si>
  <si>
    <t>1540 - Avsetninger til ubundne fond</t>
  </si>
  <si>
    <t>540</t>
  </si>
  <si>
    <t>155000</t>
  </si>
  <si>
    <t>Avsetninger til bundne fond</t>
  </si>
  <si>
    <t>155000 - Avsetninger til bundne fond</t>
  </si>
  <si>
    <t>1550</t>
  </si>
  <si>
    <t>1550 - Avsetninger til bundne fond</t>
  </si>
  <si>
    <t>550</t>
  </si>
  <si>
    <t>157000</t>
  </si>
  <si>
    <t>Overføring til investering</t>
  </si>
  <si>
    <t>157000 - Overføring til investering</t>
  </si>
  <si>
    <t>1570</t>
  </si>
  <si>
    <t>1570 - Overføring til investering</t>
  </si>
  <si>
    <t>570</t>
  </si>
  <si>
    <t>158900</t>
  </si>
  <si>
    <t>Rapportkontroll (positivt avvik)</t>
  </si>
  <si>
    <t>158900 - Rapportkontroll (positivt avvik)</t>
  </si>
  <si>
    <t>1589</t>
  </si>
  <si>
    <t>1589 - Rapportkontroll (positivt avvik)</t>
  </si>
  <si>
    <t>589</t>
  </si>
  <si>
    <t>159000</t>
  </si>
  <si>
    <t>Avskrivninger</t>
  </si>
  <si>
    <t>159000 - Avskrivninger</t>
  </si>
  <si>
    <t>1590</t>
  </si>
  <si>
    <t>1590 - Avskrivninger</t>
  </si>
  <si>
    <t>590</t>
  </si>
  <si>
    <t>160000</t>
  </si>
  <si>
    <t>Brukerbetaling for kommunale tjenester -</t>
  </si>
  <si>
    <t>160000 - Brukerbetaling for kommunale tjenester -</t>
  </si>
  <si>
    <t>1600</t>
  </si>
  <si>
    <t>Brukerbetalinger</t>
  </si>
  <si>
    <t>1600 - Brukerbetalinger</t>
  </si>
  <si>
    <t>600</t>
  </si>
  <si>
    <t>60</t>
  </si>
  <si>
    <t>Salgs- og leieinntekter</t>
  </si>
  <si>
    <t>60 - Salgs- og leieinntekter</t>
  </si>
  <si>
    <t>6 - Salgs- og leieinntekter</t>
  </si>
  <si>
    <t>162000</t>
  </si>
  <si>
    <t>Annet salg av varer og tjenester, gebyrer o.l. som ikke er merverdiavgiftspliktig</t>
  </si>
  <si>
    <t>162000 - Annet salg av varer og tjenester, gebyrer o.l. som ikke er merverdiavgiftspliktig</t>
  </si>
  <si>
    <t>1620</t>
  </si>
  <si>
    <t>1620 - Annet salg av varer og tjenester, gebyrer o.l. som ikke er merverdiavgiftspliktig</t>
  </si>
  <si>
    <t>620</t>
  </si>
  <si>
    <t>162900</t>
  </si>
  <si>
    <t>Billettinntekter</t>
  </si>
  <si>
    <t>162900 - Billettinntekter</t>
  </si>
  <si>
    <t>1629</t>
  </si>
  <si>
    <t>1629 - Billettinntekter</t>
  </si>
  <si>
    <t>629</t>
  </si>
  <si>
    <t>163000</t>
  </si>
  <si>
    <t>Utleie av boliger og lokaler mv. og festeavgifter</t>
  </si>
  <si>
    <t>163000 - Utleie av boliger og lokaler mv. og festeavgifter</t>
  </si>
  <si>
    <t>1630</t>
  </si>
  <si>
    <t>1630 - Utleie av boliger og lokaler mv. og festeavgifter</t>
  </si>
  <si>
    <t>630</t>
  </si>
  <si>
    <t>164000</t>
  </si>
  <si>
    <t>Merverdiavgiftspliktige gebyrer</t>
  </si>
  <si>
    <t>164000 - Merverdiavgiftspliktige gebyrer</t>
  </si>
  <si>
    <t>1640</t>
  </si>
  <si>
    <t>1640 - Merverdiavgiftspliktige gebyrer</t>
  </si>
  <si>
    <t>640</t>
  </si>
  <si>
    <t>165000</t>
  </si>
  <si>
    <t>Annet merverdiavgiftspliktig salg av varer og tjenester</t>
  </si>
  <si>
    <t>165000 - Annet merverdiavgiftspliktig salg av varer og tjenester</t>
  </si>
  <si>
    <t>1650</t>
  </si>
  <si>
    <t>1650 - Annet merverdiavgiftspliktig salg av varer og tjenester</t>
  </si>
  <si>
    <t>650</t>
  </si>
  <si>
    <t>166000</t>
  </si>
  <si>
    <t>Salg av driftsmidler</t>
  </si>
  <si>
    <t>166000 - Salg av driftsmidler</t>
  </si>
  <si>
    <t>1660</t>
  </si>
  <si>
    <t>1660 - Salg av driftsmidler</t>
  </si>
  <si>
    <t>660</t>
  </si>
  <si>
    <t>167000</t>
  </si>
  <si>
    <t>Salg av fast eiendom</t>
  </si>
  <si>
    <t>167000 - Salg av fast eiendom</t>
  </si>
  <si>
    <t>1670</t>
  </si>
  <si>
    <t>1670 - Salg av fast eiendom</t>
  </si>
  <si>
    <t>670</t>
  </si>
  <si>
    <t>170080</t>
  </si>
  <si>
    <t>Øremerkede statstilskudd</t>
  </si>
  <si>
    <t>170080 - Øremerkede statstilskudd</t>
  </si>
  <si>
    <t>Refusjon fra staten</t>
  </si>
  <si>
    <t>1700 - Refusjon fra staten</t>
  </si>
  <si>
    <t>700</t>
  </si>
  <si>
    <t>Refusjoner fra offentlige og private</t>
  </si>
  <si>
    <t>70 - Refusjoner fra offentlige og private</t>
  </si>
  <si>
    <t>7</t>
  </si>
  <si>
    <t>Refusjoner</t>
  </si>
  <si>
    <t>7 - Refusjoner</t>
  </si>
  <si>
    <t>171000</t>
  </si>
  <si>
    <t>Refusjon sykepenger</t>
  </si>
  <si>
    <t>171000 - Refusjon sykepenger</t>
  </si>
  <si>
    <t>1710</t>
  </si>
  <si>
    <t>Sykelønnsrefusjon</t>
  </si>
  <si>
    <t>1710 - Sykelønnsrefusjon</t>
  </si>
  <si>
    <t>710</t>
  </si>
  <si>
    <t>71</t>
  </si>
  <si>
    <t>Syke- og fødselspengerrefusjon (NAV)</t>
  </si>
  <si>
    <t>71 - Syke- og fødselspengerrefusjon (NAV)</t>
  </si>
  <si>
    <t>171005</t>
  </si>
  <si>
    <t>Refusjon foreldrepenger</t>
  </si>
  <si>
    <t>171005 - Refusjon foreldrepenger</t>
  </si>
  <si>
    <t>172900</t>
  </si>
  <si>
    <t>Kompensasjon for merverdiavgift</t>
  </si>
  <si>
    <t>172900 - Kompensasjon for merverdiavgift</t>
  </si>
  <si>
    <t>1729</t>
  </si>
  <si>
    <t>1729 - Kompensasjon for merverdiavgift</t>
  </si>
  <si>
    <t>729</t>
  </si>
  <si>
    <t>173000</t>
  </si>
  <si>
    <t>Refusjon fra fylkeskommuner</t>
  </si>
  <si>
    <t>173000 - Refusjon fra fylkeskommuner</t>
  </si>
  <si>
    <t>1730</t>
  </si>
  <si>
    <t>1730 - Refusjon fra fylkeskommuner</t>
  </si>
  <si>
    <t>730</t>
  </si>
  <si>
    <t>175000</t>
  </si>
  <si>
    <t>Refusjon fra kommuner</t>
  </si>
  <si>
    <t>175000 - Refusjon fra kommuner</t>
  </si>
  <si>
    <t>1750</t>
  </si>
  <si>
    <t>1750 - Refusjon fra kommuner</t>
  </si>
  <si>
    <t>750</t>
  </si>
  <si>
    <t>177000</t>
  </si>
  <si>
    <t>Refusjon fra private</t>
  </si>
  <si>
    <t>177000 - Refusjon fra private</t>
  </si>
  <si>
    <t>1770</t>
  </si>
  <si>
    <t>Refusjon fra andre</t>
  </si>
  <si>
    <t>1770 - Refusjon fra andre</t>
  </si>
  <si>
    <t>770</t>
  </si>
  <si>
    <t>178000</t>
  </si>
  <si>
    <t>Salg til andre regnskapsenheter som inngår i KOSTRA konsern</t>
  </si>
  <si>
    <t>178000 - Salg til andre regnskapsenheter som inngår i KOSTRA konsern</t>
  </si>
  <si>
    <t>1780</t>
  </si>
  <si>
    <t>1780 - Salg til andre regnskapsenheter som inngår i KOSTRA konsern</t>
  </si>
  <si>
    <t>780</t>
  </si>
  <si>
    <t>180000</t>
  </si>
  <si>
    <t>Rammetilskudd</t>
  </si>
  <si>
    <t>180000 - Rammetilskudd</t>
  </si>
  <si>
    <t>1800 - Rammetilskudd</t>
  </si>
  <si>
    <t>Statstilskudd og rammeoverføringer</t>
  </si>
  <si>
    <t>80 - Statstilskudd og rammeoverføringer</t>
  </si>
  <si>
    <t>8</t>
  </si>
  <si>
    <t>Overføringsinntekter</t>
  </si>
  <si>
    <t>8 - Overføringsinntekter</t>
  </si>
  <si>
    <t>181000</t>
  </si>
  <si>
    <t>181000 - Andre statlige overføringer</t>
  </si>
  <si>
    <t>1810</t>
  </si>
  <si>
    <t>1810 - Andre statlige overføringer</t>
  </si>
  <si>
    <t>183000</t>
  </si>
  <si>
    <t>Overføring fra fylkeskommuner</t>
  </si>
  <si>
    <t>183000 - Overføring fra fylkeskommuner</t>
  </si>
  <si>
    <t>1830</t>
  </si>
  <si>
    <t>1830 - Overføring fra fylkeskommuner</t>
  </si>
  <si>
    <t>830</t>
  </si>
  <si>
    <t>185000</t>
  </si>
  <si>
    <t>Overføring fra kommuner</t>
  </si>
  <si>
    <t>185000 - Overføring fra kommuner</t>
  </si>
  <si>
    <t>1850</t>
  </si>
  <si>
    <t>1850 - Overføring fra kommuner</t>
  </si>
  <si>
    <t>187000</t>
  </si>
  <si>
    <t>187000 - Skatt på inntekt og formue</t>
  </si>
  <si>
    <t>1870</t>
  </si>
  <si>
    <t>1870 - Skatt på inntekt og formue</t>
  </si>
  <si>
    <t>187100</t>
  </si>
  <si>
    <t>Eiendomsskatt vannkraftanlegg</t>
  </si>
  <si>
    <t>187100 - Eiendomsskatt vannkraftanlegg</t>
  </si>
  <si>
    <t>1871</t>
  </si>
  <si>
    <t>1871 - Eiendomsskatt vannkraftanlegg</t>
  </si>
  <si>
    <t>871</t>
  </si>
  <si>
    <t>187200</t>
  </si>
  <si>
    <t>Eiendomsskatt vindkraftverk</t>
  </si>
  <si>
    <t>187200 - Eiendomsskatt vindkraftverk</t>
  </si>
  <si>
    <t>1872</t>
  </si>
  <si>
    <t>1872 - Eiendomsskatt vindkraftverk</t>
  </si>
  <si>
    <t>872</t>
  </si>
  <si>
    <t>187300</t>
  </si>
  <si>
    <t>Eiendomsskatt petroleumsanlegg</t>
  </si>
  <si>
    <t>187300 - Eiendomsskatt petroleumsanlegg</t>
  </si>
  <si>
    <t>1873</t>
  </si>
  <si>
    <t>1873 - Eiendomsskatt petroleumsanlegg</t>
  </si>
  <si>
    <t>873</t>
  </si>
  <si>
    <t>187600</t>
  </si>
  <si>
    <t>Eiendomsskatt kraftnett og næringseiendom m.m.</t>
  </si>
  <si>
    <t>187600 - Eiendomsskatt kraftnett og næringseiendom m.m.</t>
  </si>
  <si>
    <t>1876</t>
  </si>
  <si>
    <t>1876 - Eiendomsskatt kraftnett og næringseiendom m.m.</t>
  </si>
  <si>
    <t>876</t>
  </si>
  <si>
    <t>187700</t>
  </si>
  <si>
    <t>Andre direkte og indirekte skatter</t>
  </si>
  <si>
    <t>187700 - Andre direkte og indirekte skatter</t>
  </si>
  <si>
    <t>1877</t>
  </si>
  <si>
    <t>1877 - Andre direkte og indirekte skatter</t>
  </si>
  <si>
    <t>877</t>
  </si>
  <si>
    <t>187800</t>
  </si>
  <si>
    <t>Eiendomsskatt boliger</t>
  </si>
  <si>
    <t>187800 - Eiendomsskatt boliger</t>
  </si>
  <si>
    <t>1878</t>
  </si>
  <si>
    <t>1878 - Eiendomsskatt boliger</t>
  </si>
  <si>
    <t>187900</t>
  </si>
  <si>
    <t>Eiendomsskatt fritidsboliger</t>
  </si>
  <si>
    <t>187900 - Eiendomsskatt fritidsboliger</t>
  </si>
  <si>
    <t>1879</t>
  </si>
  <si>
    <t>1879 - Eiendomsskatt fritidsboliger</t>
  </si>
  <si>
    <t>188000</t>
  </si>
  <si>
    <t>Overføring fra andre regnskapsenheter som inngår i KOSTRA konsern</t>
  </si>
  <si>
    <t>188000 - Overføring fra andre regnskapsenheter som inngår i KOSTRA konsern</t>
  </si>
  <si>
    <t>1880</t>
  </si>
  <si>
    <t>1880 - Overføring fra andre regnskapsenheter som inngår i KOSTRA konsern</t>
  </si>
  <si>
    <t>189000</t>
  </si>
  <si>
    <t>Overføringer fra andre</t>
  </si>
  <si>
    <t>189000 - Overføringer fra andre</t>
  </si>
  <si>
    <t>1890</t>
  </si>
  <si>
    <t>1890 - Overføringer fra andre</t>
  </si>
  <si>
    <t>890</t>
  </si>
  <si>
    <t>190000</t>
  </si>
  <si>
    <t>Renteinntekter</t>
  </si>
  <si>
    <t>190000 - Renteinntekter</t>
  </si>
  <si>
    <t>1900</t>
  </si>
  <si>
    <t>1900 - Renteinntekter</t>
  </si>
  <si>
    <t>900</t>
  </si>
  <si>
    <t>Finansiering og fond</t>
  </si>
  <si>
    <t>90 - Finansiering og fond</t>
  </si>
  <si>
    <t>Finansinntekter, avdrag og fond</t>
  </si>
  <si>
    <t>9 - Finansinntekter, avdrag og fond</t>
  </si>
  <si>
    <t>190100</t>
  </si>
  <si>
    <t>Konserninterne renteinntekter</t>
  </si>
  <si>
    <t>190100 - Konserninterne renteinntekter</t>
  </si>
  <si>
    <t>1901</t>
  </si>
  <si>
    <t>1901 - Konserninterne renteinntekter</t>
  </si>
  <si>
    <t>901</t>
  </si>
  <si>
    <t>190500</t>
  </si>
  <si>
    <t>Utbytte og eieruttak</t>
  </si>
  <si>
    <t>190500 - Utbytte og eieruttak</t>
  </si>
  <si>
    <t>1905</t>
  </si>
  <si>
    <t>1905 - Utbytte og eieruttak</t>
  </si>
  <si>
    <t>905</t>
  </si>
  <si>
    <t>190900</t>
  </si>
  <si>
    <t>Gevinster på finansielle instrumenter</t>
  </si>
  <si>
    <t>190900 - Gevinster på finansielle instrumenter</t>
  </si>
  <si>
    <t>1909</t>
  </si>
  <si>
    <t>1909 - Gevinster på finansielle instrumenter</t>
  </si>
  <si>
    <t>909</t>
  </si>
  <si>
    <t>191000</t>
  </si>
  <si>
    <t>Bruk av lån</t>
  </si>
  <si>
    <t>191000 - Bruk av lån</t>
  </si>
  <si>
    <t>1910</t>
  </si>
  <si>
    <t>1910 - Bruk av lån</t>
  </si>
  <si>
    <t>910</t>
  </si>
  <si>
    <t>191100</t>
  </si>
  <si>
    <t>Bruk av konserninterne lån</t>
  </si>
  <si>
    <t>191100 - Bruk av konserninterne lån</t>
  </si>
  <si>
    <t>1911</t>
  </si>
  <si>
    <t>1911 - Bruk av konserninterne lån</t>
  </si>
  <si>
    <t>911</t>
  </si>
  <si>
    <t>191200</t>
  </si>
  <si>
    <t>Bruk av lån til videreutlån</t>
  </si>
  <si>
    <t>191200 - Bruk av lån til videreutlån</t>
  </si>
  <si>
    <t>1912</t>
  </si>
  <si>
    <t>1912 - Bruk av lån til videreutlån</t>
  </si>
  <si>
    <t>912</t>
  </si>
  <si>
    <t>192000</t>
  </si>
  <si>
    <t>Mottatte avdrag på utlån</t>
  </si>
  <si>
    <t>192000 - Mottatte avdrag på utlån</t>
  </si>
  <si>
    <t>1920</t>
  </si>
  <si>
    <t>1920 - Mottatte avdrag på utlån</t>
  </si>
  <si>
    <t>920</t>
  </si>
  <si>
    <t>192100</t>
  </si>
  <si>
    <t>Mottatte avdrag på konserninterne utlån</t>
  </si>
  <si>
    <t>192100 - Mottatte avdrag på konserninterne utlån</t>
  </si>
  <si>
    <t>1921</t>
  </si>
  <si>
    <t>1921 - Mottatte avdrag på konserninterne utlån</t>
  </si>
  <si>
    <t>921</t>
  </si>
  <si>
    <t>192200</t>
  </si>
  <si>
    <t>Mottatte avdrag på videreutlån</t>
  </si>
  <si>
    <t>192200 - Mottatte avdrag på videreutlån</t>
  </si>
  <si>
    <t>1922</t>
  </si>
  <si>
    <t>1922 - Mottatte avdrag på videreutlån</t>
  </si>
  <si>
    <t>922</t>
  </si>
  <si>
    <t>192900</t>
  </si>
  <si>
    <t>Salg av aksjer og andeler</t>
  </si>
  <si>
    <t>192900 - Salg av aksjer og andeler</t>
  </si>
  <si>
    <t>1929</t>
  </si>
  <si>
    <t>1929 - Salg av aksjer og andeler</t>
  </si>
  <si>
    <t>929</t>
  </si>
  <si>
    <t>194000</t>
  </si>
  <si>
    <t>Bruk av ubundne fond</t>
  </si>
  <si>
    <t>194000 - Bruk av ubundne fond</t>
  </si>
  <si>
    <t>1940</t>
  </si>
  <si>
    <t>1940 - Bruk av ubundne fond</t>
  </si>
  <si>
    <t>940</t>
  </si>
  <si>
    <t>195000</t>
  </si>
  <si>
    <t>Bruk av bundne fond</t>
  </si>
  <si>
    <t>195000 - Bruk av bundne fond</t>
  </si>
  <si>
    <t>1950</t>
  </si>
  <si>
    <t>1950 - Bruk av bundne fond</t>
  </si>
  <si>
    <t>950</t>
  </si>
  <si>
    <t>197000</t>
  </si>
  <si>
    <t>Overføring fra drift</t>
  </si>
  <si>
    <t>197000 - Overføring fra drift</t>
  </si>
  <si>
    <t>1970</t>
  </si>
  <si>
    <t>1970 - Overføring fra drift</t>
  </si>
  <si>
    <t>970</t>
  </si>
  <si>
    <t>198000</t>
  </si>
  <si>
    <t>Merforbruk og udekket beløp fremført til inndekning i senere år</t>
  </si>
  <si>
    <t>198000 - Merforbruk og udekket beløp fremført til inndekning i senere år</t>
  </si>
  <si>
    <t>1980</t>
  </si>
  <si>
    <t>1980 - Merforbruk og udekket beløp fremført til inndekning i senere år</t>
  </si>
  <si>
    <t>980</t>
  </si>
  <si>
    <t>198900</t>
  </si>
  <si>
    <t>Rapportkontroll (negativt avvik)</t>
  </si>
  <si>
    <t>198900 - Rapportkontroll (negativt avvik)</t>
  </si>
  <si>
    <t>1989</t>
  </si>
  <si>
    <t>1989 - Rapportkontroll (negativt avvik)</t>
  </si>
  <si>
    <t>989</t>
  </si>
  <si>
    <t>199000</t>
  </si>
  <si>
    <t>Motpost avskrivninger</t>
  </si>
  <si>
    <t>199000 - Motpost avskrivninger</t>
  </si>
  <si>
    <t>1990</t>
  </si>
  <si>
    <t>1990 - Motpost avskrivninger</t>
  </si>
  <si>
    <t>990</t>
  </si>
  <si>
    <t>year</t>
  </si>
  <si>
    <t>month</t>
  </si>
  <si>
    <t>quarter</t>
  </si>
  <si>
    <t>is_summer_season</t>
  </si>
  <si>
    <t>is_year_end</t>
  </si>
  <si>
    <t>funksjon_code</t>
  </si>
  <si>
    <t>funksjon_navn</t>
  </si>
  <si>
    <t>konto_code</t>
  </si>
  <si>
    <t>kontonavn</t>
  </si>
  <si>
    <t>kostra_art_4siffer</t>
  </si>
  <si>
    <t>ansvar_code</t>
  </si>
  <si>
    <t>sektor_navn</t>
  </si>
  <si>
    <t>source_file</t>
  </si>
  <si>
    <t>ytd_budsjett_nok</t>
  </si>
  <si>
    <t>ytd_regnskap_nok</t>
  </si>
  <si>
    <t>ytd_avvik_nok</t>
  </si>
  <si>
    <t>monthly_delta_budsjett_nok</t>
  </si>
  <si>
    <t>monthly_delta_regnskap_nok</t>
  </si>
  <si>
    <t>monthly_delta_avvik_nok</t>
  </si>
  <si>
    <t>lag_1m_regnskap_nok</t>
  </si>
  <si>
    <t>lag_1m_avvik_nok</t>
  </si>
  <si>
    <t>rolling_3m_avg_regnskap_nok</t>
  </si>
  <si>
    <t>rolling_3m_std_regnskap_nok</t>
  </si>
  <si>
    <t>target_next_month_regnskap</t>
  </si>
  <si>
    <t>burn_rate_pct</t>
  </si>
  <si>
    <t>budget_coverage_ratio</t>
  </si>
  <si>
    <t>anomaly_z_score_3m</t>
  </si>
  <si>
    <t>abs_monthly_avvik_nok</t>
  </si>
  <si>
    <t>log_monthly_regnskap_nok</t>
  </si>
  <si>
    <t>target_status_code</t>
  </si>
  <si>
    <t>target_is_overbudget</t>
  </si>
  <si>
    <t>Helse og Omsorg</t>
  </si>
  <si>
    <t>2024_01_fact_bomiljo.csv</t>
  </si>
  <si>
    <t>2024_05_fact_bomiljo.csv</t>
  </si>
  <si>
    <t>2024_06_fact_bomiljo.csv</t>
  </si>
  <si>
    <t>2024_04_fact_bomiljo.csv</t>
  </si>
  <si>
    <t>2024_02_fact_bomiljo.csv</t>
  </si>
  <si>
    <t>2024_08_fact_bomiljo.csv</t>
  </si>
  <si>
    <t>2024_03_fact_bomiljo.csv</t>
  </si>
  <si>
    <t>2024_07_fact_bomiljo.csv</t>
  </si>
  <si>
    <t>Oppvekst og Utdanning</t>
  </si>
  <si>
    <t>2024_01_fact_komskole.csv</t>
  </si>
  <si>
    <t>2024_02_fact_komskole.csv</t>
  </si>
  <si>
    <t>2024_03_fact_komskole.csv</t>
  </si>
  <si>
    <t>2024_04_fact_komskole.csv</t>
  </si>
  <si>
    <t>2024_05_fact_komskole.csv</t>
  </si>
  <si>
    <t>2024_06_fact_komskole.csv</t>
  </si>
  <si>
    <t>2024_07_fact_komskole.csv</t>
  </si>
  <si>
    <t>2024_08_fact_komskole.csv</t>
  </si>
  <si>
    <t>Sum Regnskap</t>
  </si>
  <si>
    <t>Row Labels</t>
  </si>
  <si>
    <t>Grand Total</t>
  </si>
  <si>
    <t>Sum Budsjett</t>
  </si>
  <si>
    <t>Sum Avvik</t>
  </si>
  <si>
    <t>Avvik %</t>
  </si>
  <si>
    <t>Burn Rate</t>
  </si>
  <si>
    <t>All</t>
  </si>
  <si>
    <t>Ar_Maned (Month Index)</t>
  </si>
  <si>
    <t>Ar_Maned (Month)</t>
  </si>
  <si>
    <t>Jul</t>
  </si>
  <si>
    <t>Aug</t>
  </si>
  <si>
    <t>Sep</t>
  </si>
  <si>
    <t>Jan</t>
  </si>
  <si>
    <t>Feb</t>
  </si>
  <si>
    <t>Mar</t>
  </si>
  <si>
    <t>Apr</t>
  </si>
  <si>
    <t>Jun</t>
  </si>
  <si>
    <t>Oct</t>
  </si>
  <si>
    <t>Nov</t>
  </si>
  <si>
    <t>Dec</t>
  </si>
  <si>
    <t>Sum of ytd_budsjett_nok</t>
  </si>
  <si>
    <t>Sum of ytd_regnskap_nok</t>
  </si>
  <si>
    <t>Avvik</t>
  </si>
  <si>
    <t>Måned</t>
  </si>
  <si>
    <t>DATAGRUNNLAG OG TOLKNING</t>
  </si>
  <si>
    <t>Foreløpig rapportanalyse – originaldata og eksisterende rapport er beholdt uendret.</t>
  </si>
  <si>
    <t>Tema</t>
  </si>
  <si>
    <t>Observasjon</t>
  </si>
  <si>
    <t>Betydning / anbefaling</t>
  </si>
  <si>
    <t>Periode</t>
  </si>
  <si>
    <t>Januar–august 2024</t>
  </si>
  <si>
    <t>Dette er historiske data, ikke en status for 2026.</t>
  </si>
  <si>
    <t>Beløpsgrunnlag</t>
  </si>
  <si>
    <t>Feltene heter ytd_budsjett_nok og ytd_regnskap_nok</t>
  </si>
  <si>
    <t>Rapporten summerer feltene over måneder. Avklar med kildeeier om de er periodetall eller akkumulerte tall før beslutninger.</t>
  </si>
  <si>
    <t>Fortegn</t>
  </si>
  <si>
    <t>Kildens avvik = regnskap minus budsjett</t>
  </si>
  <si>
    <t>Analysen bruker budsjett minus regnskap, som control. Negativt betyr netto over budsjett.</t>
  </si>
  <si>
    <t>Gjentatte nøkler</t>
  </si>
  <si>
    <t>Måned + funksjon + konto + ansvar</t>
  </si>
  <si>
    <t>Flere rader per nøkkel er ikke automatisk feil. Avklar manglende underdimensjon før eventuell deduplisering. Ingen rader er fjernet.</t>
  </si>
  <si>
    <t>Funksjonskobling</t>
  </si>
  <si>
    <t>Faktatabellen bruker fire sifre; dimensjonen tre</t>
  </si>
  <si>
    <t>Fjern kun avsluttende null ved kobling, etter kontroll mot dimensjonen.</t>
  </si>
  <si>
    <t>Prognose og avviksmodell</t>
  </si>
  <si>
    <t>Ikke brukt som beslutningsgrunnlag</t>
  </si>
  <si>
    <t>Kun åtte perioder, uavklart periodisering og gjentatte nøkler gjør en sesongprognose eller maskinlæringsmodell usikker.</t>
  </si>
  <si>
    <t>Vedlegg</t>
  </si>
  <si>
    <t>copilot.md beskriver Python-metodikk, ikke regnskapsdata</t>
  </si>
  <si>
    <t>Denne analysen bruker kontrollerbare Excel-formler direkte mot faktatabellen.</t>
  </si>
  <si>
    <t>PERIODEUTVIKLING | RAPPORTERTE TALL</t>
  </si>
  <si>
    <t>Alle 2 256 rader, januar–august 2024. Beløp summeres som i control; månedstolkningen er foreløpig.</t>
  </si>
  <si>
    <t>Budsjett (kr)</t>
  </si>
  <si>
    <t>Regnskap (kr)</t>
  </si>
  <si>
    <t>Avvik (kr)</t>
  </si>
  <si>
    <t>Forbruk / budsjett</t>
  </si>
  <si>
    <t>Antall rader</t>
  </si>
  <si>
    <t>Regnskapsendring %</t>
  </si>
  <si>
    <t>–</t>
  </si>
  <si>
    <t>Sum i rapporten</t>
  </si>
  <si>
    <t>AVVIK PER FUNKSJON</t>
  </si>
  <si>
    <t>Alle grupper, januar–august 2024. Avvik = budsjett − regnskap. Negativt betyr netto over budsjett. Foreløpig periodegrunnlag.</t>
  </si>
  <si>
    <t>Kode</t>
  </si>
  <si>
    <t>Navn</t>
  </si>
  <si>
    <t>SUM</t>
  </si>
  <si>
    <t>AVVIK PER ANSVAR</t>
  </si>
  <si>
    <t>AVVIK PER KONTO</t>
  </si>
  <si>
    <t>Tolkning: Beløpsfeltene heter ytd, men svinger som periodetall. Summen er en avstemming mot control, ikke en bekreftelse på at månedene kan summeres. Regnskapsendring er endring i rapportert beløp, ikke dokumentert endring i aktivitetsnivå.</t>
  </si>
  <si>
    <t>BUDSJETTANALYSE | JAN–AUG 2024</t>
  </si>
  <si>
    <t>FORELØPIG: Summer følger control. Avklar periodisering og gjentatte nøkler før tallene brukes som faktisk merforbruk.</t>
  </si>
  <si>
    <t>Nøkkeltall</t>
  </si>
  <si>
    <t>Rapportert verdi</t>
  </si>
  <si>
    <t>Avvik i %</t>
  </si>
  <si>
    <t>Datagrunnlag (rader)</t>
  </si>
  <si>
    <t>Sektor</t>
  </si>
  <si>
    <t>Vurdering og videre oppfølging</t>
  </si>
  <si>
    <t>Avviket er konsentrert i institusjonstjenester og grunnskole. Se Funksjoner for alle ti funksjoner.</t>
  </si>
  <si>
    <t>Fastlønn er den største negative kontoposten. Kontoavvik viser også refusjoner og andre motposter; disse må vurderes samlet.</t>
  </si>
  <si>
    <t>Periodemønsteret varierer mye. Juni har lavere budsjett, blant annet negative lønnsbudsjetter. Årsaken er ikke dokumentert her.</t>
  </si>
  <si>
    <t>Datakvalitet: gjentatte nøkler, ufullstendige tidsserier og usikre delta-/lag-felt. Ingen rader er slettet, og ingen årsprognose er laget.</t>
  </si>
  <si>
    <t>Leserekkefølge: Måneder → Funksjoner → Ansvar → Kontoavvik. Datakvalitet dokumenterer kontroller og nødvendige avklaringer.</t>
  </si>
  <si>
    <t>Metode: netto beløp, inklusive negative posteringer. Avvik % = avvik / absolutt budsjett. Forbruk vises bare ved positivt budsjett; nullbudsjett gir «Ikke definert», ikke 0 %. Alle 2 256 rader, 8 måneder, 10 funksjoner, 9 ansvar og 106 kontoer er med.</t>
  </si>
  <si>
    <t>Kontroll</t>
  </si>
  <si>
    <t>Resultat</t>
  </si>
  <si>
    <t>Tolkning</t>
  </si>
  <si>
    <t>Faktarader</t>
  </si>
  <si>
    <t>Hele faktatabellen er inkludert.</t>
  </si>
  <si>
    <t>Perioder</t>
  </si>
  <si>
    <t>Historiske perioder i 2024.</t>
  </si>
  <si>
    <t>Funksjoner</t>
  </si>
  <si>
    <t>Alle vises i Funksjoner.</t>
  </si>
  <si>
    <t>Ansvar</t>
  </si>
  <si>
    <t>Alle vises i Ansvar.</t>
  </si>
  <si>
    <t>Kontoer</t>
  </si>
  <si>
    <t>Alle vises i Kontoavvik.</t>
  </si>
  <si>
    <t>Gjentatte nøkkelgrupper</t>
  </si>
  <si>
    <t>Antall måned/funksjon/konto/ansvar-kombinasjoner med mer enn én rad.</t>
  </si>
  <si>
    <t>Ekstra rader per nøkkel</t>
  </si>
  <si>
    <t>Rader utover én per nøkkel. Kan skyldes en manglende underdimensjon; ikke slettet.</t>
  </si>
  <si>
    <t>Helt identiske ekstrarader</t>
  </si>
  <si>
    <t>Identiske over alle 32 kolonner; dette er en egen, strengere kontroll.</t>
  </si>
  <si>
    <t>Serier med periodehull</t>
  </si>
  <si>
    <t>Funksjon/konto/ansvar-kombinasjoner som ikke finnes i alle perioder. Fravær er ikke automatisk null.</t>
  </si>
  <si>
    <t>Ansvar uten dimensjon</t>
  </si>
  <si>
    <t>Antall faktarader uten treff i ansvarsdimensjonen.</t>
  </si>
  <si>
    <t>Konto uten dimensjon</t>
  </si>
  <si>
    <t>Antall faktarader uten treff i kontodimensjonen.</t>
  </si>
  <si>
    <t>Funksjon uten direkte treff</t>
  </si>
  <si>
    <t>Fire sifre i fakta mot tre i dimensjonen hindrer direkte kobling.</t>
  </si>
  <si>
    <t>Funksjon uten normalisert treff</t>
  </si>
  <si>
    <t>Kontroll etter fjerning av siste siffer (null i alle observerte funksjonskoder).</t>
  </si>
  <si>
    <t>Feil i kildens avviksidentitet</t>
  </si>
  <si>
    <t>Tester regnskap − budsjett = kildens avvik, med toleranse 0,01 kr.</t>
  </si>
  <si>
    <t>Regnskap uten budsjett</t>
  </si>
  <si>
    <t>Faktarader med budsjett lik null og regnskap ulik null; prosentavvik er ikke definert.</t>
  </si>
  <si>
    <t>Negative budsjettrader</t>
  </si>
  <si>
    <t>Negative beløp beholdes. Vurder refusjoner, inntekter og korrigeringer før tolkning.</t>
  </si>
  <si>
    <t>Differanse mot control (kr)</t>
  </si>
  <si>
    <t>Avstemming av samlet regnskap mot den eksisterende rapporten. Endrede rapportfiltre kan gi differanse.</t>
  </si>
  <si>
    <t>Prioritet</t>
  </si>
  <si>
    <t>Oppfølging</t>
  </si>
  <si>
    <t>Hvorfor</t>
  </si>
  <si>
    <t>Bekreft periodedefinisjonen</t>
  </si>
  <si>
    <t>Avklar om ytd-feltene faktisk er månedlige beløp. Ved akkumulerte tall skal periodene ikke summeres.</t>
  </si>
  <si>
    <t>Dokumenter radnøkkelen</t>
  </si>
  <si>
    <t>224 gjentatte nøkler omfatter også ulike beløp. Avklar underdimensjon, og kontroller helt identiske rader separat.</t>
  </si>
  <si>
    <t>Bygg tidsseriefeltene på nytt</t>
  </si>
  <si>
    <t>Eksempel: ansvar 20220 / funksjon 2020 / konto 101000 har tre rader i januar med ulike regnskapsbeløp. Lag-/delta-feltene bør ikke brukes før nøkkel, sortering og periodisering er avklart.</t>
  </si>
  <si>
    <t>Kontroller kobling og klassifisering</t>
  </si>
  <si>
    <t>Funksjonskoder kan kobles etter normalisering. Kontroller også at hjemmetjenesteansvarenes kobling til institusjonsfunksjonen er tilsiktet.</t>
  </si>
  <si>
    <t>Oppdater analysen etter avklaring</t>
  </si>
  <si>
    <t>Beløpsformlene følger faktatabellen. Ved nye grupper eller perioder må rapportområdene og diagrammene utvides. Det er ikke laget en årsprognose.</t>
  </si>
  <si>
    <t>AVVIKSKONSENTRASJON</t>
  </si>
  <si>
    <t>Andel av rapportens nettoavvik</t>
  </si>
  <si>
    <t>Institusjonstjenester + grunnskole</t>
  </si>
  <si>
    <t xml:space="preserve">  a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</si>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</sst>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%;\-0.0%;0.0%"/>
    <numFmt numFmtId="165" formatCode="_(* #,##0_);_(* \(#,##0\);_(* &quot;-&quot;??_);_(@_)"/>
    <numFmt numFmtId="166" formatCode="#,##0;[Red]\(#,##0\);\–"/>
    <numFmt numFmtId="167" formatCode="0.0%;[Red]\(0.0%\);\–"/>
    <numFmt numFmtId="168" formatCode="mmm\ yyyy"/>
    <numFmt numFmtId="169" formatCode="#,##0.00;[Red]\(#,##0.00\);\–"/>
    <numFmt numFmtId="170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</font>
    <font>
      <b/>
      <sz val="11"/>
      <color theme="1"/>
      <name val="Aptos"/>
    </font>
    <font>
      <sz val="18"/>
      <color rgb="FFFFFFFF"/>
      <name val="Aptos"/>
    </font>
    <font>
      <b/>
      <sz val="11"/>
      <color rgb="FFFFFFFF"/>
      <name val="Aptos"/>
    </font>
    <font>
      <b/>
      <sz val="11"/>
      <color rgb="FFB42318"/>
      <name val="Aptos"/>
    </font>
    <font>
      <b/>
      <sz val="11"/>
      <color rgb="FFFFFFFF"/>
      <name val="Aptos Narrow"/>
      <family val="2"/>
      <scheme val="minor"/>
    </font>
    <font>
      <b/>
      <sz val="25"/>
      <color rgb="FF17365D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8EE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14" fontId="0" fillId="0" borderId="0" xfId="0" applyNumberFormat="1"/>
    <xf numFmtId="3" fontId="0" fillId="0" borderId="0" xfId="0" applyNumberFormat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2" fontId="0" fillId="0" borderId="0" xfId="0" applyNumberFormat="1"/>
    <xf numFmtId="165" fontId="0" fillId="0" borderId="0" xfId="1" applyNumberFormat="1" applyFont="1"/>
    <xf numFmtId="165" fontId="2" fillId="2" borderId="2" xfId="1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/>
    <xf numFmtId="166" fontId="4" fillId="0" borderId="0" xfId="0" applyNumberFormat="1" applyFont="1"/>
    <xf numFmtId="167" fontId="4" fillId="0" borderId="0" xfId="0" applyNumberFormat="1" applyFont="1"/>
    <xf numFmtId="1" fontId="4" fillId="0" borderId="0" xfId="0" applyNumberFormat="1" applyFont="1"/>
    <xf numFmtId="0" fontId="5" fillId="5" borderId="0" xfId="0" applyFont="1" applyFill="1"/>
    <xf numFmtId="166" fontId="5" fillId="5" borderId="0" xfId="0" applyNumberFormat="1" applyFont="1" applyFill="1"/>
    <xf numFmtId="167" fontId="5" fillId="5" borderId="0" xfId="0" applyNumberFormat="1" applyFont="1" applyFill="1"/>
    <xf numFmtId="1" fontId="5" fillId="5" borderId="0" xfId="0" applyNumberFormat="1" applyFont="1" applyFill="1"/>
    <xf numFmtId="0" fontId="4" fillId="0" borderId="0" xfId="0" applyFont="1" applyAlignment="1">
      <alignment wrapText="1"/>
    </xf>
    <xf numFmtId="0" fontId="6" fillId="3" borderId="0" xfId="0" applyFont="1" applyFill="1"/>
    <xf numFmtId="0" fontId="4" fillId="0" borderId="0" xfId="0" applyFont="1" applyAlignment="1">
      <alignment wrapText="1"/>
    </xf>
    <xf numFmtId="0" fontId="7" fillId="3" borderId="0" xfId="0" applyFont="1" applyFill="1"/>
    <xf numFmtId="0" fontId="4" fillId="0" borderId="0" xfId="0" applyFont="1" applyAlignment="1">
      <alignment horizontal="right"/>
    </xf>
    <xf numFmtId="0" fontId="7" fillId="3" borderId="0" xfId="0" applyFont="1" applyFill="1" applyAlignment="1">
      <alignment horizontal="right"/>
    </xf>
    <xf numFmtId="166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66" fontId="5" fillId="5" borderId="0" xfId="0" applyNumberFormat="1" applyFont="1" applyFill="1" applyAlignment="1">
      <alignment horizontal="right"/>
    </xf>
    <xf numFmtId="167" fontId="5" fillId="5" borderId="0" xfId="0" applyNumberFormat="1" applyFont="1" applyFill="1" applyAlignment="1">
      <alignment horizontal="right"/>
    </xf>
    <xf numFmtId="1" fontId="5" fillId="5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168" fontId="4" fillId="0" borderId="0" xfId="0" applyNumberFormat="1" applyFont="1"/>
    <xf numFmtId="0" fontId="5" fillId="4" borderId="0" xfId="0" applyFont="1" applyFill="1"/>
    <xf numFmtId="166" fontId="8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 wrapText="1"/>
    </xf>
    <xf numFmtId="169" fontId="4" fillId="0" borderId="0" xfId="0" applyNumberFormat="1" applyFont="1" applyAlignment="1">
      <alignment horizontal="right" wrapText="1"/>
    </xf>
    <xf numFmtId="0" fontId="7" fillId="3" borderId="0" xfId="0" applyFont="1" applyFill="1" applyAlignment="1">
      <alignment wrapText="1"/>
    </xf>
    <xf numFmtId="0" fontId="9" fillId="3" borderId="0" xfId="0" applyFont="1" applyFill="1"/>
    <xf numFmtId="170" fontId="10" fillId="0" borderId="0" xfId="0" applyNumberFormat="1" applyFont="1"/>
    <xf numFmtId="0" fontId="10" fillId="0" borderId="0" xfId="0" applyFont="1"/>
  </cellXfs>
  <cellStyles count="2">
    <cellStyle name="Comma" xfId="1" builtinId="3"/>
    <cellStyle name="Normal" xfId="0" builtinId="0"/>
  </cellStyles>
  <dxfs count="64">
    <dxf>
      <font>
        <color rgb="FF1B654B"/>
      </font>
      <fill>
        <patternFill patternType="solid">
          <fgColor indexed="64"/>
          <bgColor rgb="FFE4F2EC"/>
        </patternFill>
      </fill>
    </dxf>
    <dxf>
      <font>
        <color rgb="FFA12B25"/>
      </font>
      <fill>
        <patternFill patternType="solid">
          <fgColor indexed="64"/>
          <bgColor rgb="FFFBE8E6"/>
        </patternFill>
      </fill>
    </dxf>
    <dxf>
      <font>
        <color rgb="FF1B654B"/>
      </font>
      <fill>
        <patternFill patternType="solid">
          <fgColor indexed="64"/>
          <bgColor rgb="FFE4F2EC"/>
        </patternFill>
      </fill>
    </dxf>
    <dxf>
      <font>
        <color rgb="FFA12B25"/>
      </font>
      <fill>
        <patternFill patternType="solid">
          <fgColor indexed="64"/>
          <bgColor rgb="FFFBE8E6"/>
        </patternFill>
      </fill>
    </dxf>
    <dxf>
      <font>
        <color rgb="FF1B654B"/>
      </font>
      <fill>
        <patternFill patternType="solid">
          <fgColor indexed="64"/>
          <bgColor rgb="FFE4F2EC"/>
        </patternFill>
      </fill>
    </dxf>
    <dxf>
      <font>
        <color rgb="FFA12B25"/>
      </font>
      <fill>
        <patternFill patternType="solid">
          <fgColor indexed="64"/>
          <bgColor rgb="FFFBE8E6"/>
        </patternFill>
      </fill>
    </dxf>
    <dxf>
      <font>
        <color rgb="FF1B654B"/>
      </font>
      <fill>
        <patternFill patternType="solid">
          <fgColor indexed="64"/>
          <bgColor rgb="FFE4F2EC"/>
        </patternFill>
      </fill>
    </dxf>
    <dxf>
      <font>
        <color rgb="FFA12B25"/>
      </font>
      <fill>
        <patternFill patternType="solid">
          <fgColor indexed="64"/>
          <bgColor rgb="FFFBE8E6"/>
        </patternFill>
      </fill>
    </dxf>
    <dxf>
      <font>
        <color rgb="FF1B654B"/>
      </font>
      <fill>
        <patternFill patternType="solid">
          <fgColor indexed="64"/>
          <bgColor rgb="FFE4F2EC"/>
        </patternFill>
      </fill>
    </dxf>
    <dxf>
      <font>
        <color rgb="FFA12B25"/>
      </font>
      <fill>
        <patternFill patternType="solid">
          <fgColor indexed="64"/>
          <bgColor rgb="FFFBE8E6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microsoft.com/office/2017/10/relationships/person" Target="persons/person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50" Type="http://schemas.microsoft.com/office/2023/09/relationships/Python" Target="pyth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7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r>
              <a:rPr lang="en-US"/>
              <a:t>Rapporterte periodetall | mill. kr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/>
              <a:ea typeface="Aptos"/>
              <a:cs typeface="Apto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Budsjett (kr)</c:v>
          </c:tx>
          <c:spPr>
            <a:ln w="25400" cap="rnd" cmpd="sng" algn="ctr">
              <a:solidFill>
                <a:srgbClr val="8A9BAE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Måneder!$A$6:$A$13</c:f>
              <c:numCache>
                <c:formatCode>mmm\ yyyy</c:formatCode>
                <c:ptCount val="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</c:numCache>
            </c:numRef>
          </c:cat>
          <c:val>
            <c:numRef>
              <c:f>Måneder!$B$6:$B$13</c:f>
              <c:numCache>
                <c:formatCode>#,##0;[Red]\(#,##0\);\–</c:formatCode>
                <c:ptCount val="8"/>
                <c:pt idx="0">
                  <c:v>3648057</c:v>
                </c:pt>
                <c:pt idx="1">
                  <c:v>3655613</c:v>
                </c:pt>
                <c:pt idx="2">
                  <c:v>3587101</c:v>
                </c:pt>
                <c:pt idx="3">
                  <c:v>4602079</c:v>
                </c:pt>
                <c:pt idx="4">
                  <c:v>3788935</c:v>
                </c:pt>
                <c:pt idx="5">
                  <c:v>2486401</c:v>
                </c:pt>
                <c:pt idx="6">
                  <c:v>3756929</c:v>
                </c:pt>
                <c:pt idx="7">
                  <c:v>3770122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F-4C3A-8AC8-246183BDB9F3}"/>
            </c:ext>
          </c:extLst>
        </c:ser>
        <c:ser>
          <c:idx val="1"/>
          <c:order val="1"/>
          <c:tx>
            <c:v>Regnskap (kr)</c:v>
          </c:tx>
          <c:spPr>
            <a:ln w="25400" cap="rnd" cmpd="sng" algn="ctr">
              <a:solidFill>
                <a:srgbClr val="007F86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Måneder!$A$6:$A$13</c:f>
              <c:numCache>
                <c:formatCode>mmm\ yyyy</c:formatCode>
                <c:ptCount val="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</c:numCache>
            </c:numRef>
          </c:cat>
          <c:val>
            <c:numRef>
              <c:f>Måneder!$C$6:$C$13</c:f>
              <c:numCache>
                <c:formatCode>#,##0;[Red]\(#,##0\);\–</c:formatCode>
                <c:ptCount val="8"/>
                <c:pt idx="0">
                  <c:v>3377461.5</c:v>
                </c:pt>
                <c:pt idx="1">
                  <c:v>4444799.79</c:v>
                </c:pt>
                <c:pt idx="2">
                  <c:v>3903958.51</c:v>
                </c:pt>
                <c:pt idx="3">
                  <c:v>4619425.66</c:v>
                </c:pt>
                <c:pt idx="4">
                  <c:v>3976146.84</c:v>
                </c:pt>
                <c:pt idx="5">
                  <c:v>2882046.23</c:v>
                </c:pt>
                <c:pt idx="6">
                  <c:v>4200233.07</c:v>
                </c:pt>
                <c:pt idx="7">
                  <c:v>4120779.8200000003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8F-4C3A-8AC8-246183BDB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771423"/>
        <c:axId val="128597263"/>
      </c:lineChart>
      <c:catAx>
        <c:axId val="2085771423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endParaRPr lang="nb-NO"/>
          </a:p>
        </c:txPr>
        <c:crossAx val="128597263"/>
        <c:crosses val="autoZero"/>
        <c:auto val="0"/>
        <c:lblAlgn val="ctr"/>
        <c:lblOffset val="100"/>
        <c:noMultiLvlLbl val="0"/>
      </c:catAx>
      <c:valAx>
        <c:axId val="128597263"/>
        <c:scaling>
          <c:orientation val="minMax"/>
          <c:max val="5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endParaRPr lang="nb-NO"/>
          </a:p>
        </c:txPr>
        <c:crossAx val="208577142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/>
                    <a:ea typeface="Aptos"/>
                    <a:cs typeface="Aptos"/>
                  </a:defRPr>
                </a:pPr>
                <a:endParaRPr lang="nb-N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/>
              <a:ea typeface="Aptos"/>
              <a:cs typeface="Apto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/>
          <a:ea typeface="Aptos"/>
          <a:cs typeface="Aptos"/>
        </a:defRPr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r>
              <a:rPr lang="en-US"/>
              <a:t>Budsjett − regnskap per funksjon | mill. kr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/>
              <a:ea typeface="Aptos"/>
              <a:cs typeface="Aptos"/>
            </a:defRPr>
          </a:pPr>
          <a:endParaRPr lang="nb-N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Avvik (kr)</c:v>
          </c:tx>
          <c:spPr>
            <a:solidFill>
              <a:srgbClr val="447899"/>
            </a:solidFill>
            <a:ln>
              <a:noFill/>
            </a:ln>
            <a:effectLst/>
          </c:spPr>
          <c:invertIfNegative val="0"/>
          <c:cat>
            <c:strRef>
              <c:f>Funksjoner!$B$6:$B$15</c:f>
              <c:strCache>
                <c:ptCount val="10"/>
                <c:pt idx="0">
                  <c:v>Helse- og omsorgstjenester i institusjon</c:v>
                </c:pt>
                <c:pt idx="1">
                  <c:v>Grunnskoleopplæring</c:v>
                </c:pt>
                <c:pt idx="2">
                  <c:v>Skolefritidstilbud (SFO)</c:v>
                </c:pt>
                <c:pt idx="3">
                  <c:v>Pedagogisk-psykologisk tjeneste (PPT)</c:v>
                </c:pt>
                <c:pt idx="4">
                  <c:v>Skoleskyss</c:v>
                </c:pt>
                <c:pt idx="5">
                  <c:v>Grunnskoleopplæring for voksne</c:v>
                </c:pt>
                <c:pt idx="6">
                  <c:v>Skolelokaler og skoleanlegg</c:v>
                </c:pt>
                <c:pt idx="7">
                  <c:v>Voksenopplæring og leirskole</c:v>
                </c:pt>
                <c:pt idx="8">
                  <c:v>Skoleskyss grunnskole</c:v>
                </c:pt>
                <c:pt idx="9">
                  <c:v>Skolelokaler grunnskole</c:v>
                </c:pt>
              </c:strCache>
            </c:strRef>
          </c:cat>
          <c:val>
            <c:numRef>
              <c:f>Funksjoner!$E$6:$E$15</c:f>
              <c:numCache>
                <c:formatCode>#,##0;[Red]\(#,##0\);\–</c:formatCode>
                <c:ptCount val="10"/>
                <c:pt idx="0">
                  <c:v>-1285614.4199999981</c:v>
                </c:pt>
                <c:pt idx="1">
                  <c:v>-853000</c:v>
                </c:pt>
                <c:pt idx="2">
                  <c:v>-264000</c:v>
                </c:pt>
                <c:pt idx="3">
                  <c:v>-170000</c:v>
                </c:pt>
                <c:pt idx="4">
                  <c:v>-32000</c:v>
                </c:pt>
                <c:pt idx="5">
                  <c:v>-1000</c:v>
                </c:pt>
                <c:pt idx="6">
                  <c:v>0</c:v>
                </c:pt>
                <c:pt idx="7">
                  <c:v>22000</c:v>
                </c:pt>
                <c:pt idx="8">
                  <c:v>47000</c:v>
                </c:pt>
                <c:pt idx="9">
                  <c:v>307000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A-4BA0-B1A3-017732C26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729887"/>
        <c:axId val="128567983"/>
      </c:barChart>
      <c:catAx>
        <c:axId val="1287298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endParaRPr lang="nb-NO"/>
          </a:p>
        </c:txPr>
        <c:crossAx val="128567983"/>
        <c:crosses val="autoZero"/>
        <c:auto val="1"/>
        <c:lblAlgn val="ctr"/>
        <c:lblOffset val="100"/>
        <c:noMultiLvlLbl val="0"/>
      </c:catAx>
      <c:valAx>
        <c:axId val="128567983"/>
        <c:scaling>
          <c:orientation val="minMax"/>
          <c:max val="500000"/>
          <c:min val="-1500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/>
                <a:ea typeface="Aptos"/>
                <a:cs typeface="Aptos"/>
              </a:defRPr>
            </a:pPr>
            <a:endParaRPr lang="nb-NO"/>
          </a:p>
        </c:txPr>
        <c:crossAx val="12872988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/>
                    <a:ea typeface="Aptos"/>
                    <a:cs typeface="Aptos"/>
                  </a:defRPr>
                </a:pPr>
                <a:endParaRPr lang="nb-N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ptos"/>
          <a:ea typeface="Aptos"/>
          <a:cs typeface="Aptos"/>
        </a:defRPr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[Excel-Reporting-Analysis.xlsx]control!PivotTable2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control!$B$20</c:f>
              <c:strCache>
                <c:ptCount val="1"/>
                <c:pt idx="0">
                  <c:v>Sum of ytd_budsjett_nok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control!$A$21:$A$29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control!$B$21:$B$29</c:f>
              <c:numCache>
                <c:formatCode>_(* #,##0_);_(* \(#,##0\);_(* "-"??_);_(@_)</c:formatCode>
                <c:ptCount val="8"/>
                <c:pt idx="0">
                  <c:v>1403337</c:v>
                </c:pt>
                <c:pt idx="1">
                  <c:v>1410893</c:v>
                </c:pt>
                <c:pt idx="2">
                  <c:v>1342381</c:v>
                </c:pt>
                <c:pt idx="3">
                  <c:v>2357359</c:v>
                </c:pt>
                <c:pt idx="4">
                  <c:v>1544215</c:v>
                </c:pt>
                <c:pt idx="5">
                  <c:v>241681</c:v>
                </c:pt>
                <c:pt idx="6">
                  <c:v>1512209</c:v>
                </c:pt>
                <c:pt idx="7">
                  <c:v>1525162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1-4C22-8CA8-D620E197F2F5}"/>
            </c:ext>
          </c:extLst>
        </c:ser>
        <c:ser>
          <c:idx val="1"/>
          <c:order val="1"/>
          <c:tx>
            <c:strRef>
              <c:f>control!$C$20</c:f>
              <c:strCache>
                <c:ptCount val="1"/>
                <c:pt idx="0">
                  <c:v>Sum of ytd_regnskap_nok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control!$A$21:$A$29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control!$C$21:$C$29</c:f>
              <c:numCache>
                <c:formatCode>_(* #,##0_);_(* \(#,##0\);_(* "-"??_);_(@_)</c:formatCode>
                <c:ptCount val="8"/>
                <c:pt idx="0">
                  <c:v>1014751.5</c:v>
                </c:pt>
                <c:pt idx="1">
                  <c:v>2082089.7899999998</c:v>
                </c:pt>
                <c:pt idx="2">
                  <c:v>1541248.5099999998</c:v>
                </c:pt>
                <c:pt idx="3">
                  <c:v>2256715.6599999997</c:v>
                </c:pt>
                <c:pt idx="4">
                  <c:v>1613436.8400000003</c:v>
                </c:pt>
                <c:pt idx="5">
                  <c:v>519336.22999999992</c:v>
                </c:pt>
                <c:pt idx="6">
                  <c:v>1837523.0699999998</c:v>
                </c:pt>
                <c:pt idx="7">
                  <c:v>1757749.82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1-4C22-8CA8-D620E197F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469247"/>
        <c:axId val="1326103343"/>
      </c:lineChart>
      <c:catAx>
        <c:axId val="132546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6103343"/>
        <c:crosses val="autoZero"/>
        <c:auto val="1"/>
        <c:lblAlgn val="ctr"/>
        <c:lblOffset val="100"/>
        <c:noMultiLvlLbl val="0"/>
      </c:catAx>
      <c:valAx>
        <c:axId val="132610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2546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343230051101288"/>
          <c:y val="0.34015744507881579"/>
          <c:w val="0.23812584988903371"/>
          <c:h val="0.31968436401063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</xdr:colOff>
      <xdr:row>4</xdr:row>
      <xdr:rowOff>6350</xdr:rowOff>
    </xdr:from>
    <xdr:to>
      <xdr:col>18</xdr:col>
      <xdr:colOff>15875</xdr:colOff>
      <xdr:row>19</xdr:row>
      <xdr:rowOff>47625</xdr:rowOff>
    </xdr:to>
    <xdr:graphicFrame macro="">
      <xdr:nvGraphicFramePr>
        <xdr:cNvPr id="2" name="Budsjett og regnskap per periode">
          <a:extLst>
            <a:ext uri="{FF2B5EF4-FFF2-40B4-BE49-F238E27FC236}">
              <a16:creationId xmlns:a16="http://schemas.microsoft.com/office/drawing/2014/main" id="{DDE71771-76A3-9D72-79D2-30418C5FB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15875</xdr:colOff>
      <xdr:row>20</xdr:row>
      <xdr:rowOff>44450</xdr:rowOff>
    </xdr:from>
    <xdr:to>
      <xdr:col>18</xdr:col>
      <xdr:colOff>15875</xdr:colOff>
      <xdr:row>38</xdr:row>
      <xdr:rowOff>101600</xdr:rowOff>
    </xdr:to>
    <xdr:graphicFrame macro="">
      <xdr:nvGraphicFramePr>
        <xdr:cNvPr id="3" name="Avvik per funksjon">
          <a:extLst>
            <a:ext uri="{FF2B5EF4-FFF2-40B4-BE49-F238E27FC236}">
              <a16:creationId xmlns:a16="http://schemas.microsoft.com/office/drawing/2014/main" id="{F8440486-2051-EB9D-3573-04CFD8EF5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104773</xdr:colOff>
      <xdr:row>21</xdr:row>
      <xdr:rowOff>85725</xdr:rowOff>
    </xdr:from>
    <xdr:to>
      <xdr:col>11</xdr:col>
      <xdr:colOff>683559</xdr:colOff>
      <xdr:row>28</xdr:row>
      <xdr:rowOff>171451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EE4F5E-BB0D-D979-9693-04125A9F3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Ellingsen" refreshedDate="46324.792321412038" createdVersion="8" refreshedVersion="8" minRefreshableVersion="3" recordCount="2256" xr:uid="{E624B24D-2874-460D-8B62-3D932392A29B}">
  <cacheSource type="worksheet">
    <worksheetSource name="modelready_fact"/>
  </cacheSource>
  <cacheFields count="32">
    <cacheField name="accounting_period" numFmtId="14">
      <sharedItems containsSemiMixedTypes="0" containsNonDate="0" containsDate="1" containsString="0" minDate="2024-01-01T00:00:00" maxDate="2024-08-02T00:00:00"/>
    </cacheField>
    <cacheField name="year" numFmtId="0">
      <sharedItems containsSemiMixedTypes="0" containsString="0" containsNumber="1" containsInteger="1" minValue="2024" maxValue="2024"/>
    </cacheField>
    <cacheField name="month" numFmtId="0">
      <sharedItems containsSemiMixedTypes="0" containsString="0" containsNumber="1" containsInteger="1" minValue="1" maxValue="8" count="8">
        <n v="1"/>
        <n v="5"/>
        <n v="6"/>
        <n v="4"/>
        <n v="2"/>
        <n v="8"/>
        <n v="3"/>
        <n v="7"/>
      </sharedItems>
    </cacheField>
    <cacheField name="quarter" numFmtId="0">
      <sharedItems containsSemiMixedTypes="0" containsString="0" containsNumber="1" containsInteger="1" minValue="1" maxValue="3"/>
    </cacheField>
    <cacheField name="is_summer_season" numFmtId="0">
      <sharedItems containsSemiMixedTypes="0" containsString="0" containsNumber="1" containsInteger="1" minValue="0" maxValue="1"/>
    </cacheField>
    <cacheField name="is_year_end" numFmtId="0">
      <sharedItems containsSemiMixedTypes="0" containsString="0" containsNumber="1" containsInteger="1" minValue="0" maxValue="0"/>
    </cacheField>
    <cacheField name="funksjon_code" numFmtId="0">
      <sharedItems/>
    </cacheField>
    <cacheField name="funksjon_navn" numFmtId="0">
      <sharedItems count="10">
        <s v="Helse- og omsorgstjenester i institusjon"/>
        <s v="Skolefritidstilbud (SFO)"/>
        <s v="Pedagogisk-psykologisk tjeneste (PPT)"/>
        <s v="Voksenopplæring og leirskole"/>
        <s v="Grunnskoleopplæring"/>
        <s v="Skolelokaler og skoleanlegg"/>
        <s v="Skoleskyss grunnskole"/>
        <s v="Grunnskoleopplæring for voksne"/>
        <s v="Skolelokaler grunnskole"/>
        <s v="Skoleskyss"/>
      </sharedItems>
    </cacheField>
    <cacheField name="konto_code" numFmtId="0">
      <sharedItems/>
    </cacheField>
    <cacheField name="kontonavn" numFmtId="0">
      <sharedItems/>
    </cacheField>
    <cacheField name="kostra_art_4siffer" numFmtId="0">
      <sharedItems/>
    </cacheField>
    <cacheField name="ansvar_code" numFmtId="0">
      <sharedItems/>
    </cacheField>
    <cacheField name="sektor_navn" numFmtId="0">
      <sharedItems/>
    </cacheField>
    <cacheField name="source_file" numFmtId="0">
      <sharedItems/>
    </cacheField>
    <cacheField name="ytd_budsjett_nok" numFmtId="0">
      <sharedItems containsSemiMixedTypes="0" containsString="0" containsNumber="1" containsInteger="1" minValue="-126322" maxValue="1055848"/>
    </cacheField>
    <cacheField name="ytd_regnskap_nok" numFmtId="0">
      <sharedItems containsSemiMixedTypes="0" containsString="0" containsNumber="1" minValue="-118160" maxValue="1034142.89"/>
    </cacheField>
    <cacheField name="ytd_avvik_nok" numFmtId="0">
      <sharedItems containsSemiMixedTypes="0" containsString="0" containsNumber="1" minValue="-161793.66000000003" maxValue="253176"/>
    </cacheField>
    <cacheField name="monthly_delta_budsjett_nok" numFmtId="0">
      <sharedItems containsSemiMixedTypes="0" containsString="0" containsNumber="1" containsInteger="1" minValue="-947998" maxValue="884600"/>
    </cacheField>
    <cacheField name="monthly_delta_regnskap_nok" numFmtId="0">
      <sharedItems containsSemiMixedTypes="0" containsString="0" containsNumber="1" minValue="-859361.75" maxValue="956490.83"/>
    </cacheField>
    <cacheField name="monthly_delta_avvik_nok" numFmtId="0">
      <sharedItems containsSemiMixedTypes="0" containsString="0" containsNumber="1" minValue="-161793.66000000003" maxValue="149000"/>
    </cacheField>
    <cacheField name="lag_1m_regnskap_nok" numFmtId="0">
      <sharedItems containsSemiMixedTypes="0" containsString="0" containsNumber="1" minValue="-819250" maxValue="956490.83"/>
    </cacheField>
    <cacheField name="lag_1m_avvik_nok" numFmtId="0">
      <sharedItems containsSemiMixedTypes="0" containsString="0" containsNumber="1" minValue="-161793.66000000003" maxValue="149000"/>
    </cacheField>
    <cacheField name="rolling_3m_avg_regnskap_nok" numFmtId="0">
      <sharedItems containsSemiMixedTypes="0" containsString="0" containsNumber="1" minValue="-273083.33333333331" maxValue="956490.83"/>
    </cacheField>
    <cacheField name="rolling_3m_std_regnskap_nok" numFmtId="0">
      <sharedItems containsSemiMixedTypes="0" containsString="0" containsNumber="1" minValue="0" maxValue="1273586.4001881429"/>
    </cacheField>
    <cacheField name="target_next_month_regnskap" numFmtId="0">
      <sharedItems containsSemiMixedTypes="0" containsString="0" containsNumber="1" minValue="-859361.75" maxValue="865209.92"/>
    </cacheField>
    <cacheField name="burn_rate_pct" numFmtId="0">
      <sharedItems containsSemiMixedTypes="0" containsString="0" containsNumber="1" minValue="-1266.6863693354828" maxValue="3067.3170163170166"/>
    </cacheField>
    <cacheField name="budget_coverage_ratio" numFmtId="0">
      <sharedItems containsSemiMixedTypes="0" containsString="0" containsNumber="1" minValue="-38341.155000000006" maxValue="254.80500000000029"/>
    </cacheField>
    <cacheField name="anomaly_z_score_3m" numFmtId="0">
      <sharedItems containsSemiMixedTypes="0" containsString="0" containsNumber="1" minValue="-1.1547005383792517" maxValue="1.1547005383792517"/>
    </cacheField>
    <cacheField name="abs_monthly_avvik_nok" numFmtId="0">
      <sharedItems containsSemiMixedTypes="0" containsString="0" containsNumber="1" minValue="0" maxValue="161793.66000000003"/>
    </cacheField>
    <cacheField name="log_monthly_regnskap_nok" numFmtId="0">
      <sharedItems containsSemiMixedTypes="0" containsString="0" containsNumber="1" minValue="0" maxValue="13.771026480780419"/>
    </cacheField>
    <cacheField name="target_status_code" numFmtId="0">
      <sharedItems containsSemiMixedTypes="0" containsString="0" containsNumber="1" containsInteger="1" minValue="0" maxValue="2"/>
    </cacheField>
    <cacheField name="target_is_overbudge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rank Ellingsen" refreshedDate="46324.803329629627" backgroundQuery="1" createdVersion="8" refreshedVersion="8" minRefreshableVersion="3" recordCount="0" supportSubquery="1" supportAdvancedDrill="1" xr:uid="{A417F976-24CD-4432-8CB4-BF81497DAB28}">
  <cacheSource type="external" connectionId="11"/>
  <cacheFields count="9">
    <cacheField name="[Measures].[Sum Regnskap]" caption="Sum Regnskap" numFmtId="0" hierarchy="81" level="32767"/>
    <cacheField name="[dim_kostra_funksjon].[Tjenesteomrade_Kode_Navn].[Tjenesteomrade_Kode_Navn]" caption="Tjenesteomrade_Kode_Navn" numFmtId="0" hierarchy="25" level="1">
      <sharedItems count="1">
        <s v="20 - Oppvekst, utdanning, helse og velferd"/>
      </sharedItems>
    </cacheField>
    <cacheField name="[dim_kostra_funksjon].[Funksjon_Kode_Navn].[Funksjon_Kode_Navn]" caption="Funksjon_Kode_Navn" numFmtId="0" hierarchy="19" level="1">
      <sharedItems count="10">
        <s v="202 - Grunnskoleopplæring"/>
        <s v="203 - Grunnskoleopplæring for voksne"/>
        <s v="204 - Skolelokaler grunnskole"/>
        <s v="213 - Voksenopplæring og leirskole"/>
        <s v="214 - Skolefritidstilbud (SFO)"/>
        <s v="215 - Skoleskyss"/>
        <s v="221 - Pedagogisk-psykologisk tjeneste (PPT)"/>
        <s v="222 - Skolelokaler og skoleanlegg"/>
        <s v="223 - Skoleskyss grunnskole"/>
        <s v="254 - Helse- og omsorgstjenester i institusjon"/>
      </sharedItems>
    </cacheField>
    <cacheField name="[Measures].[Sum Budsjett]" caption="Sum Budsjett" numFmtId="0" hierarchy="82" level="32767"/>
    <cacheField name="[Measures].[Sum Avvik]" caption="Sum Avvik" numFmtId="0" hierarchy="83" level="32767"/>
    <cacheField name="[Measures].[Avvik %]" caption="Avvik %" numFmtId="0" hierarchy="84" level="32767"/>
    <cacheField name="[Measures].[Burn Rate]" caption="Burn Rate" numFmtId="0" hierarchy="85" level="32767"/>
    <cacheField name="[dim_date].[Ar].[Ar]" caption="Ar" numFmtId="0" hierarchy="9" level="1">
      <sharedItems containsSemiMixedTypes="0" containsNonDate="0" containsString="0"/>
    </cacheField>
    <cacheField name="[dim_date].[Maned_Nummer].[Maned_Nummer]" caption="Maned_Nummer" numFmtId="0" hierarchy="10" level="1">
      <sharedItems containsSemiMixedTypes="0" containsNonDate="0" containsString="0"/>
    </cacheField>
  </cacheFields>
  <cacheHierarchies count="93">
    <cacheHierarchy uniqueName="[dim_ansvar].[Ansvar_Kode]" caption="Ansvar_Kode" attribute="1" defaultMemberUniqueName="[dim_ansvar].[Ansvar_Kode].[All]" allUniqueName="[dim_ansvar].[Ansvar_Kode].[All]" dimensionUniqueName="[dim_ansvar]" displayFolder="" count="0" memberValueDatatype="130" unbalanced="0"/>
    <cacheHierarchy uniqueName="[dim_ansvar].[Enhet_Navn]" caption="Enhet_Navn" attribute="1" defaultMemberUniqueName="[dim_ansvar].[Enhet_Navn].[All]" allUniqueName="[dim_ansvar].[Enhet_Navn].[All]" dimensionUniqueName="[dim_ansvar]" displayFolder="" count="0" memberValueDatatype="130" unbalanced="0"/>
    <cacheHierarchy uniqueName="[dim_ansvar].[Ansvar_Navn]" caption="Ansvar_Navn" attribute="1" defaultMemberUniqueName="[dim_ansvar].[Ansvar_Navn].[All]" allUniqueName="[dim_ansvar].[Ansvar_Navn].[All]" dimensionUniqueName="[dim_ansvar]" displayFolder="" count="0" memberValueDatatype="130" unbalanced="0"/>
    <cacheHierarchy uniqueName="[dim_ansvar].[Omrade_Kode]" caption="Omrade_Kode" attribute="1" defaultMemberUniqueName="[dim_ansvar].[Omrade_Kode].[All]" allUniqueName="[dim_ansvar].[Omrade_Kode].[All]" dimensionUniqueName="[dim_ansvar]" displayFolder="" count="0" memberValueDatatype="130" unbalanced="0"/>
    <cacheHierarchy uniqueName="[dim_ansvar].[Omrade_Navn]" caption="Omrade_Navn" attribute="1" defaultMemberUniqueName="[dim_ansvar].[Omrade_Navn].[All]" allUniqueName="[dim_ansvar].[Omrade_Navn].[All]" dimensionUniqueName="[dim_ansvar]" displayFolder="" count="0" memberValueDatatype="130" unbalanced="0"/>
    <cacheHierarchy uniqueName="[dim_ansvar].[Omrade_Kode_Navn]" caption="Omrade_Kode_Navn" attribute="1" defaultMemberUniqueName="[dim_ansvar].[Omrade_Kode_Navn].[All]" allUniqueName="[dim_ansvar].[Omrade_Kode_Navn].[All]" dimensionUniqueName="[dim_ansvar]" displayFolder="" count="0" memberValueDatatype="130" unbalanced="0"/>
    <cacheHierarchy uniqueName="[dim_ansvar].[Ansvar_Kode_Navn]" caption="Ansvar_Kode_Navn" attribute="1" defaultMemberUniqueName="[dim_ansvar].[Ansvar_Kode_Navn].[All]" allUniqueName="[dim_ansvar].[Ansvar_Kode_Navn].[All]" dimensionUniqueName="[dim_ansvar]" displayFolder="" count="0" memberValueDatatype="130" unbalanced="0"/>
    <cacheHierarchy uniqueName="[dim_ansvar].[Er_Aktiv]" caption="Er_Aktiv" attribute="1" defaultMemberUniqueName="[dim_ansvar].[Er_Aktiv].[All]" allUniqueName="[dim_ansvar].[Er_Aktiv].[All]" dimensionUniqueName="[dim_ansvar]" displayFolder="" count="0" memberValueDatatype="130" unbalanced="0"/>
    <cacheHierarchy uniqueName="[dim_date].[Dato]" caption="Dato" attribute="1" time="1" defaultMemberUniqueName="[dim_date].[Dato].[All]" allUniqueName="[dim_date].[Dato].[All]" dimensionUniqueName="[dim_date]" displayFolder="" count="0" memberValueDatatype="7" unbalanced="0"/>
    <cacheHierarchy uniqueName="[dim_date].[Ar]" caption="Ar" attribute="1" defaultMemberUniqueName="[dim_date].[Ar].[All]" allUniqueName="[dim_date].[Ar].[All]" dimensionUniqueName="[dim_date]" displayFolder="" count="2" memberValueDatatype="20" unbalanced="0">
      <fieldsUsage count="2">
        <fieldUsage x="-1"/>
        <fieldUsage x="7"/>
      </fieldsUsage>
    </cacheHierarchy>
    <cacheHierarchy uniqueName="[dim_date].[Maned_Nummer]" caption="Maned_Nummer" attribute="1" defaultMemberUniqueName="[dim_date].[Maned_Nummer].[All]" allUniqueName="[dim_date].[Maned_Nummer].[All]" dimensionUniqueName="[dim_date]" displayFolder="" count="2" memberValueDatatype="20" unbalanced="0">
      <fieldsUsage count="2">
        <fieldUsage x="-1"/>
        <fieldUsage x="8"/>
      </fieldsUsage>
    </cacheHierarchy>
    <cacheHierarchy uniqueName="[dim_date].[Maned_Navn]" caption="Maned_Navn" attribute="1" defaultMemberUniqueName="[dim_date].[Maned_Navn].[All]" allUniqueName="[dim_date].[Maned_Navn].[All]" dimensionUniqueName="[dim_date]" displayFolder="" count="0" memberValueDatatype="130" unbalanced="0"/>
    <cacheHierarchy uniqueName="[dim_date].[Ar_Maned]" caption="Ar_Maned" attribute="1" time="1" defaultMemberUniqueName="[dim_date].[Ar_Maned].[All]" allUniqueName="[dim_date].[Ar_Maned].[All]" dimensionUniqueName="[dim_date]" displayFolder="" count="0" memberValueDatatype="7" unbalanced="0"/>
    <cacheHierarchy uniqueName="[dim_date].[Kvartal]" caption="Kvartal" attribute="1" defaultMemberUniqueName="[dim_date].[Kvartal].[All]" allUniqueName="[dim_date].[Kvartal].[All]" dimensionUniqueName="[dim_date]" displayFolder="" count="0" memberValueDatatype="130" unbalanced="0"/>
    <cacheHierarchy uniqueName="[dim_date].[Uke]" caption="Uke" attribute="1" defaultMemberUniqueName="[dim_date].[Uke].[All]" allUniqueName="[dim_date].[Uke].[All]" dimensionUniqueName="[dim_date]" displayFolder="" count="0" memberValueDatatype="20" unbalanced="0"/>
    <cacheHierarchy uniqueName="[dim_date].[Dag_i_Uke]" caption="Dag_i_Uke" attribute="1" defaultMemberUniqueName="[dim_date].[Dag_i_Uke].[All]" allUniqueName="[dim_date].[Dag_i_Uke].[All]" dimensionUniqueName="[dim_date]" displayFolder="" count="0" memberValueDatatype="130" unbalanced="0"/>
    <cacheHierarchy uniqueName="[dim_date].[Ar_Maned (Month)]" caption="Ar_Maned (Month)" attribute="1" defaultMemberUniqueName="[dim_date].[Ar_Maned (Month)].[All]" allUniqueName="[dim_date].[Ar_Maned (Month)].[All]" dimensionUniqueName="[dim_date]" displayFolder="" count="0" memberValueDatatype="130" unbalanced="0"/>
    <cacheHierarchy uniqueName="[dim_kostra_funksjon].[KOSTRA_Funksjon_ID]" caption="KOSTRA_Funksjon_ID" attribute="1" defaultMemberUniqueName="[dim_kostra_funksjon].[KOSTRA_Funksjon_ID].[All]" allUniqueName="[dim_kostra_funksjon].[KOSTRA_Funksjon_ID].[All]" dimensionUniqueName="[dim_kostra_funksjon]" displayFolder="" count="0" memberValueDatatype="130" unbalanced="0"/>
    <cacheHierarchy uniqueName="[dim_kostra_funksjon].[KOSTRA_Funksjon_Navn]" caption="KOSTRA_Funksjon_Navn" attribute="1" defaultMemberUniqueName="[dim_kostra_funksjon].[KOSTRA_Funksjon_Navn].[All]" allUniqueName="[dim_kostra_funksjon].[KOSTRA_Funksjon_Navn].[All]" dimensionUniqueName="[dim_kostra_funksjon]" displayFolder="" count="0" memberValueDatatype="130" unbalanced="0"/>
    <cacheHierarchy uniqueName="[dim_kostra_funksjon].[Funksjon_Kode_Navn]" caption="Funksjon_Kode_Navn" attribute="1" defaultMemberUniqueName="[dim_kostra_funksjon].[Funksjon_Kode_Navn].[All]" allUniqueName="[dim_kostra_funksjon].[Funksjon_Kode_Navn].[All]" dimensionUniqueName="[dim_kostra_funksjon]" displayFolder="" count="2" memberValueDatatype="130" unbalanced="0">
      <fieldsUsage count="2">
        <fieldUsage x="-1"/>
        <fieldUsage x="2"/>
      </fieldsUsage>
    </cacheHierarchy>
    <cacheHierarchy uniqueName="[dim_kostra_funksjon].[KOSTRA_Funksjonsgruppe_Kode]" caption="KOSTRA_Funksjonsgruppe_Kode" attribute="1" defaultMemberUniqueName="[dim_kostra_funksjon].[KOSTRA_Funksjonsgruppe_Kode].[All]" allUniqueName="[dim_kostra_funksjon].[KOSTRA_Funksjonsgruppe_Kode].[All]" dimensionUniqueName="[dim_kostra_funksjon]" displayFolder="" count="0" memberValueDatatype="130" unbalanced="0"/>
    <cacheHierarchy uniqueName="[dim_kostra_funksjon].[KOSTRA_Funksjonsgruppe_Navn]" caption="KOSTRA_Funksjonsgruppe_Navn" attribute="1" defaultMemberUniqueName="[dim_kostra_funksjon].[KOSTRA_Funksjonsgruppe_Navn].[All]" allUniqueName="[dim_kostra_funksjon].[KOSTRA_Funksjonsgruppe_Navn].[All]" dimensionUniqueName="[dim_kostra_funksjon]" displayFolder="" count="0" memberValueDatatype="130" unbalanced="0"/>
    <cacheHierarchy uniqueName="[dim_kostra_funksjon].[Funksjonsgruppe_Kode_Navn]" caption="Funksjonsgruppe_Kode_Navn" attribute="1" defaultMemberUniqueName="[dim_kostra_funksjon].[Funksjonsgruppe_Kode_Navn].[All]" allUniqueName="[dim_kostra_funksjon].[Funksjonsgruppe_Kode_Navn].[All]" dimensionUniqueName="[dim_kostra_funksjon]" displayFolder="" count="0" memberValueDatatype="130" unbalanced="0"/>
    <cacheHierarchy uniqueName="[dim_kostra_funksjon].[Tjenesteomrade_Kode]" caption="Tjenesteomrade_Kode" attribute="1" defaultMemberUniqueName="[dim_kostra_funksjon].[Tjenesteomrade_Kode].[All]" allUniqueName="[dim_kostra_funksjon].[Tjenesteomrade_Kode].[All]" dimensionUniqueName="[dim_kostra_funksjon]" displayFolder="" count="0" memberValueDatatype="130" unbalanced="0"/>
    <cacheHierarchy uniqueName="[dim_kostra_funksjon].[Tjenesteomrade_Navn]" caption="Tjenesteomrade_Navn" attribute="1" defaultMemberUniqueName="[dim_kostra_funksjon].[Tjenesteomrade_Navn].[All]" allUniqueName="[dim_kostra_funksjon].[Tjenesteomrade_Navn].[All]" dimensionUniqueName="[dim_kostra_funksjon]" displayFolder="" count="0" memberValueDatatype="130" unbalanced="0"/>
    <cacheHierarchy uniqueName="[dim_kostra_funksjon].[Tjenesteomrade_Kode_Navn]" caption="Tjenesteomrade_Kode_Navn" attribute="1" defaultMemberUniqueName="[dim_kostra_funksjon].[Tjenesteomrade_Kode_Navn].[All]" allUniqueName="[dim_kostra_funksjon].[Tjenesteomrade_Kode_Navn].[All]" dimensionUniqueName="[dim_kostra_funksjon]" displayFolder="" count="2" memberValueDatatype="130" unbalanced="0">
      <fieldsUsage count="2">
        <fieldUsage x="-1"/>
        <fieldUsage x="1"/>
      </fieldsUsage>
    </cacheHierarchy>
    <cacheHierarchy uniqueName="[dim_kostra_funksjon].[Hovedfunksjon_Kode]" caption="Hovedfunksjon_Kode" attribute="1" defaultMemberUniqueName="[dim_kostra_funksjon].[Hovedfunksjon_Kode].[All]" allUniqueName="[dim_kostra_funksjon].[Hovedfunksjon_Kode].[All]" dimensionUniqueName="[dim_kostra_funksjon]" displayFolder="" count="0" memberValueDatatype="130" unbalanced="0"/>
    <cacheHierarchy uniqueName="[dim_kostra_funksjon].[Hovedfunksjon_Navn]" caption="Hovedfunksjon_Navn" attribute="1" defaultMemberUniqueName="[dim_kostra_funksjon].[Hovedfunksjon_Navn].[All]" allUniqueName="[dim_kostra_funksjon].[Hovedfunksjon_Navn].[All]" dimensionUniqueName="[dim_kostra_funksjon]" displayFolder="" count="0" memberValueDatatype="130" unbalanced="0"/>
    <cacheHierarchy uniqueName="[dim_kostra_funksjon].[Hovedfunksjon_Kode_Navn]" caption="Hovedfunksjon_Kode_Navn" attribute="1" defaultMemberUniqueName="[dim_kostra_funksjon].[Hovedfunksjon_Kode_Navn].[All]" allUniqueName="[dim_kostra_funksjon].[Hovedfunksjon_Kode_Navn].[All]" dimensionUniqueName="[dim_kostra_funksjon]" displayFolder="" count="0" memberValueDatatype="130" unbalanced="0"/>
    <cacheHierarchy uniqueName="[dim_kostra_funksjon].[Regnskapsregel_Beskrivelse]" caption="Regnskapsregel_Beskrivelse" attribute="1" defaultMemberUniqueName="[dim_kostra_funksjon].[Regnskapsregel_Beskrivelse].[All]" allUniqueName="[dim_kostra_funksjon].[Regnskapsregel_Beskrivelse].[All]" dimensionUniqueName="[dim_kostra_funksjon]" displayFolder="" count="0" memberValueDatatype="130" unbalanced="0"/>
    <cacheHierarchy uniqueName="[dim_kostra_kontoplan].[Kontokode_6Siffer]" caption="Kontokode_6Siffer" attribute="1" defaultMemberUniqueName="[dim_kostra_kontoplan].[Kontokode_6Siffer].[All]" allUniqueName="[dim_kostra_kontoplan].[Kontokode_6Siffer].[All]" dimensionUniqueName="[dim_kostra_kontoplan]" displayFolder="" count="0" memberValueDatatype="130" unbalanced="0"/>
    <cacheHierarchy uniqueName="[dim_kostra_kontoplan].[Kontonavn]" caption="Kontonavn" attribute="1" defaultMemberUniqueName="[dim_kostra_kontoplan].[Kontonavn].[All]" allUniqueName="[dim_kostra_kontoplan].[Kontonavn].[All]" dimensionUniqueName="[dim_kostra_kontoplan]" displayFolder="" count="0" memberValueDatatype="130" unbalanced="0"/>
    <cacheHierarchy uniqueName="[dim_kostra_kontoplan].[Konto_Kode_Navn]" caption="Konto_Kode_Navn" attribute="1" defaultMemberUniqueName="[dim_kostra_kontoplan].[Konto_Kode_Navn].[All]" allUniqueName="[dim_kostra_kontoplan].[Konto_Kode_Navn].[All]" dimensionUniqueName="[dim_kostra_kontoplan]" displayFolder="" count="0" memberValueDatatype="130" unbalanced="0"/>
    <cacheHierarchy uniqueName="[dim_kostra_kontoplan].[KOSTRA_Art_4Siffer]" caption="KOSTRA_Art_4Siffer" attribute="1" defaultMemberUniqueName="[dim_kostra_kontoplan].[KOSTRA_Art_4Siffer].[All]" allUniqueName="[dim_kostra_kontoplan].[KOSTRA_Art_4Siffer].[All]" dimensionUniqueName="[dim_kostra_kontoplan]" displayFolder="" count="0" memberValueDatatype="130" unbalanced="0"/>
    <cacheHierarchy uniqueName="[dim_kostra_kontoplan].[KOSTRA_Art_Navn]" caption="KOSTRA_Art_Navn" attribute="1" defaultMemberUniqueName="[dim_kostra_kontoplan].[KOSTRA_Art_Navn].[All]" allUniqueName="[dim_kostra_kontoplan].[KOSTRA_Art_Navn].[All]" dimensionUniqueName="[dim_kostra_kontoplan]" displayFolder="" count="0" memberValueDatatype="130" unbalanced="0"/>
    <cacheHierarchy uniqueName="[dim_kostra_kontoplan].[KOSTRA_Art_4Siffer_Navn]" caption="KOSTRA_Art_4Siffer_Navn" attribute="1" defaultMemberUniqueName="[dim_kostra_kontoplan].[KOSTRA_Art_4Siffer_Navn].[All]" allUniqueName="[dim_kostra_kontoplan].[KOSTRA_Art_4Siffer_Navn].[All]" dimensionUniqueName="[dim_kostra_kontoplan]" displayFolder="" count="0" memberValueDatatype="130" unbalanced="0"/>
    <cacheHierarchy uniqueName="[dim_kostra_kontoplan].[KOSTRA_Art_3Siffer]" caption="KOSTRA_Art_3Siffer" attribute="1" defaultMemberUniqueName="[dim_kostra_kontoplan].[KOSTRA_Art_3Siffer].[All]" allUniqueName="[dim_kostra_kontoplan].[KOSTRA_Art_3Siffer].[All]" dimensionUniqueName="[dim_kostra_kontoplan]" displayFolder="" count="0" memberValueDatatype="130" unbalanced="0"/>
    <cacheHierarchy uniqueName="[dim_kostra_kontoplan].[Hovedgruppe_Kode]" caption="Hovedgruppe_Kode" attribute="1" defaultMemberUniqueName="[dim_kostra_kontoplan].[Hovedgruppe_Kode].[All]" allUniqueName="[dim_kostra_kontoplan].[Hovedgruppe_Kode].[All]" dimensionUniqueName="[dim_kostra_kontoplan]" displayFolder="" count="0" memberValueDatatype="130" unbalanced="0"/>
    <cacheHierarchy uniqueName="[dim_kostra_kontoplan].[Hovedgruppe_Navn]" caption="Hovedgruppe_Navn" attribute="1" defaultMemberUniqueName="[dim_kostra_kontoplan].[Hovedgruppe_Navn].[All]" allUniqueName="[dim_kostra_kontoplan].[Hovedgruppe_Navn].[All]" dimensionUniqueName="[dim_kostra_kontoplan]" displayFolder="" count="0" memberValueDatatype="130" unbalanced="0"/>
    <cacheHierarchy uniqueName="[dim_kostra_kontoplan].[Hovedgruppe_Kode_Navn]" caption="Hovedgruppe_Kode_Navn" attribute="1" defaultMemberUniqueName="[dim_kostra_kontoplan].[Hovedgruppe_Kode_Navn].[All]" allUniqueName="[dim_kostra_kontoplan].[Hovedgruppe_Kode_Navn].[All]" dimensionUniqueName="[dim_kostra_kontoplan]" displayFolder="" count="0" memberValueDatatype="130" unbalanced="0"/>
    <cacheHierarchy uniqueName="[dim_kostra_kontoplan].[Hovedkategori_Kode]" caption="Hovedkategori_Kode" attribute="1" defaultMemberUniqueName="[dim_kostra_kontoplan].[Hovedkategori_Kode].[All]" allUniqueName="[dim_kostra_kontoplan].[Hovedkategori_Kode].[All]" dimensionUniqueName="[dim_kostra_kontoplan]" displayFolder="" count="0" memberValueDatatype="130" unbalanced="0"/>
    <cacheHierarchy uniqueName="[dim_kostra_kontoplan].[Hovedkategori_Navn]" caption="Hovedkategori_Navn" attribute="1" defaultMemberUniqueName="[dim_kostra_kontoplan].[Hovedkategori_Navn].[All]" allUniqueName="[dim_kostra_kontoplan].[Hovedkategori_Navn].[All]" dimensionUniqueName="[dim_kostra_kontoplan]" displayFolder="" count="0" memberValueDatatype="130" unbalanced="0"/>
    <cacheHierarchy uniqueName="[dim_kostra_kontoplan].[Hovedkategori_Kode_Navn]" caption="Hovedkategori_Kode_Navn" attribute="1" defaultMemberUniqueName="[dim_kostra_kontoplan].[Hovedkategori_Kode_Navn].[All]" allUniqueName="[dim_kostra_kontoplan].[Hovedkategori_Kode_Navn].[All]" dimensionUniqueName="[dim_kostra_kontoplan]" displayFolder="" count="0" memberValueDatatype="130" unbalanced="0"/>
    <cacheHierarchy uniqueName="[dim_kostra_kontoplan].[Kontoklasse_ID]" caption="Kontoklasse_ID" attribute="1" defaultMemberUniqueName="[dim_kostra_kontoplan].[Kontoklasse_ID].[All]" allUniqueName="[dim_kostra_kontoplan].[Kontoklasse_ID].[All]" dimensionUniqueName="[dim_kostra_kontoplan]" displayFolder="" count="0" memberValueDatatype="130" unbalanced="0"/>
    <cacheHierarchy uniqueName="[dim_kostra_kontoplan].[Kontoklasse_Navn]" caption="Kontoklasse_Navn" attribute="1" defaultMemberUniqueName="[dim_kostra_kontoplan].[Kontoklasse_Navn].[All]" allUniqueName="[dim_kostra_kontoplan].[Kontoklasse_Navn].[All]" dimensionUniqueName="[dim_kostra_kontoplan]" displayFolder="" count="0" memberValueDatatype="130" unbalanced="0"/>
    <cacheHierarchy uniqueName="[dim_kostra_kontoplan].[Kontoklasse_Kode_Navn]" caption="Kontoklasse_Kode_Navn" attribute="1" defaultMemberUniqueName="[dim_kostra_kontoplan].[Kontoklasse_Kode_Navn].[All]" allUniqueName="[dim_kostra_kontoplan].[Kontoklasse_Kode_Navn].[All]" dimensionUniqueName="[dim_kostra_kontoplan]" displayFolder="" count="0" memberValueDatatype="130" unbalanced="0"/>
    <cacheHierarchy uniqueName="[dim_kostra_kontoplan].[Regnskapsregel_Beskrivelse]" caption="Regnskapsregel_Beskrivelse" attribute="1" defaultMemberUniqueName="[dim_kostra_kontoplan].[Regnskapsregel_Beskrivelse].[All]" allUniqueName="[dim_kostra_kontoplan].[Regnskapsregel_Beskrivelse].[All]" dimensionUniqueName="[dim_kostra_kontoplan]" displayFolder="" count="0" memberValueDatatype="130" unbalanced="0"/>
    <cacheHierarchy uniqueName="[dim_kostra_kontoplan].[Er_Aktiv]" caption="Er_Aktiv" attribute="1" defaultMemberUniqueName="[dim_kostra_kontoplan].[Er_Aktiv].[All]" allUniqueName="[dim_kostra_kontoplan].[Er_Aktiv].[All]" dimensionUniqueName="[dim_kostra_kontoplan]" displayFolder="" count="0" memberValueDatatype="130" unbalanced="0"/>
    <cacheHierarchy uniqueName="[modelready_fact].[accounting_period]" caption="accounting_period" attribute="1" time="1" defaultMemberUniqueName="[modelready_fact].[accounting_period].[All]" allUniqueName="[modelready_fact].[accounting_period].[All]" dimensionUniqueName="[modelready_fact]" displayFolder="" count="0" memberValueDatatype="7" unbalanced="0"/>
    <cacheHierarchy uniqueName="[modelready_fact].[year]" caption="year" attribute="1" defaultMemberUniqueName="[modelready_fact].[year].[All]" allUniqueName="[modelready_fact].[year].[All]" dimensionUniqueName="[modelready_fact]" displayFolder="" count="0" memberValueDatatype="20" unbalanced="0"/>
    <cacheHierarchy uniqueName="[modelready_fact].[month]" caption="month" attribute="1" defaultMemberUniqueName="[modelready_fact].[month].[All]" allUniqueName="[modelready_fact].[month].[All]" dimensionUniqueName="[modelready_fact]" displayFolder="" count="0" memberValueDatatype="20" unbalanced="0"/>
    <cacheHierarchy uniqueName="[modelready_fact].[quarter]" caption="quarter" attribute="1" defaultMemberUniqueName="[modelready_fact].[quarter].[All]" allUniqueName="[modelready_fact].[quarter].[All]" dimensionUniqueName="[modelready_fact]" displayFolder="" count="0" memberValueDatatype="20" unbalanced="0"/>
    <cacheHierarchy uniqueName="[modelready_fact].[is_summer_season]" caption="is_summer_season" attribute="1" defaultMemberUniqueName="[modelready_fact].[is_summer_season].[All]" allUniqueName="[modelready_fact].[is_summer_season].[All]" dimensionUniqueName="[modelready_fact]" displayFolder="" count="0" memberValueDatatype="20" unbalanced="0"/>
    <cacheHierarchy uniqueName="[modelready_fact].[is_year_end]" caption="is_year_end" attribute="1" defaultMemberUniqueName="[modelready_fact].[is_year_end].[All]" allUniqueName="[modelready_fact].[is_year_end].[All]" dimensionUniqueName="[modelready_fact]" displayFolder="" count="0" memberValueDatatype="20" unbalanced="0"/>
    <cacheHierarchy uniqueName="[modelready_fact].[funksjon_code]" caption="funksjon_code" attribute="1" defaultMemberUniqueName="[modelready_fact].[funksjon_code].[All]" allUniqueName="[modelready_fact].[funksjon_code].[All]" dimensionUniqueName="[modelready_fact]" displayFolder="" count="0" memberValueDatatype="130" unbalanced="0"/>
    <cacheHierarchy uniqueName="[modelready_fact].[funksjon_navn]" caption="funksjon_navn" attribute="1" defaultMemberUniqueName="[modelready_fact].[funksjon_navn].[All]" allUniqueName="[modelready_fact].[funksjon_navn].[All]" dimensionUniqueName="[modelready_fact]" displayFolder="" count="0" memberValueDatatype="130" unbalanced="0"/>
    <cacheHierarchy uniqueName="[modelready_fact].[konto_code]" caption="konto_code" attribute="1" defaultMemberUniqueName="[modelready_fact].[konto_code].[All]" allUniqueName="[modelready_fact].[konto_code].[All]" dimensionUniqueName="[modelready_fact]" displayFolder="" count="0" memberValueDatatype="130" unbalanced="0"/>
    <cacheHierarchy uniqueName="[modelready_fact].[kontonavn]" caption="kontonavn" attribute="1" defaultMemberUniqueName="[modelready_fact].[kontonavn].[All]" allUniqueName="[modelready_fact].[kontonavn].[All]" dimensionUniqueName="[modelready_fact]" displayFolder="" count="0" memberValueDatatype="130" unbalanced="0"/>
    <cacheHierarchy uniqueName="[modelready_fact].[kostra_art_4siffer]" caption="kostra_art_4siffer" attribute="1" defaultMemberUniqueName="[modelready_fact].[kostra_art_4siffer].[All]" allUniqueName="[modelready_fact].[kostra_art_4siffer].[All]" dimensionUniqueName="[modelready_fact]" displayFolder="" count="0" memberValueDatatype="130" unbalanced="0"/>
    <cacheHierarchy uniqueName="[modelready_fact].[ansvar_code]" caption="ansvar_code" attribute="1" defaultMemberUniqueName="[modelready_fact].[ansvar_code].[All]" allUniqueName="[modelready_fact].[ansvar_code].[All]" dimensionUniqueName="[modelready_fact]" displayFolder="" count="0" memberValueDatatype="130" unbalanced="0"/>
    <cacheHierarchy uniqueName="[modelready_fact].[sektor_navn]" caption="sektor_navn" attribute="1" defaultMemberUniqueName="[modelready_fact].[sektor_navn].[All]" allUniqueName="[modelready_fact].[sektor_navn].[All]" dimensionUniqueName="[modelready_fact]" displayFolder="" count="0" memberValueDatatype="130" unbalanced="0"/>
    <cacheHierarchy uniqueName="[modelready_fact].[source_file]" caption="source_file" attribute="1" defaultMemberUniqueName="[modelready_fact].[source_file].[All]" allUniqueName="[modelready_fact].[source_file].[All]" dimensionUniqueName="[modelready_fact]" displayFolder="" count="0" memberValueDatatype="130" unbalanced="0"/>
    <cacheHierarchy uniqueName="[modelready_fact].[ytd_budsjett_nok]" caption="ytd_budsjett_nok" attribute="1" defaultMemberUniqueName="[modelready_fact].[ytd_budsjett_nok].[All]" allUniqueName="[modelready_fact].[ytd_budsjett_nok].[All]" dimensionUniqueName="[modelready_fact]" displayFolder="" count="0" memberValueDatatype="5" unbalanced="0"/>
    <cacheHierarchy uniqueName="[modelready_fact].[ytd_regnskap_nok]" caption="ytd_regnskap_nok" attribute="1" defaultMemberUniqueName="[modelready_fact].[ytd_regnskap_nok].[All]" allUniqueName="[modelready_fact].[ytd_regnskap_nok].[All]" dimensionUniqueName="[modelready_fact]" displayFolder="" count="0" memberValueDatatype="5" unbalanced="0"/>
    <cacheHierarchy uniqueName="[modelready_fact].[ytd_avvik_nok]" caption="ytd_avvik_nok" attribute="1" defaultMemberUniqueName="[modelready_fact].[ytd_avvik_nok].[All]" allUniqueName="[modelready_fact].[ytd_avvik_nok].[All]" dimensionUniqueName="[modelready_fact]" displayFolder="" count="0" memberValueDatatype="5" unbalanced="0"/>
    <cacheHierarchy uniqueName="[modelready_fact].[monthly_delta_budsjett_nok]" caption="monthly_delta_budsjett_nok" attribute="1" defaultMemberUniqueName="[modelready_fact].[monthly_delta_budsjett_nok].[All]" allUniqueName="[modelready_fact].[monthly_delta_budsjett_nok].[All]" dimensionUniqueName="[modelready_fact]" displayFolder="" count="0" memberValueDatatype="5" unbalanced="0"/>
    <cacheHierarchy uniqueName="[modelready_fact].[monthly_delta_regnskap_nok]" caption="monthly_delta_regnskap_nok" attribute="1" defaultMemberUniqueName="[modelready_fact].[monthly_delta_regnskap_nok].[All]" allUniqueName="[modelready_fact].[monthly_delta_regnskap_nok].[All]" dimensionUniqueName="[modelready_fact]" displayFolder="" count="0" memberValueDatatype="5" unbalanced="0"/>
    <cacheHierarchy uniqueName="[modelready_fact].[monthly_delta_avvik_nok]" caption="monthly_delta_avvik_nok" attribute="1" defaultMemberUniqueName="[modelready_fact].[monthly_delta_avvik_nok].[All]" allUniqueName="[modelready_fact].[monthly_delta_avvik_nok].[All]" dimensionUniqueName="[modelready_fact]" displayFolder="" count="0" memberValueDatatype="5" unbalanced="0"/>
    <cacheHierarchy uniqueName="[modelready_fact].[lag_1m_regnskap_nok]" caption="lag_1m_regnskap_nok" attribute="1" defaultMemberUniqueName="[modelready_fact].[lag_1m_regnskap_nok].[All]" allUniqueName="[modelready_fact].[lag_1m_regnskap_nok].[All]" dimensionUniqueName="[modelready_fact]" displayFolder="" count="0" memberValueDatatype="5" unbalanced="0"/>
    <cacheHierarchy uniqueName="[modelready_fact].[lag_1m_avvik_nok]" caption="lag_1m_avvik_nok" attribute="1" defaultMemberUniqueName="[modelready_fact].[lag_1m_avvik_nok].[All]" allUniqueName="[modelready_fact].[lag_1m_avvik_nok].[All]" dimensionUniqueName="[modelready_fact]" displayFolder="" count="0" memberValueDatatype="5" unbalanced="0"/>
    <cacheHierarchy uniqueName="[modelready_fact].[rolling_3m_avg_regnskap_nok]" caption="rolling_3m_avg_regnskap_nok" attribute="1" defaultMemberUniqueName="[modelready_fact].[rolling_3m_avg_regnskap_nok].[All]" allUniqueName="[modelready_fact].[rolling_3m_avg_regnskap_nok].[All]" dimensionUniqueName="[modelready_fact]" displayFolder="" count="0" memberValueDatatype="5" unbalanced="0"/>
    <cacheHierarchy uniqueName="[modelready_fact].[rolling_3m_std_regnskap_nok]" caption="rolling_3m_std_regnskap_nok" attribute="1" defaultMemberUniqueName="[modelready_fact].[rolling_3m_std_regnskap_nok].[All]" allUniqueName="[modelready_fact].[rolling_3m_std_regnskap_nok].[All]" dimensionUniqueName="[modelready_fact]" displayFolder="" count="0" memberValueDatatype="5" unbalanced="0"/>
    <cacheHierarchy uniqueName="[modelready_fact].[target_next_month_regnskap]" caption="target_next_month_regnskap" attribute="1" defaultMemberUniqueName="[modelready_fact].[target_next_month_regnskap].[All]" allUniqueName="[modelready_fact].[target_next_month_regnskap].[All]" dimensionUniqueName="[modelready_fact]" displayFolder="" count="0" memberValueDatatype="5" unbalanced="0"/>
    <cacheHierarchy uniqueName="[modelready_fact].[burn_rate_pct]" caption="burn_rate_pct" attribute="1" defaultMemberUniqueName="[modelready_fact].[burn_rate_pct].[All]" allUniqueName="[modelready_fact].[burn_rate_pct].[All]" dimensionUniqueName="[modelready_fact]" displayFolder="" count="0" memberValueDatatype="5" unbalanced="0"/>
    <cacheHierarchy uniqueName="[modelready_fact].[budget_coverage_ratio]" caption="budget_coverage_ratio" attribute="1" defaultMemberUniqueName="[modelready_fact].[budget_coverage_ratio].[All]" allUniqueName="[modelready_fact].[budget_coverage_ratio].[All]" dimensionUniqueName="[modelready_fact]" displayFolder="" count="0" memberValueDatatype="5" unbalanced="0"/>
    <cacheHierarchy uniqueName="[modelready_fact].[anomaly_z_score_3m]" caption="anomaly_z_score_3m" attribute="1" defaultMemberUniqueName="[modelready_fact].[anomaly_z_score_3m].[All]" allUniqueName="[modelready_fact].[anomaly_z_score_3m].[All]" dimensionUniqueName="[modelready_fact]" displayFolder="" count="0" memberValueDatatype="5" unbalanced="0"/>
    <cacheHierarchy uniqueName="[modelready_fact].[abs_monthly_avvik_nok]" caption="abs_monthly_avvik_nok" attribute="1" defaultMemberUniqueName="[modelready_fact].[abs_monthly_avvik_nok].[All]" allUniqueName="[modelready_fact].[abs_monthly_avvik_nok].[All]" dimensionUniqueName="[modelready_fact]" displayFolder="" count="0" memberValueDatatype="5" unbalanced="0"/>
    <cacheHierarchy uniqueName="[modelready_fact].[log_monthly_regnskap_nok]" caption="log_monthly_regnskap_nok" attribute="1" defaultMemberUniqueName="[modelready_fact].[log_monthly_regnskap_nok].[All]" allUniqueName="[modelready_fact].[log_monthly_regnskap_nok].[All]" dimensionUniqueName="[modelready_fact]" displayFolder="" count="0" memberValueDatatype="5" unbalanced="0"/>
    <cacheHierarchy uniqueName="[modelready_fact].[target_status_code]" caption="target_status_code" attribute="1" defaultMemberUniqueName="[modelready_fact].[target_status_code].[All]" allUniqueName="[modelready_fact].[target_status_code].[All]" dimensionUniqueName="[modelready_fact]" displayFolder="" count="0" memberValueDatatype="20" unbalanced="0"/>
    <cacheHierarchy uniqueName="[modelready_fact].[target_is_overbudget]" caption="target_is_overbudget" attribute="1" defaultMemberUniqueName="[modelready_fact].[target_is_overbudget].[All]" allUniqueName="[modelready_fact].[target_is_overbudget].[All]" dimensionUniqueName="[modelready_fact]" displayFolder="" count="0" memberValueDatatype="20" unbalanced="0"/>
    <cacheHierarchy uniqueName="[dim_date].[Ar_Maned (Month Index)]" caption="Ar_Maned (Month Index)" attribute="1" defaultMemberUniqueName="[dim_date].[Ar_Maned (Month Index)].[All]" allUniqueName="[dim_date].[Ar_Maned (Month Index)].[All]" dimensionUniqueName="[dim_date]" displayFolder="" count="0" memberValueDatatype="20" unbalanced="0" hidden="1"/>
    <cacheHierarchy uniqueName="[Measures].[Sum Regnskap]" caption="Sum Regnskap" measure="1" displayFolder="" measureGroup="modelready_fact" count="0" oneField="1">
      <fieldsUsage count="1">
        <fieldUsage x="0"/>
      </fieldsUsage>
    </cacheHierarchy>
    <cacheHierarchy uniqueName="[Measures].[Sum Budsjett]" caption="Sum Budsjett" measure="1" displayFolder="" measureGroup="modelready_fact" count="0" oneField="1">
      <fieldsUsage count="1">
        <fieldUsage x="3"/>
      </fieldsUsage>
    </cacheHierarchy>
    <cacheHierarchy uniqueName="[Measures].[Sum Avvik]" caption="Sum Avvik" measure="1" displayFolder="" measureGroup="modelready_fact" count="0" oneField="1">
      <fieldsUsage count="1">
        <fieldUsage x="4"/>
      </fieldsUsage>
    </cacheHierarchy>
    <cacheHierarchy uniqueName="[Measures].[Avvik %]" caption="Avvik %" measure="1" displayFolder="" measureGroup="modelready_fact" count="0" oneField="1">
      <fieldsUsage count="1">
        <fieldUsage x="5"/>
      </fieldsUsage>
    </cacheHierarchy>
    <cacheHierarchy uniqueName="[Measures].[Burn Rate]" caption="Burn Rate" measure="1" displayFolder="" measureGroup="modelready_fact" count="0" oneField="1">
      <fieldsUsage count="1">
        <fieldUsage x="6"/>
      </fieldsUsage>
    </cacheHierarchy>
    <cacheHierarchy uniqueName="[Measures].[Filter text]" caption="Filter text" measure="1" displayFolder="" measureGroup="modelready_fact" count="0"/>
    <cacheHierarchy uniqueName="[Measures].[__XL_Count dim_ansvar]" caption="__XL_Count dim_ansvar" measure="1" displayFolder="" measureGroup="dim_ansvar" count="0" hidden="1"/>
    <cacheHierarchy uniqueName="[Measures].[__XL_Count dim_date]" caption="__XL_Count dim_date" measure="1" displayFolder="" measureGroup="dim_date" count="0" hidden="1"/>
    <cacheHierarchy uniqueName="[Measures].[__XL_Count dim_kostra_funksjon]" caption="__XL_Count dim_kostra_funksjon" measure="1" displayFolder="" measureGroup="dim_kostra_funksjon" count="0" hidden="1"/>
    <cacheHierarchy uniqueName="[Measures].[__XL_Count dim_kostra_kontoplan]" caption="__XL_Count dim_kostra_kontoplan" measure="1" displayFolder="" measureGroup="dim_kostra_kontoplan" count="0" hidden="1"/>
    <cacheHierarchy uniqueName="[Measures].[__XL_Count modelready_fact]" caption="__XL_Count modelready_fact" measure="1" displayFolder="" measureGroup="modelready_fact" count="0" hidden="1"/>
    <cacheHierarchy uniqueName="[Measures].[__No measures defined]" caption="__No measures defined" measure="1" displayFolder="" count="0" hidden="1"/>
  </cacheHierarchies>
  <kpis count="0"/>
  <dimensions count="6">
    <dimension name="dim_ansvar" uniqueName="[dim_ansvar]" caption="dim_ansvar"/>
    <dimension name="dim_date" uniqueName="[dim_date]" caption="dim_date"/>
    <dimension name="dim_kostra_funksjon" uniqueName="[dim_kostra_funksjon]" caption="dim_kostra_funksjon"/>
    <dimension name="dim_kostra_kontoplan" uniqueName="[dim_kostra_kontoplan]" caption="dim_kostra_kontoplan"/>
    <dimension measure="1" name="Measures" uniqueName="[Measures]" caption="Measures"/>
    <dimension name="modelready_fact" uniqueName="[modelready_fact]" caption="modelready_fact"/>
  </dimensions>
  <measureGroups count="5">
    <measureGroup name="dim_ansvar" caption="dim_ansvar"/>
    <measureGroup name="dim_date" caption="dim_date"/>
    <measureGroup name="dim_kostra_funksjon" caption="dim_kostra_funksjon"/>
    <measureGroup name="dim_kostra_kontoplan" caption="dim_kostra_kontoplan"/>
    <measureGroup name="modelready_fact" caption="modelready_fact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6">
  <r>
    <d v="2024-01-01T00:00:00"/>
    <n v="2024"/>
    <x v="0"/>
    <n v="1"/>
    <n v="0"/>
    <n v="0"/>
    <s v="2540"/>
    <x v="0"/>
    <s v="105042"/>
    <s v="Lønn utrykning"/>
    <s v="1050"/>
    <s v="2571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05042"/>
    <s v="Lønn utrykning"/>
    <s v="1050"/>
    <s v="2571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05042"/>
    <s v="Lønn utrykning"/>
    <s v="1050"/>
    <s v="257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12024"/>
    <s v="Tekstiler og gardiner"/>
    <s v="1120"/>
    <s v="257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12024"/>
    <s v="Tekstiler og gardiner"/>
    <s v="1120"/>
    <s v="257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13004"/>
    <s v="Bank og finansielle gebyrer"/>
    <s v="1130"/>
    <s v="253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13004"/>
    <s v="Bank og finansielle gebyrer"/>
    <s v="1130"/>
    <s v="253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13004"/>
    <s v="Bank og finansielle gebyrer"/>
    <s v="1130"/>
    <s v="2531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17004"/>
    <s v="SKADER OG EGENANDELER TRANSPORTMIDLER OG ANLEGGSMASKINER"/>
    <s v="1170"/>
    <s v="2531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17004"/>
    <s v="SKADER OG EGENANDELER TRANSPORTMIDLER OG ANLEGGSMASKINER"/>
    <s v="1170"/>
    <s v="2531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17004"/>
    <s v="SKADER OG EGENANDELER TRANSPORTMIDLER OG ANLEGGSMASKINER"/>
    <s v="1170"/>
    <s v="253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03031"/>
    <s v="Ekstrahjelp - kvelds- og nattillegg"/>
    <s v="1030"/>
    <s v="253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03031"/>
    <s v="Ekstrahjelp - kvelds- og nattillegg"/>
    <s v="1030"/>
    <s v="2532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12024"/>
    <s v="Tekstiler og gardiner"/>
    <s v="1120"/>
    <s v="2532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24023"/>
    <s v="Driftsavtaler - medisinsk utstyr"/>
    <s v="1240"/>
    <s v="2531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24023"/>
    <s v="Driftsavtaler - medisinsk utstyr"/>
    <s v="1240"/>
    <s v="2531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24023"/>
    <s v="Driftsavtaler - medisinsk utstyr"/>
    <s v="1240"/>
    <s v="253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77000"/>
    <s v="Refusjon fra private"/>
    <s v="1770"/>
    <s v="253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77000"/>
    <s v="Refusjon fra private"/>
    <s v="1770"/>
    <s v="253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05042"/>
    <s v="Lønn utrykning"/>
    <s v="1050"/>
    <s v="2572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05042"/>
    <s v="Lønn utrykning"/>
    <s v="1050"/>
    <s v="257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05042"/>
    <s v="Lønn utrykning"/>
    <s v="1050"/>
    <s v="2572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12024"/>
    <s v="Tekstiler og gardiner"/>
    <s v="1120"/>
    <s v="2571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12024"/>
    <s v="Tekstiler og gardiner"/>
    <s v="1120"/>
    <s v="257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12024"/>
    <s v="Tekstiler og gardiner"/>
    <s v="1120"/>
    <s v="2571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23022"/>
    <s v="Vedlikehold - elektriske installasjoner"/>
    <s v="1230"/>
    <s v="2532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23022"/>
    <s v="Vedlikehold - elektriske installasjoner"/>
    <s v="1230"/>
    <s v="2532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23022"/>
    <s v="Vedlikehold - elektriske installasjoner"/>
    <s v="1230"/>
    <s v="253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25000"/>
    <s v="Materialer til vedl. - bygg"/>
    <s v="1250"/>
    <s v="253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25000"/>
    <s v="Materialer til vedl. - bygg"/>
    <s v="1250"/>
    <s v="253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25000"/>
    <s v="Materialer til vedl. - bygg"/>
    <s v="1250"/>
    <s v="2531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26000"/>
    <s v="Renholdstjenester"/>
    <s v="1260"/>
    <s v="2532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26000"/>
    <s v="Renholdstjenester"/>
    <s v="1260"/>
    <s v="2532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70080"/>
    <s v="Øremerkede statstilskudd"/>
    <s v="1700"/>
    <s v="2532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70080"/>
    <s v="Øremerkede statstilskudd"/>
    <s v="1700"/>
    <s v="253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77000"/>
    <s v="Refusjon fra private"/>
    <s v="1770"/>
    <s v="257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77000"/>
    <s v="Refusjon fra private"/>
    <s v="1770"/>
    <s v="2571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03040"/>
    <s v="Engasjementer / midlertidige stillinger"/>
    <s v="1030"/>
    <s v="253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03050"/>
    <s v="Sommer- og sesonghjelp"/>
    <s v="1030"/>
    <s v="2532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50010"/>
    <s v="Forsinkelsesrenter (mora)"/>
    <s v="1500"/>
    <s v="2532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50010"/>
    <s v="Forsinkelsesrenter (mora)"/>
    <s v="1500"/>
    <s v="2532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03032"/>
    <s v="Ekstrahjelp - helligdagstillegg"/>
    <s v="1030"/>
    <s v="257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03032"/>
    <s v="Ekstrahjelp - helligdagstillegg"/>
    <s v="1030"/>
    <s v="2572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03032"/>
    <s v="Ekstrahjelp - helligdagstillegg"/>
    <s v="1030"/>
    <s v="257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03040"/>
    <s v="Engasjementer / midlertidige stillinger"/>
    <s v="1030"/>
    <s v="2571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03040"/>
    <s v="Engasjementer / midlertidige stillinger"/>
    <s v="1030"/>
    <s v="2571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03040"/>
    <s v="Engasjementer / midlertidige stillinger"/>
    <s v="1030"/>
    <s v="257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05045"/>
    <s v="Turtillegg - reise med pasient / klient/brukere"/>
    <s v="1050"/>
    <s v="2532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05045"/>
    <s v="Turtillegg - reise med pasient / klient/brukere"/>
    <s v="1050"/>
    <s v="253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05045"/>
    <s v="Turtillegg - reise med pasient / klient/brukere"/>
    <s v="1050"/>
    <s v="253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17002"/>
    <s v="Vedlikehold / service transportmidler og anleggsm."/>
    <s v="1170"/>
    <s v="253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19590"/>
    <s v="Andre avgifter, gebyrer og lisenser"/>
    <s v="1195"/>
    <s v="2532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27050"/>
    <s v="Bedriftshelsetjenester"/>
    <s v="1270"/>
    <s v="2572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27050"/>
    <s v="Bedriftshelsetjenester"/>
    <s v="1270"/>
    <s v="2572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27050"/>
    <s v="Bedriftshelsetjenester"/>
    <s v="1270"/>
    <s v="2572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27050"/>
    <s v="Bedriftshelsetjenester"/>
    <s v="1270"/>
    <s v="257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12010"/>
    <s v="Arbeidsklær / verneutstyr / uniformer"/>
    <s v="1120"/>
    <s v="2532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12025"/>
    <s v="Planter"/>
    <s v="1120"/>
    <s v="2532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12025"/>
    <s v="Planter"/>
    <s v="1120"/>
    <s v="2532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12025"/>
    <s v="Planter"/>
    <s v="1120"/>
    <s v="253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12025"/>
    <s v="Planter"/>
    <s v="1120"/>
    <s v="2532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12025"/>
    <s v="Planter"/>
    <s v="1120"/>
    <s v="2532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12098"/>
    <s v="Tilskudd lærlinger (intern)"/>
    <s v="1120"/>
    <s v="2532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12098"/>
    <s v="Tilskudd lærlinger (intern)"/>
    <s v="1120"/>
    <s v="2532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17040"/>
    <s v="Flyttetjenester"/>
    <s v="1170"/>
    <s v="2532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17040"/>
    <s v="Flyttetjenester"/>
    <s v="1170"/>
    <s v="2532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19550"/>
    <s v="Kommunale gebyrer"/>
    <s v="1195"/>
    <s v="257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19550"/>
    <s v="Kommunale gebyrer"/>
    <s v="1195"/>
    <s v="2572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27040"/>
    <s v="Kjøp av vikarbyråtjenester"/>
    <s v="1270"/>
    <s v="253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27050"/>
    <s v="Bedriftshelsetjenester"/>
    <s v="1270"/>
    <s v="2531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03050"/>
    <s v="Sommer- og sesonghjelp"/>
    <s v="1030"/>
    <s v="257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03050"/>
    <s v="Sommer- og sesonghjelp"/>
    <s v="1030"/>
    <s v="2572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12013"/>
    <s v="MOTPOST GAVE EKOM USKATT (LT 4802)"/>
    <s v="1120"/>
    <s v="257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12020"/>
    <s v="Plast og papir"/>
    <s v="1120"/>
    <s v="257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17040"/>
    <s v="Flyttetjenester"/>
    <s v="1170"/>
    <s v="2571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17040"/>
    <s v="Flyttetjenester"/>
    <s v="1170"/>
    <s v="2571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17040"/>
    <s v="Flyttetjenester"/>
    <s v="1170"/>
    <s v="2571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20030"/>
    <s v="Hvite / brune varer / elektriske produkter"/>
    <s v="1200"/>
    <s v="2531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20030"/>
    <s v="Hvite / brune varer / elektriske produkter"/>
    <s v="1200"/>
    <s v="2531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20030"/>
    <s v="Hvite / brune varer / elektriske produkter"/>
    <s v="1200"/>
    <s v="2531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20090"/>
    <s v="Annet utstyr / andre maskiner"/>
    <s v="1200"/>
    <s v="2531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20090"/>
    <s v="Annet utstyr / andre maskiner"/>
    <s v="1200"/>
    <s v="2531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23020"/>
    <s v="Vedlikehold - bygning"/>
    <s v="1230"/>
    <s v="253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23020"/>
    <s v="Vedlikehold - bygning"/>
    <s v="1230"/>
    <s v="2531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23020"/>
    <s v="Vedlikehold - bygning"/>
    <s v="1230"/>
    <s v="253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50010"/>
    <s v="Forsinkelsesrenter (mora)"/>
    <s v="1500"/>
    <s v="257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50010"/>
    <s v="Forsinkelsesrenter (mora)"/>
    <s v="1500"/>
    <s v="2572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05065"/>
    <s v="Skattepl. km-godtgjørelse"/>
    <s v="1050"/>
    <s v="253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05065"/>
    <s v="Skattepl. km-godtgjørelse"/>
    <s v="1050"/>
    <s v="2532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17004"/>
    <s v="SKADER OG EGENANDELER TRANSPORTMIDLER OG ANLEGGSMASKINER"/>
    <s v="1170"/>
    <s v="257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17004"/>
    <s v="SKADER OG EGENANDELER TRANSPORTMIDLER OG ANLEGGSMASKINER"/>
    <s v="1170"/>
    <s v="2571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17004"/>
    <s v="SKADER OG EGENANDELER TRANSPORTMIDLER OG ANLEGGSMASKINER"/>
    <s v="1170"/>
    <s v="2571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20045"/>
    <s v="Kjøkkenutstyr"/>
    <s v="1200"/>
    <s v="253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20045"/>
    <s v="Kjøkkenutstyr"/>
    <s v="1200"/>
    <s v="2532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25000"/>
    <s v="Materialer til vedl. - bygg"/>
    <s v="1250"/>
    <s v="2572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25000"/>
    <s v="Materialer til vedl. - bygg"/>
    <s v="1250"/>
    <s v="257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03032"/>
    <s v="Ekstrahjelp - helligdagstillegg"/>
    <s v="1030"/>
    <s v="2532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12098"/>
    <s v="Tilskudd lærlinger (intern)"/>
    <s v="1120"/>
    <s v="2531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17002"/>
    <s v="Vedlikehold / service transportmidler og anleggsm."/>
    <s v="1170"/>
    <s v="257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17002"/>
    <s v="Vedlikehold / service transportmidler og anleggsm."/>
    <s v="1170"/>
    <s v="2572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17002"/>
    <s v="Vedlikehold / service transportmidler og anleggsm."/>
    <s v="1170"/>
    <s v="2572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17002"/>
    <s v="Vedlikehold / service transportmidler og anleggsm."/>
    <s v="1170"/>
    <s v="257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17002"/>
    <s v="Vedlikehold / service transportmidler og anleggsm."/>
    <s v="1170"/>
    <s v="2572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17040"/>
    <s v="Flyttetjenester"/>
    <s v="1170"/>
    <s v="2531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17040"/>
    <s v="Flyttetjenester"/>
    <s v="1170"/>
    <s v="2531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19590"/>
    <s v="Andre avgifter, gebyrer og lisenser"/>
    <s v="1195"/>
    <s v="2572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19590"/>
    <s v="Andre avgifter, gebyrer og lisenser"/>
    <s v="1195"/>
    <s v="257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19590"/>
    <s v="Andre avgifter, gebyrer og lisenser"/>
    <s v="1195"/>
    <s v="2572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20030"/>
    <s v="Hvite / brune varer / elektriske produkter"/>
    <s v="1200"/>
    <s v="2571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20030"/>
    <s v="Hvite / brune varer / elektriske produkter"/>
    <s v="1200"/>
    <s v="2571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20090"/>
    <s v="Annet utstyr / andre maskiner"/>
    <s v="1200"/>
    <s v="257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20090"/>
    <s v="Annet utstyr / andre maskiner"/>
    <s v="1200"/>
    <s v="2571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20090"/>
    <s v="Annet utstyr / andre maskiner"/>
    <s v="1200"/>
    <s v="2571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20090"/>
    <s v="Annet utstyr / andre maskiner"/>
    <s v="1200"/>
    <s v="257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20090"/>
    <s v="Annet utstyr / andre maskiner"/>
    <s v="1200"/>
    <s v="2571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23020"/>
    <s v="Vedlikehold - bygning"/>
    <s v="1230"/>
    <s v="2571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23020"/>
    <s v="Vedlikehold - bygning"/>
    <s v="1230"/>
    <s v="2571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27040"/>
    <s v="Kjøp av vikarbyråtjenester"/>
    <s v="1270"/>
    <s v="253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27040"/>
    <s v="Kjøp av vikarbyråtjenester"/>
    <s v="1270"/>
    <s v="2531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27050"/>
    <s v="Bedriftshelsetjenester"/>
    <s v="1270"/>
    <s v="253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27050"/>
    <s v="Bedriftshelsetjenester"/>
    <s v="1270"/>
    <s v="2532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03032"/>
    <s v="Ekstrahjelp - helligdagstillegg"/>
    <s v="1030"/>
    <s v="2571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03032"/>
    <s v="Ekstrahjelp - helligdagstillegg"/>
    <s v="1030"/>
    <s v="2571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12099"/>
    <s v="Interne inntekter/utgifter"/>
    <s v="1120"/>
    <s v="2572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20090"/>
    <s v="Annet utstyr / andre maskiner"/>
    <s v="1200"/>
    <s v="253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27050"/>
    <s v="Bedriftshelsetjenester"/>
    <s v="1270"/>
    <s v="257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20045"/>
    <s v="Kjøkkenutstyr"/>
    <s v="1200"/>
    <s v="2572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23022"/>
    <s v="Vedlikehold - elektriske installasjoner"/>
    <s v="1230"/>
    <s v="2531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24023"/>
    <s v="Driftsavtaler - medisinsk utstyr"/>
    <s v="1240"/>
    <s v="257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24023"/>
    <s v="Driftsavtaler - medisinsk utstyr"/>
    <s v="1240"/>
    <s v="2571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25000"/>
    <s v="Materialer til vedl. - bygg"/>
    <s v="1250"/>
    <s v="253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25000"/>
    <s v="Materialer til vedl. - bygg"/>
    <s v="1250"/>
    <s v="2532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25000"/>
    <s v="Materialer til vedl. - bygg"/>
    <s v="1250"/>
    <s v="253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26000"/>
    <s v="Renholdstjenester"/>
    <s v="1260"/>
    <s v="2531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26000"/>
    <s v="Renholdstjenester"/>
    <s v="1260"/>
    <s v="253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26000"/>
    <s v="Renholdstjenester"/>
    <s v="1260"/>
    <s v="253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26000"/>
    <s v="Renholdstjenester"/>
    <s v="1260"/>
    <s v="2531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70080"/>
    <s v="Øremerkede statstilskudd"/>
    <s v="1700"/>
    <s v="2531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70080"/>
    <s v="Øremerkede statstilskudd"/>
    <s v="1700"/>
    <s v="2531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70080"/>
    <s v="Øremerkede statstilskudd"/>
    <s v="1700"/>
    <s v="2531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13004"/>
    <s v="Bank og finansielle gebyrer"/>
    <s v="1130"/>
    <s v="257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13004"/>
    <s v="Bank og finansielle gebyrer"/>
    <s v="1130"/>
    <s v="257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17004"/>
    <s v="SKADER OG EGENANDELER TRANSPORTMIDLER OG ANLEGGSMASKINER"/>
    <s v="1170"/>
    <s v="2572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24010"/>
    <s v="Drifts- / serviceavtaler - kontormaskiner"/>
    <s v="1240"/>
    <s v="2572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24023"/>
    <s v="Driftsavtaler - medisinsk utstyr"/>
    <s v="1240"/>
    <s v="2532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77000"/>
    <s v="Refusjon fra private"/>
    <s v="1770"/>
    <s v="2531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77000"/>
    <s v="Refusjon fra private"/>
    <s v="1770"/>
    <s v="2531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03040"/>
    <s v="Engasjementer / midlertidige stillinger"/>
    <s v="1030"/>
    <s v="253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03050"/>
    <s v="Sommer- og sesonghjelp"/>
    <s v="1030"/>
    <s v="2531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03050"/>
    <s v="Sommer- og sesonghjelp"/>
    <s v="1030"/>
    <s v="253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12020"/>
    <s v="Plast og papir"/>
    <s v="1120"/>
    <s v="2531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12020"/>
    <s v="Plast og papir"/>
    <s v="1120"/>
    <s v="2531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12020"/>
    <s v="Plast og papir"/>
    <s v="1120"/>
    <s v="253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19590"/>
    <s v="Andre avgifter, gebyrer og lisenser"/>
    <s v="1195"/>
    <s v="257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19590"/>
    <s v="Andre avgifter, gebyrer og lisenser"/>
    <s v="1195"/>
    <s v="2571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20030"/>
    <s v="Hvite / brune varer / elektriske produkter"/>
    <s v="1200"/>
    <s v="2572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20030"/>
    <s v="Hvite / brune varer / elektriske produkter"/>
    <s v="1200"/>
    <s v="2572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20030"/>
    <s v="Hvite / brune varer / elektriske produkter"/>
    <s v="1200"/>
    <s v="2572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23020"/>
    <s v="Vedlikehold - bygning"/>
    <s v="1230"/>
    <s v="257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23020"/>
    <s v="Vedlikehold - bygning"/>
    <s v="1230"/>
    <s v="257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23020"/>
    <s v="Vedlikehold - bygning"/>
    <s v="1230"/>
    <s v="2572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12020"/>
    <s v="Plast og papir"/>
    <s v="1120"/>
    <s v="2571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12025"/>
    <s v="Planter"/>
    <s v="1120"/>
    <s v="257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12098"/>
    <s v="Tilskudd lærlinger (intern)"/>
    <s v="1120"/>
    <s v="257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12098"/>
    <s v="Tilskudd lærlinger (intern)"/>
    <s v="1120"/>
    <s v="2572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17002"/>
    <s v="Vedlikehold / service transportmidler og anleggsm."/>
    <s v="1170"/>
    <s v="2531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17040"/>
    <s v="Flyttetjenester"/>
    <s v="1170"/>
    <s v="257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19550"/>
    <s v="Kommunale gebyrer"/>
    <s v="1195"/>
    <s v="253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19590"/>
    <s v="Andre avgifter, gebyrer og lisenser"/>
    <s v="1195"/>
    <s v="2531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19590"/>
    <s v="Andre avgifter, gebyrer og lisenser"/>
    <s v="1195"/>
    <s v="253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27040"/>
    <s v="Kjøp av vikarbyråtjenester"/>
    <s v="1270"/>
    <s v="257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27040"/>
    <s v="Kjøp av vikarbyråtjenester"/>
    <s v="1270"/>
    <s v="2572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50010"/>
    <s v="Forsinkelsesrenter (mora)"/>
    <s v="1500"/>
    <s v="257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03030"/>
    <s v="Ekstrahjelp - lørdags- og søndagstillegg"/>
    <s v="1030"/>
    <s v="2571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05042"/>
    <s v="Lønn utrykning"/>
    <s v="1050"/>
    <s v="25320"/>
    <s v="Helse og Omsorg"/>
    <s v="2024_02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05042"/>
    <s v="Lønn utrykning"/>
    <s v="1050"/>
    <s v="253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11509"/>
    <s v="Pant"/>
    <s v="1115"/>
    <s v="25310"/>
    <s v="Helse og Omsorg"/>
    <s v="2024_06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11509"/>
    <s v="Pant"/>
    <s v="1115"/>
    <s v="2531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20045"/>
    <s v="Kjøkkenutstyr"/>
    <s v="1200"/>
    <s v="2531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70080"/>
    <s v="Øremerkede statstilskudd"/>
    <s v="1700"/>
    <s v="25720"/>
    <s v="Helse og Omsorg"/>
    <s v="2024_05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03030"/>
    <s v="Ekstrahjelp - lørdags- og søndagstillegg"/>
    <s v="1030"/>
    <s v="2531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05065"/>
    <s v="Skattepl. km-godtgjørelse"/>
    <s v="1050"/>
    <s v="25710"/>
    <s v="Helse og Omsorg"/>
    <s v="2024_03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05065"/>
    <s v="Skattepl. km-godtgjørelse"/>
    <s v="1050"/>
    <s v="2571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13004"/>
    <s v="Bank og finansielle gebyrer"/>
    <s v="1130"/>
    <s v="25320"/>
    <s v="Helse og Omsorg"/>
    <s v="2024_07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17004"/>
    <s v="SKADER OG EGENANDELER TRANSPORTMIDLER OG ANLEGGSMASKINER"/>
    <s v="1170"/>
    <s v="2532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20045"/>
    <s v="Kjøkkenutstyr"/>
    <s v="1200"/>
    <s v="25710"/>
    <s v="Helse og Omsorg"/>
    <s v="2024_01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20045"/>
    <s v="Kjøkkenutstyr"/>
    <s v="1200"/>
    <s v="2571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24023"/>
    <s v="Driftsavtaler - medisinsk utstyr"/>
    <s v="1240"/>
    <s v="25720"/>
    <s v="Helse og Omsorg"/>
    <s v="2024_04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24023"/>
    <s v="Driftsavtaler - medisinsk utstyr"/>
    <s v="1240"/>
    <s v="25720"/>
    <s v="Helse og Omsorg"/>
    <s v="2024_08_fact_bomiljo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40"/>
    <x v="1"/>
    <s v="115000"/>
    <s v="Kurs / konferanser/opplæring - inkl. hotell"/>
    <s v="1150"/>
    <s v="202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15000"/>
    <s v="Kurs / konferanser/opplæring - inkl. hotell"/>
    <s v="1150"/>
    <s v="202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15000"/>
    <s v="Kurs / konferanser/opplæring - inkl. hotell"/>
    <s v="1150"/>
    <s v="202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15000"/>
    <s v="Kurs / konferanser/opplæring - inkl. hotell"/>
    <s v="1150"/>
    <s v="202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15000"/>
    <s v="Kurs / konferanser/opplæring - inkl. hotell"/>
    <s v="1150"/>
    <s v="202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15000"/>
    <s v="Kurs / konferanser/opplæring - inkl. hotell"/>
    <s v="1150"/>
    <s v="202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15000"/>
    <s v="Kurs / konferanser/opplæring - inkl. hotell"/>
    <s v="1150"/>
    <s v="202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15000"/>
    <s v="Kurs / konferanser/opplæring - inkl. hotell"/>
    <s v="1150"/>
    <s v="202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40"/>
    <x v="1"/>
    <s v="117030"/>
    <s v="Reiseutg. buss, tog,taxi, fly, leiebil, bom, park."/>
    <s v="1170"/>
    <s v="202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17030"/>
    <s v="Reiseutg. buss, tog,taxi, fly, leiebil, bom, park."/>
    <s v="1170"/>
    <s v="202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17030"/>
    <s v="Reiseutg. buss, tog,taxi, fly, leiebil, bom, park."/>
    <s v="1170"/>
    <s v="202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17030"/>
    <s v="Reiseutg. buss, tog,taxi, fly, leiebil, bom, park."/>
    <s v="1170"/>
    <s v="202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17030"/>
    <s v="Reiseutg. buss, tog,taxi, fly, leiebil, bom, park."/>
    <s v="1170"/>
    <s v="202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17030"/>
    <s v="Reiseutg. buss, tog,taxi, fly, leiebil, bom, park."/>
    <s v="1170"/>
    <s v="202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17030"/>
    <s v="Reiseutg. buss, tog,taxi, fly, leiebil, bom, park."/>
    <s v="1170"/>
    <s v="202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17030"/>
    <s v="Reiseutg. buss, tog,taxi, fly, leiebil, bom, park."/>
    <s v="1170"/>
    <s v="202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40"/>
    <x v="1"/>
    <s v="172900"/>
    <s v="Kompensasjon for merverdiavgift"/>
    <s v="1729"/>
    <s v="202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72900"/>
    <s v="Kompensasjon for merverdiavgift"/>
    <s v="1729"/>
    <s v="202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72900"/>
    <s v="Kompensasjon for merverdiavgift"/>
    <s v="1729"/>
    <s v="202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72900"/>
    <s v="Kompensasjon for merverdiavgift"/>
    <s v="1729"/>
    <s v="202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72900"/>
    <s v="Kompensasjon for merverdiavgift"/>
    <s v="1729"/>
    <s v="202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72900"/>
    <s v="Kompensasjon for merverdiavgift"/>
    <s v="1729"/>
    <s v="202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72900"/>
    <s v="Kompensasjon for merverdiavgift"/>
    <s v="1729"/>
    <s v="202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72900"/>
    <s v="Kompensasjon for merverdiavgift"/>
    <s v="1729"/>
    <s v="202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40"/>
    <x v="1"/>
    <s v="116500"/>
    <s v="Andre opplysningspliktige godtgjørelser"/>
    <s v="1165"/>
    <s v="2022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16500"/>
    <s v="Andre opplysningspliktige godtgjørelser"/>
    <s v="1165"/>
    <s v="2022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16500"/>
    <s v="Andre opplysningspliktige godtgjørelser"/>
    <s v="1165"/>
    <s v="2022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16500"/>
    <s v="Andre opplysningspliktige godtgjørelser"/>
    <s v="1165"/>
    <s v="2022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16500"/>
    <s v="Andre opplysningspliktige godtgjørelser"/>
    <s v="1165"/>
    <s v="2022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16500"/>
    <s v="Andre opplysningspliktige godtgjørelser"/>
    <s v="1165"/>
    <s v="2022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16500"/>
    <s v="Andre opplysningspliktige godtgjørelser"/>
    <s v="1165"/>
    <s v="2022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16500"/>
    <s v="Andre opplysningspliktige godtgjørelser"/>
    <s v="1165"/>
    <s v="2022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40"/>
    <x v="1"/>
    <s v="171000"/>
    <s v="Refusjon sykepenger"/>
    <s v="1710"/>
    <s v="2022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71000"/>
    <s v="Refusjon sykepenger"/>
    <s v="1710"/>
    <s v="2022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71000"/>
    <s v="Refusjon sykepenger"/>
    <s v="1710"/>
    <s v="2022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71000"/>
    <s v="Refusjon sykepenger"/>
    <s v="1710"/>
    <s v="2022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71000"/>
    <s v="Refusjon sykepenger"/>
    <s v="1710"/>
    <s v="2022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71000"/>
    <s v="Refusjon sykepenger"/>
    <s v="1710"/>
    <s v="2022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71000"/>
    <s v="Refusjon sykepenger"/>
    <s v="1710"/>
    <s v="2022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71000"/>
    <s v="Refusjon sykepenger"/>
    <s v="1710"/>
    <s v="2022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40"/>
    <x v="1"/>
    <s v="112060"/>
    <s v="Brukerbelønning"/>
    <s v="1120"/>
    <s v="202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12060"/>
    <s v="Brukerbelønning"/>
    <s v="1120"/>
    <s v="202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12060"/>
    <s v="Brukerbelønning"/>
    <s v="1120"/>
    <s v="202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12060"/>
    <s v="Brukerbelønning"/>
    <s v="1120"/>
    <s v="202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12060"/>
    <s v="Brukerbelønning"/>
    <s v="1120"/>
    <s v="202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12060"/>
    <s v="Brukerbelønning"/>
    <s v="1120"/>
    <s v="202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12060"/>
    <s v="Brukerbelønning"/>
    <s v="1120"/>
    <s v="202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12060"/>
    <s v="Brukerbelønning"/>
    <s v="1120"/>
    <s v="202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40"/>
    <x v="1"/>
    <s v="119590"/>
    <s v="Andre avgifter, gebyrer og lisenser"/>
    <s v="1195"/>
    <s v="202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19590"/>
    <s v="Andre avgifter, gebyrer og lisenser"/>
    <s v="1195"/>
    <s v="202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19590"/>
    <s v="Andre avgifter, gebyrer og lisenser"/>
    <s v="1195"/>
    <s v="202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19590"/>
    <s v="Andre avgifter, gebyrer og lisenser"/>
    <s v="1195"/>
    <s v="202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19590"/>
    <s v="Andre avgifter, gebyrer og lisenser"/>
    <s v="1195"/>
    <s v="202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19590"/>
    <s v="Andre avgifter, gebyrer og lisenser"/>
    <s v="1195"/>
    <s v="202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19590"/>
    <s v="Andre avgifter, gebyrer og lisenser"/>
    <s v="1195"/>
    <s v="202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19590"/>
    <s v="Andre avgifter, gebyrer og lisenser"/>
    <s v="1195"/>
    <s v="202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40"/>
    <x v="1"/>
    <s v="111500"/>
    <s v="Matvarer / drikke - ikke møtevirksomhet"/>
    <s v="1115"/>
    <s v="2023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11500"/>
    <s v="Matvarer / drikke - ikke møtevirksomhet"/>
    <s v="1115"/>
    <s v="2023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11500"/>
    <s v="Matvarer / drikke - ikke møtevirksomhet"/>
    <s v="1115"/>
    <s v="2023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11500"/>
    <s v="Matvarer / drikke - ikke møtevirksomhet"/>
    <s v="1115"/>
    <s v="2023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11500"/>
    <s v="Matvarer / drikke - ikke møtevirksomhet"/>
    <s v="1115"/>
    <s v="2023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11500"/>
    <s v="Matvarer / drikke - ikke møtevirksomhet"/>
    <s v="1115"/>
    <s v="2023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11500"/>
    <s v="Matvarer / drikke - ikke møtevirksomhet"/>
    <s v="1115"/>
    <s v="2023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11500"/>
    <s v="Matvarer / drikke - ikke møtevirksomhet"/>
    <s v="1115"/>
    <s v="2023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40"/>
    <x v="1"/>
    <s v="171005"/>
    <s v="Refusjon foreldrepenger"/>
    <s v="1710"/>
    <s v="2022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71005"/>
    <s v="Refusjon foreldrepenger"/>
    <s v="1710"/>
    <s v="2022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71005"/>
    <s v="Refusjon foreldrepenger"/>
    <s v="1710"/>
    <s v="2022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71005"/>
    <s v="Refusjon foreldrepenger"/>
    <s v="1710"/>
    <s v="2022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71005"/>
    <s v="Refusjon foreldrepenger"/>
    <s v="1710"/>
    <s v="2022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71005"/>
    <s v="Refusjon foreldrepenger"/>
    <s v="1710"/>
    <s v="2022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71005"/>
    <s v="Refusjon foreldrepenger"/>
    <s v="1710"/>
    <s v="2022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71005"/>
    <s v="Refusjon foreldrepenger"/>
    <s v="1710"/>
    <s v="2022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40"/>
    <x v="1"/>
    <s v="108900"/>
    <s v="Trekkpliktig, opplysningspliktig, ikke arbeidsgiveravgiftspliktig lønn"/>
    <s v="1089"/>
    <s v="2023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08900"/>
    <s v="Trekkpliktig, opplysningspliktig, ikke arbeidsgiveravgiftspliktig lønn"/>
    <s v="1089"/>
    <s v="2023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08900"/>
    <s v="Trekkpliktig, opplysningspliktig, ikke arbeidsgiveravgiftspliktig lønn"/>
    <s v="1089"/>
    <s v="2023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08900"/>
    <s v="Trekkpliktig, opplysningspliktig, ikke arbeidsgiveravgiftspliktig lønn"/>
    <s v="1089"/>
    <s v="2023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08900"/>
    <s v="Trekkpliktig, opplysningspliktig, ikke arbeidsgiveravgiftspliktig lønn"/>
    <s v="1089"/>
    <s v="2023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08900"/>
    <s v="Trekkpliktig, opplysningspliktig, ikke arbeidsgiveravgiftspliktig lønn"/>
    <s v="1089"/>
    <s v="2023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08900"/>
    <s v="Trekkpliktig, opplysningspliktig, ikke arbeidsgiveravgiftspliktig lønn"/>
    <s v="1089"/>
    <s v="2023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08900"/>
    <s v="Trekkpliktig, opplysningspliktig, ikke arbeidsgiveravgiftspliktig lønn"/>
    <s v="1089"/>
    <s v="2023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40"/>
    <x v="1"/>
    <s v="117030"/>
    <s v="Reiseutg. buss, tog,taxi, fly, leiebil, bom, park."/>
    <s v="1170"/>
    <s v="2022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17030"/>
    <s v="Reiseutg. buss, tog,taxi, fly, leiebil, bom, park."/>
    <s v="1170"/>
    <s v="2022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17030"/>
    <s v="Reiseutg. buss, tog,taxi, fly, leiebil, bom, park."/>
    <s v="1170"/>
    <s v="2022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17030"/>
    <s v="Reiseutg. buss, tog,taxi, fly, leiebil, bom, park."/>
    <s v="1170"/>
    <s v="2022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17030"/>
    <s v="Reiseutg. buss, tog,taxi, fly, leiebil, bom, park."/>
    <s v="1170"/>
    <s v="2022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17030"/>
    <s v="Reiseutg. buss, tog,taxi, fly, leiebil, bom, park."/>
    <s v="1170"/>
    <s v="2022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17030"/>
    <s v="Reiseutg. buss, tog,taxi, fly, leiebil, bom, park."/>
    <s v="1170"/>
    <s v="2022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17030"/>
    <s v="Reiseutg. buss, tog,taxi, fly, leiebil, bom, park."/>
    <s v="1170"/>
    <s v="2022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40"/>
    <x v="1"/>
    <s v="142900"/>
    <s v="Merverdiavgift som gir rett til momskompensasjon"/>
    <s v="1429"/>
    <s v="2022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42900"/>
    <s v="Merverdiavgift som gir rett til momskompensasjon"/>
    <s v="1429"/>
    <s v="2022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42900"/>
    <s v="Merverdiavgift som gir rett til momskompensasjon"/>
    <s v="1429"/>
    <s v="2022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42900"/>
    <s v="Merverdiavgift som gir rett til momskompensasjon"/>
    <s v="1429"/>
    <s v="2022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42900"/>
    <s v="Merverdiavgift som gir rett til momskompensasjon"/>
    <s v="1429"/>
    <s v="2022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42900"/>
    <s v="Merverdiavgift som gir rett til momskompensasjon"/>
    <s v="1429"/>
    <s v="2022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42900"/>
    <s v="Merverdiavgift som gir rett til momskompensasjon"/>
    <s v="1429"/>
    <s v="2022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42900"/>
    <s v="Merverdiavgift som gir rett til momskompensasjon"/>
    <s v="1429"/>
    <s v="2022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40"/>
    <x v="1"/>
    <s v="113000"/>
    <s v="Abonnement / samtale for mobil, telefon, nettbrett"/>
    <s v="1130"/>
    <s v="2022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13000"/>
    <s v="Abonnement / samtale for mobil, telefon, nettbrett"/>
    <s v="1130"/>
    <s v="2022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13000"/>
    <s v="Abonnement / samtale for mobil, telefon, nettbrett"/>
    <s v="1130"/>
    <s v="2022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13000"/>
    <s v="Abonnement / samtale for mobil, telefon, nettbrett"/>
    <s v="1130"/>
    <s v="2022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13000"/>
    <s v="Abonnement / samtale for mobil, telefon, nettbrett"/>
    <s v="1130"/>
    <s v="2022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13000"/>
    <s v="Abonnement / samtale for mobil, telefon, nettbrett"/>
    <s v="1130"/>
    <s v="2022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13000"/>
    <s v="Abonnement / samtale for mobil, telefon, nettbrett"/>
    <s v="1130"/>
    <s v="2022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13000"/>
    <s v="Abonnement / samtale for mobil, telefon, nettbrett"/>
    <s v="1130"/>
    <s v="2022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71000"/>
    <s v="Refusjon sykepenger"/>
    <s v="1710"/>
    <s v="221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71000"/>
    <s v="Refusjon sykepenger"/>
    <s v="1710"/>
    <s v="221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71000"/>
    <s v="Refusjon sykepenger"/>
    <s v="1710"/>
    <s v="221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71000"/>
    <s v="Refusjon sykepenger"/>
    <s v="1710"/>
    <s v="221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71000"/>
    <s v="Refusjon sykepenger"/>
    <s v="1710"/>
    <s v="221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71000"/>
    <s v="Refusjon sykepenger"/>
    <s v="1710"/>
    <s v="221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71000"/>
    <s v="Refusjon sykepenger"/>
    <s v="1710"/>
    <s v="221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71000"/>
    <s v="Refusjon sykepenger"/>
    <s v="1710"/>
    <s v="221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30"/>
    <x v="3"/>
    <s v="172900"/>
    <s v="Kompensasjon for merverdiavgift"/>
    <s v="1729"/>
    <s v="213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30"/>
    <x v="3"/>
    <s v="172900"/>
    <s v="Kompensasjon for merverdiavgift"/>
    <s v="1729"/>
    <s v="213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30"/>
    <x v="3"/>
    <s v="172900"/>
    <s v="Kompensasjon for merverdiavgift"/>
    <s v="1729"/>
    <s v="213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30"/>
    <x v="3"/>
    <s v="172900"/>
    <s v="Kompensasjon for merverdiavgift"/>
    <s v="1729"/>
    <s v="213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09000"/>
    <s v="Pensjon fellesordningen - ordinære (klp)"/>
    <s v="1090"/>
    <s v="2022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09000"/>
    <s v="Pensjon fellesordningen - ordinære (klp)"/>
    <s v="1090"/>
    <s v="2022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09000"/>
    <s v="Pensjon fellesordningen - ordinære (klp)"/>
    <s v="1090"/>
    <s v="2022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09000"/>
    <s v="Pensjon fellesordningen - ordinære (klp)"/>
    <s v="1090"/>
    <s v="2022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30"/>
    <x v="3"/>
    <s v="138000"/>
    <s v="Kjøp fra andre regnskapsenheter som inngår i KOSTRA konsern"/>
    <s v="1380"/>
    <s v="213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30"/>
    <x v="3"/>
    <s v="138000"/>
    <s v="Kjøp fra andre regnskapsenheter som inngår i KOSTRA konsern"/>
    <s v="1380"/>
    <s v="213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30"/>
    <x v="3"/>
    <s v="138000"/>
    <s v="Kjøp fra andre regnskapsenheter som inngår i KOSTRA konsern"/>
    <s v="1380"/>
    <s v="213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30"/>
    <x v="3"/>
    <s v="138000"/>
    <s v="Kjøp fra andre regnskapsenheter som inngår i KOSTRA konsern"/>
    <s v="1380"/>
    <s v="213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02030"/>
    <s v="Vikar - lørdags- og søndagstillegg"/>
    <s v="1020"/>
    <s v="202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02030"/>
    <s v="Vikar - lørdags- og søndagstillegg"/>
    <s v="1020"/>
    <s v="202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02030"/>
    <s v="Vikar - lørdags- og søndagstillegg"/>
    <s v="1020"/>
    <s v="202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02030"/>
    <s v="Vikar - lørdags- og søndagstillegg"/>
    <s v="1020"/>
    <s v="202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50900"/>
    <s v="Tap på finansielle instrumenter"/>
    <s v="1509"/>
    <s v="2022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50900"/>
    <s v="Tap på finansielle instrumenter"/>
    <s v="1509"/>
    <s v="2022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50900"/>
    <s v="Tap på finansielle instrumenter"/>
    <s v="1509"/>
    <s v="2022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50900"/>
    <s v="Tap på finansielle instrumenter"/>
    <s v="1509"/>
    <s v="2022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30"/>
    <x v="3"/>
    <s v="142900"/>
    <s v="Merverdiavgift som gir rett til momskompensasjon"/>
    <s v="1429"/>
    <s v="213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30"/>
    <x v="3"/>
    <s v="142900"/>
    <s v="Merverdiavgift som gir rett til momskompensasjon"/>
    <s v="1429"/>
    <s v="213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30"/>
    <x v="3"/>
    <s v="142900"/>
    <s v="Merverdiavgift som gir rett til momskompensasjon"/>
    <s v="1429"/>
    <s v="213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30"/>
    <x v="3"/>
    <s v="142900"/>
    <s v="Merverdiavgift som gir rett til momskompensasjon"/>
    <s v="1429"/>
    <s v="213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71005"/>
    <s v="Refusjon foreldrepenger"/>
    <s v="1710"/>
    <s v="221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71005"/>
    <s v="Refusjon foreldrepenger"/>
    <s v="1710"/>
    <s v="221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71005"/>
    <s v="Refusjon foreldrepenger"/>
    <s v="1710"/>
    <s v="221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71005"/>
    <s v="Refusjon foreldrepenger"/>
    <s v="1710"/>
    <s v="221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83000"/>
    <s v="Overføring fra fylkeskommuner"/>
    <s v="1830"/>
    <s v="2023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83000"/>
    <s v="Overføring fra fylkeskommuner"/>
    <s v="1830"/>
    <s v="2023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83000"/>
    <s v="Overføring fra fylkeskommuner"/>
    <s v="1830"/>
    <s v="2023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83000"/>
    <s v="Overføring fra fylkeskommuner"/>
    <s v="1830"/>
    <s v="2023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62000"/>
    <s v="Annet salg av varer og tjenester, gebyrer o.l. som ikke er merverdiavgiftspliktig"/>
    <s v="1620"/>
    <s v="202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62000"/>
    <s v="Annet salg av varer og tjenester, gebyrer o.l. som ikke er merverdiavgiftspliktig"/>
    <s v="1620"/>
    <s v="202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62000"/>
    <s v="Annet salg av varer og tjenester, gebyrer o.l. som ikke er merverdiavgiftspliktig"/>
    <s v="1620"/>
    <s v="202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62000"/>
    <s v="Annet salg av varer og tjenester, gebyrer o.l. som ikke er merverdiavgiftspliktig"/>
    <s v="1620"/>
    <s v="202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20"/>
    <x v="5"/>
    <s v="120090"/>
    <s v="Annet utstyr / andre maskiner"/>
    <s v="1200"/>
    <s v="2023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20"/>
    <x v="5"/>
    <s v="120090"/>
    <s v="Annet utstyr / andre maskiner"/>
    <s v="1200"/>
    <s v="2023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20"/>
    <x v="5"/>
    <s v="120090"/>
    <s v="Annet utstyr / andre maskiner"/>
    <s v="1200"/>
    <s v="2023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20"/>
    <x v="5"/>
    <s v="120090"/>
    <s v="Annet utstyr / andre maskiner"/>
    <s v="1200"/>
    <s v="2023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02000"/>
    <s v="Vikar - sykefravær - med refusjon"/>
    <s v="1020"/>
    <s v="202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02000"/>
    <s v="Vikar - sykefravær - med refusjon"/>
    <s v="1020"/>
    <s v="202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02000"/>
    <s v="Vikar - sykefravær - med refusjon"/>
    <s v="1020"/>
    <s v="202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02000"/>
    <s v="Vikar - sykefravær - med refusjon"/>
    <s v="1020"/>
    <s v="202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13004"/>
    <s v="Bank og finansielle gebyrer"/>
    <s v="1130"/>
    <s v="2022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13004"/>
    <s v="Bank og finansielle gebyrer"/>
    <s v="1130"/>
    <s v="2022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13004"/>
    <s v="Bank og finansielle gebyrer"/>
    <s v="1130"/>
    <s v="2022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13004"/>
    <s v="Bank og finansielle gebyrer"/>
    <s v="1130"/>
    <s v="2022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13004"/>
    <s v="Bank og finansielle gebyrer"/>
    <s v="1130"/>
    <s v="2022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13004"/>
    <s v="Bank og finansielle gebyrer"/>
    <s v="1130"/>
    <s v="2022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13004"/>
    <s v="Bank og finansielle gebyrer"/>
    <s v="1130"/>
    <s v="2022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13004"/>
    <s v="Bank og finansielle gebyrer"/>
    <s v="1130"/>
    <s v="2022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71000"/>
    <s v="Refusjon sykepenger"/>
    <s v="1710"/>
    <s v="2023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71000"/>
    <s v="Refusjon sykepenger"/>
    <s v="1710"/>
    <s v="2023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71000"/>
    <s v="Refusjon sykepenger"/>
    <s v="1710"/>
    <s v="2023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71000"/>
    <s v="Refusjon sykepenger"/>
    <s v="1710"/>
    <s v="2023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18500"/>
    <s v="Forsikringer, vakthold og sikring"/>
    <s v="1185"/>
    <s v="221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18500"/>
    <s v="Forsikringer, vakthold og sikring"/>
    <s v="1185"/>
    <s v="221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18500"/>
    <s v="Forsikringer, vakthold og sikring"/>
    <s v="1185"/>
    <s v="221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18500"/>
    <s v="Forsikringer, vakthold og sikring"/>
    <s v="1185"/>
    <s v="221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30"/>
    <x v="3"/>
    <s v="170080"/>
    <s v="Øremerkede statstilskudd"/>
    <s v="1700"/>
    <s v="213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30"/>
    <x v="3"/>
    <s v="170080"/>
    <s v="Øremerkede statstilskudd"/>
    <s v="1700"/>
    <s v="213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30"/>
    <x v="3"/>
    <s v="170080"/>
    <s v="Øremerkede statstilskudd"/>
    <s v="1700"/>
    <s v="213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30"/>
    <x v="3"/>
    <s v="170080"/>
    <s v="Øremerkede statstilskudd"/>
    <s v="1700"/>
    <s v="213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30"/>
    <x v="3"/>
    <s v="119590"/>
    <s v="Andre avgifter, gebyrer og lisenser"/>
    <s v="1195"/>
    <s v="213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30"/>
    <x v="3"/>
    <s v="119590"/>
    <s v="Andre avgifter, gebyrer og lisenser"/>
    <s v="1195"/>
    <s v="213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30"/>
    <x v="3"/>
    <s v="119590"/>
    <s v="Andre avgifter, gebyrer og lisenser"/>
    <s v="1195"/>
    <s v="213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30"/>
    <x v="3"/>
    <s v="119590"/>
    <s v="Andre avgifter, gebyrer og lisenser"/>
    <s v="1195"/>
    <s v="213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08900"/>
    <s v="Trekkpliktig, opplysningspliktig, ikke arbeidsgiveravgiftspliktig lønn"/>
    <s v="1089"/>
    <s v="221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08900"/>
    <s v="Trekkpliktig, opplysningspliktig, ikke arbeidsgiveravgiftspliktig lønn"/>
    <s v="1089"/>
    <s v="221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08900"/>
    <s v="Trekkpliktig, opplysningspliktig, ikke arbeidsgiveravgiftspliktig lønn"/>
    <s v="1089"/>
    <s v="221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08900"/>
    <s v="Trekkpliktig, opplysningspliktig, ikke arbeidsgiveravgiftspliktig lønn"/>
    <s v="1089"/>
    <s v="221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20090"/>
    <s v="Annet utstyr / andre maskiner"/>
    <s v="1200"/>
    <s v="221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20090"/>
    <s v="Annet utstyr / andre maskiner"/>
    <s v="1200"/>
    <s v="221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20090"/>
    <s v="Annet utstyr / andre maskiner"/>
    <s v="1200"/>
    <s v="221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20090"/>
    <s v="Annet utstyr / andre maskiner"/>
    <s v="1200"/>
    <s v="221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20"/>
    <x v="5"/>
    <s v="142900"/>
    <s v="Merverdiavgift som gir rett til momskompensasjon"/>
    <s v="1429"/>
    <s v="2023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20"/>
    <x v="5"/>
    <s v="142900"/>
    <s v="Merverdiavgift som gir rett til momskompensasjon"/>
    <s v="1429"/>
    <s v="2023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20"/>
    <x v="5"/>
    <s v="142900"/>
    <s v="Merverdiavgift som gir rett til momskompensasjon"/>
    <s v="1429"/>
    <s v="2023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20"/>
    <x v="5"/>
    <s v="142900"/>
    <s v="Merverdiavgift som gir rett til momskompensasjon"/>
    <s v="1429"/>
    <s v="2023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10500"/>
    <s v="Undervisningsmateriell"/>
    <s v="1105"/>
    <s v="2023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10500"/>
    <s v="Undervisningsmateriell"/>
    <s v="1105"/>
    <s v="2023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10500"/>
    <s v="Undervisningsmateriell"/>
    <s v="1105"/>
    <s v="2023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10500"/>
    <s v="Undervisningsmateriell"/>
    <s v="1105"/>
    <s v="2023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30"/>
    <x v="3"/>
    <s v="117002"/>
    <s v="Vedlikehold / service transportmidler og anleggsm."/>
    <s v="1170"/>
    <s v="213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30"/>
    <x v="3"/>
    <s v="117002"/>
    <s v="Vedlikehold / service transportmidler og anleggsm."/>
    <s v="1170"/>
    <s v="213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30"/>
    <x v="3"/>
    <s v="117002"/>
    <s v="Vedlikehold / service transportmidler og anleggsm."/>
    <s v="1170"/>
    <s v="213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30"/>
    <x v="3"/>
    <s v="117002"/>
    <s v="Vedlikehold / service transportmidler og anleggsm."/>
    <s v="1170"/>
    <s v="213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01030"/>
    <s v="Fastlønn - lørdags- og søndagstillegg"/>
    <s v="1010"/>
    <s v="202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01030"/>
    <s v="Fastlønn - lørdags- og søndagstillegg"/>
    <s v="1010"/>
    <s v="202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01030"/>
    <s v="Fastlønn - lørdags- og søndagstillegg"/>
    <s v="1010"/>
    <s v="202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01030"/>
    <s v="Fastlønn - lørdags- og søndagstillegg"/>
    <s v="1010"/>
    <s v="202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05000"/>
    <s v="Lærlinger"/>
    <s v="1050"/>
    <s v="2022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05000"/>
    <s v="Lærlinger"/>
    <s v="1050"/>
    <s v="2022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05000"/>
    <s v="Lærlinger"/>
    <s v="1050"/>
    <s v="2022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05000"/>
    <s v="Lærlinger"/>
    <s v="1050"/>
    <s v="2022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16000"/>
    <s v="Km-godtgjørelse, inkl. passasjertillegg - oppl.pl"/>
    <s v="1160"/>
    <s v="221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16000"/>
    <s v="Km-godtgjørelse, inkl. passasjertillegg - oppl.pl"/>
    <s v="1160"/>
    <s v="221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16000"/>
    <s v="Km-godtgjørelse, inkl. passasjertillegg - oppl.pl"/>
    <s v="1160"/>
    <s v="221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16000"/>
    <s v="Km-godtgjørelse, inkl. passasjertillegg - oppl.pl"/>
    <s v="1160"/>
    <s v="221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16500"/>
    <s v="Andre opplysningspliktige godtgjørelser"/>
    <s v="1165"/>
    <s v="221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16500"/>
    <s v="Andre opplysningspliktige godtgjørelser"/>
    <s v="1165"/>
    <s v="2211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16500"/>
    <s v="Andre opplysningspliktige godtgjørelser"/>
    <s v="1165"/>
    <s v="221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16500"/>
    <s v="Andre opplysningspliktige godtgjørelser"/>
    <s v="1165"/>
    <s v="2211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16500"/>
    <s v="Andre opplysningspliktige godtgjørelser"/>
    <s v="1165"/>
    <s v="221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16500"/>
    <s v="Andre opplysningspliktige godtgjørelser"/>
    <s v="1165"/>
    <s v="2211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16500"/>
    <s v="Andre opplysningspliktige godtgjørelser"/>
    <s v="1165"/>
    <s v="221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16500"/>
    <s v="Andre opplysningspliktige godtgjørelser"/>
    <s v="1165"/>
    <s v="2211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20"/>
    <x v="5"/>
    <s v="172900"/>
    <s v="Kompensasjon for merverdiavgift"/>
    <s v="1729"/>
    <s v="20230"/>
    <s v="Oppvekst og Utdanning"/>
    <s v="2024_05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20"/>
    <x v="5"/>
    <s v="172900"/>
    <s v="Kompensasjon for merverdiavgift"/>
    <s v="1729"/>
    <s v="20230"/>
    <s v="Oppvekst og Utdanning"/>
    <s v="2024_06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20"/>
    <x v="5"/>
    <s v="172900"/>
    <s v="Kompensasjon for merverdiavgift"/>
    <s v="1729"/>
    <s v="20230"/>
    <s v="Oppvekst og Utdanning"/>
    <s v="2024_07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20"/>
    <x v="5"/>
    <s v="172900"/>
    <s v="Kompensasjon for merverdiavgift"/>
    <s v="1729"/>
    <s v="20230"/>
    <s v="Oppvekst og Utdanning"/>
    <s v="2024_08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210"/>
    <x v="2"/>
    <s v="171000"/>
    <s v="Refusjon sykepenger"/>
    <s v="1710"/>
    <s v="221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210"/>
    <x v="2"/>
    <s v="171000"/>
    <s v="Refusjon sykepenger"/>
    <s v="1710"/>
    <s v="221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210"/>
    <x v="2"/>
    <s v="171000"/>
    <s v="Refusjon sykepenger"/>
    <s v="1710"/>
    <s v="221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210"/>
    <x v="2"/>
    <s v="171000"/>
    <s v="Refusjon sykepenger"/>
    <s v="1710"/>
    <s v="221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210"/>
    <x v="2"/>
    <s v="171000"/>
    <s v="Refusjon sykepenger"/>
    <s v="1710"/>
    <s v="221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210"/>
    <x v="2"/>
    <s v="171000"/>
    <s v="Refusjon sykepenger"/>
    <s v="1710"/>
    <s v="221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71000"/>
    <s v="Refusjon sykepenger"/>
    <s v="1710"/>
    <s v="221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71000"/>
    <s v="Refusjon sykepenger"/>
    <s v="1710"/>
    <s v="221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30"/>
    <x v="3"/>
    <s v="172900"/>
    <s v="Kompensasjon for merverdiavgift"/>
    <s v="1729"/>
    <s v="213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30"/>
    <x v="3"/>
    <s v="172900"/>
    <s v="Kompensasjon for merverdiavgift"/>
    <s v="1729"/>
    <s v="213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30"/>
    <x v="3"/>
    <s v="172900"/>
    <s v="Kompensasjon for merverdiavgift"/>
    <s v="1729"/>
    <s v="213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30"/>
    <x v="3"/>
    <s v="172900"/>
    <s v="Kompensasjon for merverdiavgift"/>
    <s v="1729"/>
    <s v="213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09000"/>
    <s v="Pensjon fellesordningen - ordinære (klp)"/>
    <s v="1090"/>
    <s v="2022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020"/>
    <x v="4"/>
    <s v="109000"/>
    <s v="Pensjon fellesordningen - ordinære (klp)"/>
    <s v="1090"/>
    <s v="2022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09000"/>
    <s v="Pensjon fellesordningen - ordinære (klp)"/>
    <s v="1090"/>
    <s v="2022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09000"/>
    <s v="Pensjon fellesordningen - ordinære (klp)"/>
    <s v="1090"/>
    <s v="2022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30"/>
    <x v="3"/>
    <s v="138000"/>
    <s v="Kjøp fra andre regnskapsenheter som inngår i KOSTRA konsern"/>
    <s v="1380"/>
    <s v="213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30"/>
    <x v="3"/>
    <s v="138000"/>
    <s v="Kjøp fra andre regnskapsenheter som inngår i KOSTRA konsern"/>
    <s v="1380"/>
    <s v="213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30"/>
    <x v="3"/>
    <s v="138000"/>
    <s v="Kjøp fra andre regnskapsenheter som inngår i KOSTRA konsern"/>
    <s v="1380"/>
    <s v="213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30"/>
    <x v="3"/>
    <s v="138000"/>
    <s v="Kjøp fra andre regnskapsenheter som inngår i KOSTRA konsern"/>
    <s v="1380"/>
    <s v="213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02030"/>
    <s v="Vikar - lørdags- og søndagstillegg"/>
    <s v="1020"/>
    <s v="202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020"/>
    <x v="4"/>
    <s v="102030"/>
    <s v="Vikar - lørdags- og søndagstillegg"/>
    <s v="1020"/>
    <s v="202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02030"/>
    <s v="Vikar - lørdags- og søndagstillegg"/>
    <s v="1020"/>
    <s v="202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02030"/>
    <s v="Vikar - lørdags- og søndagstillegg"/>
    <s v="1020"/>
    <s v="202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16500"/>
    <s v="Andre opplysningspliktige godtgjørelser"/>
    <s v="1165"/>
    <s v="2023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50900"/>
    <s v="Tap på finansielle instrumenter"/>
    <s v="1509"/>
    <s v="2022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020"/>
    <x v="4"/>
    <s v="150900"/>
    <s v="Tap på finansielle instrumenter"/>
    <s v="1509"/>
    <s v="2022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50900"/>
    <s v="Tap på finansielle instrumenter"/>
    <s v="1509"/>
    <s v="2022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50900"/>
    <s v="Tap på finansielle instrumenter"/>
    <s v="1509"/>
    <s v="2022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30"/>
    <x v="3"/>
    <s v="142900"/>
    <s v="Merverdiavgift som gir rett til momskompensasjon"/>
    <s v="1429"/>
    <s v="213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30"/>
    <x v="3"/>
    <s v="142900"/>
    <s v="Merverdiavgift som gir rett til momskompensasjon"/>
    <s v="1429"/>
    <s v="213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30"/>
    <x v="3"/>
    <s v="142900"/>
    <s v="Merverdiavgift som gir rett til momskompensasjon"/>
    <s v="1429"/>
    <s v="213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30"/>
    <x v="3"/>
    <s v="142900"/>
    <s v="Merverdiavgift som gir rett til momskompensasjon"/>
    <s v="1429"/>
    <s v="213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210"/>
    <x v="2"/>
    <s v="171005"/>
    <s v="Refusjon foreldrepenger"/>
    <s v="1710"/>
    <s v="221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210"/>
    <x v="2"/>
    <s v="171005"/>
    <s v="Refusjon foreldrepenger"/>
    <s v="1710"/>
    <s v="221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210"/>
    <x v="2"/>
    <s v="171005"/>
    <s v="Refusjon foreldrepenger"/>
    <s v="1710"/>
    <s v="221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71005"/>
    <s v="Refusjon foreldrepenger"/>
    <s v="1710"/>
    <s v="221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83000"/>
    <s v="Overføring fra fylkeskommuner"/>
    <s v="1830"/>
    <s v="2023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020"/>
    <x v="4"/>
    <s v="183000"/>
    <s v="Overføring fra fylkeskommuner"/>
    <s v="1830"/>
    <s v="2023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83000"/>
    <s v="Overføring fra fylkeskommuner"/>
    <s v="1830"/>
    <s v="2023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83000"/>
    <s v="Overføring fra fylkeskommuner"/>
    <s v="1830"/>
    <s v="2023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62000"/>
    <s v="Annet salg av varer og tjenester, gebyrer o.l. som ikke er merverdiavgiftspliktig"/>
    <s v="1620"/>
    <s v="202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020"/>
    <x v="4"/>
    <s v="162000"/>
    <s v="Annet salg av varer og tjenester, gebyrer o.l. som ikke er merverdiavgiftspliktig"/>
    <s v="1620"/>
    <s v="202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62000"/>
    <s v="Annet salg av varer og tjenester, gebyrer o.l. som ikke er merverdiavgiftspliktig"/>
    <s v="1620"/>
    <s v="202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62000"/>
    <s v="Annet salg av varer og tjenester, gebyrer o.l. som ikke er merverdiavgiftspliktig"/>
    <s v="1620"/>
    <s v="202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220"/>
    <x v="5"/>
    <s v="120090"/>
    <s v="Annet utstyr / andre maskiner"/>
    <s v="1200"/>
    <s v="2023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220"/>
    <x v="5"/>
    <s v="120090"/>
    <s v="Annet utstyr / andre maskiner"/>
    <s v="1200"/>
    <s v="2023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220"/>
    <x v="5"/>
    <s v="120090"/>
    <s v="Annet utstyr / andre maskiner"/>
    <s v="1200"/>
    <s v="2023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20"/>
    <x v="5"/>
    <s v="120090"/>
    <s v="Annet utstyr / andre maskiner"/>
    <s v="1200"/>
    <s v="2023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02000"/>
    <s v="Vikar - sykefravær - med refusjon"/>
    <s v="1020"/>
    <s v="202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020"/>
    <x v="4"/>
    <s v="102000"/>
    <s v="Vikar - sykefravær - med refusjon"/>
    <s v="1020"/>
    <s v="202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02000"/>
    <s v="Vikar - sykefravær - med refusjon"/>
    <s v="1020"/>
    <s v="202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02000"/>
    <s v="Vikar - sykefravær - med refusjon"/>
    <s v="1020"/>
    <s v="202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13004"/>
    <s v="Bank og finansielle gebyrer"/>
    <s v="1130"/>
    <s v="2022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13004"/>
    <s v="Bank og finansielle gebyrer"/>
    <s v="1130"/>
    <s v="2022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020"/>
    <x v="4"/>
    <s v="113004"/>
    <s v="Bank og finansielle gebyrer"/>
    <s v="1130"/>
    <s v="2022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020"/>
    <x v="4"/>
    <s v="113004"/>
    <s v="Bank og finansielle gebyrer"/>
    <s v="1130"/>
    <s v="2022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13004"/>
    <s v="Bank og finansielle gebyrer"/>
    <s v="1130"/>
    <s v="2022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13004"/>
    <s v="Bank og finansielle gebyrer"/>
    <s v="1130"/>
    <s v="2022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13004"/>
    <s v="Bank og finansielle gebyrer"/>
    <s v="1130"/>
    <s v="2022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13004"/>
    <s v="Bank og finansielle gebyrer"/>
    <s v="1130"/>
    <s v="2022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71000"/>
    <s v="Refusjon sykepenger"/>
    <s v="1710"/>
    <s v="2023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020"/>
    <x v="4"/>
    <s v="171000"/>
    <s v="Refusjon sykepenger"/>
    <s v="1710"/>
    <s v="2023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71000"/>
    <s v="Refusjon sykepenger"/>
    <s v="1710"/>
    <s v="2023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71000"/>
    <s v="Refusjon sykepenger"/>
    <s v="1710"/>
    <s v="2023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210"/>
    <x v="2"/>
    <s v="118500"/>
    <s v="Forsikringer, vakthold og sikring"/>
    <s v="1185"/>
    <s v="221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210"/>
    <x v="2"/>
    <s v="118500"/>
    <s v="Forsikringer, vakthold og sikring"/>
    <s v="1185"/>
    <s v="221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210"/>
    <x v="2"/>
    <s v="118500"/>
    <s v="Forsikringer, vakthold og sikring"/>
    <s v="1185"/>
    <s v="221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18500"/>
    <s v="Forsikringer, vakthold og sikring"/>
    <s v="1185"/>
    <s v="221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30"/>
    <x v="3"/>
    <s v="170080"/>
    <s v="Øremerkede statstilskudd"/>
    <s v="1700"/>
    <s v="213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30"/>
    <x v="3"/>
    <s v="170080"/>
    <s v="Øremerkede statstilskudd"/>
    <s v="1700"/>
    <s v="213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30"/>
    <x v="3"/>
    <s v="170080"/>
    <s v="Øremerkede statstilskudd"/>
    <s v="1700"/>
    <s v="213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30"/>
    <x v="3"/>
    <s v="170080"/>
    <s v="Øremerkede statstilskudd"/>
    <s v="1700"/>
    <s v="213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30"/>
    <x v="3"/>
    <s v="119590"/>
    <s v="Andre avgifter, gebyrer og lisenser"/>
    <s v="1195"/>
    <s v="213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30"/>
    <x v="3"/>
    <s v="119590"/>
    <s v="Andre avgifter, gebyrer og lisenser"/>
    <s v="1195"/>
    <s v="213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30"/>
    <x v="3"/>
    <s v="119590"/>
    <s v="Andre avgifter, gebyrer og lisenser"/>
    <s v="1195"/>
    <s v="213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30"/>
    <x v="3"/>
    <s v="119590"/>
    <s v="Andre avgifter, gebyrer og lisenser"/>
    <s v="1195"/>
    <s v="213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210"/>
    <x v="2"/>
    <s v="108900"/>
    <s v="Trekkpliktig, opplysningspliktig, ikke arbeidsgiveravgiftspliktig lønn"/>
    <s v="1089"/>
    <s v="221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210"/>
    <x v="2"/>
    <s v="108900"/>
    <s v="Trekkpliktig, opplysningspliktig, ikke arbeidsgiveravgiftspliktig lønn"/>
    <s v="1089"/>
    <s v="221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210"/>
    <x v="2"/>
    <s v="108900"/>
    <s v="Trekkpliktig, opplysningspliktig, ikke arbeidsgiveravgiftspliktig lønn"/>
    <s v="1089"/>
    <s v="221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08900"/>
    <s v="Trekkpliktig, opplysningspliktig, ikke arbeidsgiveravgiftspliktig lønn"/>
    <s v="1089"/>
    <s v="221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210"/>
    <x v="2"/>
    <s v="120090"/>
    <s v="Annet utstyr / andre maskiner"/>
    <s v="1200"/>
    <s v="221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210"/>
    <x v="2"/>
    <s v="120090"/>
    <s v="Annet utstyr / andre maskiner"/>
    <s v="1200"/>
    <s v="221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210"/>
    <x v="2"/>
    <s v="120090"/>
    <s v="Annet utstyr / andre maskiner"/>
    <s v="1200"/>
    <s v="221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20090"/>
    <s v="Annet utstyr / andre maskiner"/>
    <s v="1200"/>
    <s v="221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220"/>
    <x v="5"/>
    <s v="142900"/>
    <s v="Merverdiavgift som gir rett til momskompensasjon"/>
    <s v="1429"/>
    <s v="2023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220"/>
    <x v="5"/>
    <s v="142900"/>
    <s v="Merverdiavgift som gir rett til momskompensasjon"/>
    <s v="1429"/>
    <s v="2023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220"/>
    <x v="5"/>
    <s v="142900"/>
    <s v="Merverdiavgift som gir rett til momskompensasjon"/>
    <s v="1429"/>
    <s v="2023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20"/>
    <x v="5"/>
    <s v="142900"/>
    <s v="Merverdiavgift som gir rett til momskompensasjon"/>
    <s v="1429"/>
    <s v="2023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10500"/>
    <s v="Undervisningsmateriell"/>
    <s v="1105"/>
    <s v="2023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020"/>
    <x v="4"/>
    <s v="110500"/>
    <s v="Undervisningsmateriell"/>
    <s v="1105"/>
    <s v="2023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10500"/>
    <s v="Undervisningsmateriell"/>
    <s v="1105"/>
    <s v="2023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10500"/>
    <s v="Undervisningsmateriell"/>
    <s v="1105"/>
    <s v="2023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130"/>
    <x v="3"/>
    <s v="117002"/>
    <s v="Vedlikehold / service transportmidler og anleggsm."/>
    <s v="1170"/>
    <s v="213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130"/>
    <x v="3"/>
    <s v="117002"/>
    <s v="Vedlikehold / service transportmidler og anleggsm."/>
    <s v="1170"/>
    <s v="213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30"/>
    <x v="3"/>
    <s v="117002"/>
    <s v="Vedlikehold / service transportmidler og anleggsm."/>
    <s v="1170"/>
    <s v="213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30"/>
    <x v="3"/>
    <s v="117002"/>
    <s v="Vedlikehold / service transportmidler og anleggsm."/>
    <s v="1170"/>
    <s v="213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01030"/>
    <s v="Fastlønn - lørdags- og søndagstillegg"/>
    <s v="1010"/>
    <s v="202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020"/>
    <x v="4"/>
    <s v="101030"/>
    <s v="Fastlønn - lørdags- og søndagstillegg"/>
    <s v="1010"/>
    <s v="202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01030"/>
    <s v="Fastlønn - lørdags- og søndagstillegg"/>
    <s v="1010"/>
    <s v="202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01030"/>
    <s v="Fastlønn - lørdags- og søndagstillegg"/>
    <s v="1010"/>
    <s v="202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05000"/>
    <s v="Lærlinger"/>
    <s v="1050"/>
    <s v="2022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020"/>
    <x v="4"/>
    <s v="105000"/>
    <s v="Lærlinger"/>
    <s v="1050"/>
    <s v="2022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05000"/>
    <s v="Lærlinger"/>
    <s v="1050"/>
    <s v="2022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05000"/>
    <s v="Lærlinger"/>
    <s v="1050"/>
    <s v="2022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210"/>
    <x v="2"/>
    <s v="116000"/>
    <s v="Km-godtgjørelse, inkl. passasjertillegg - oppl.pl"/>
    <s v="1160"/>
    <s v="221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210"/>
    <x v="2"/>
    <s v="116000"/>
    <s v="Km-godtgjørelse, inkl. passasjertillegg - oppl.pl"/>
    <s v="1160"/>
    <s v="221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210"/>
    <x v="2"/>
    <s v="116000"/>
    <s v="Km-godtgjørelse, inkl. passasjertillegg - oppl.pl"/>
    <s v="1160"/>
    <s v="221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16000"/>
    <s v="Km-godtgjørelse, inkl. passasjertillegg - oppl.pl"/>
    <s v="1160"/>
    <s v="221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210"/>
    <x v="2"/>
    <s v="116500"/>
    <s v="Andre opplysningspliktige godtgjørelser"/>
    <s v="1165"/>
    <s v="221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210"/>
    <x v="2"/>
    <s v="116500"/>
    <s v="Andre opplysningspliktige godtgjørelser"/>
    <s v="1165"/>
    <s v="2211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210"/>
    <x v="2"/>
    <s v="116500"/>
    <s v="Andre opplysningspliktige godtgjørelser"/>
    <s v="1165"/>
    <s v="221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210"/>
    <x v="2"/>
    <s v="116500"/>
    <s v="Andre opplysningspliktige godtgjørelser"/>
    <s v="1165"/>
    <s v="2211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210"/>
    <x v="2"/>
    <s v="116500"/>
    <s v="Andre opplysningspliktige godtgjørelser"/>
    <s v="1165"/>
    <s v="221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210"/>
    <x v="2"/>
    <s v="116500"/>
    <s v="Andre opplysningspliktige godtgjørelser"/>
    <s v="1165"/>
    <s v="2211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16500"/>
    <s v="Andre opplysningspliktige godtgjørelser"/>
    <s v="1165"/>
    <s v="221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16500"/>
    <s v="Andre opplysningspliktige godtgjørelser"/>
    <s v="1165"/>
    <s v="2211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220"/>
    <x v="5"/>
    <s v="172900"/>
    <s v="Kompensasjon for merverdiavgift"/>
    <s v="1729"/>
    <s v="20230"/>
    <s v="Oppvekst og Utdanning"/>
    <s v="2024_01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2-01T00:00:00"/>
    <n v="2024"/>
    <x v="4"/>
    <n v="1"/>
    <n v="0"/>
    <n v="0"/>
    <s v="2220"/>
    <x v="5"/>
    <s v="172900"/>
    <s v="Kompensasjon for merverdiavgift"/>
    <s v="1729"/>
    <s v="20230"/>
    <s v="Oppvekst og Utdanning"/>
    <s v="2024_02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220"/>
    <x v="5"/>
    <s v="172900"/>
    <s v="Kompensasjon for merverdiavgift"/>
    <s v="1729"/>
    <s v="20230"/>
    <s v="Oppvekst og Utdanning"/>
    <s v="2024_03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20"/>
    <x v="5"/>
    <s v="172900"/>
    <s v="Kompensasjon for merverdiavgift"/>
    <s v="1729"/>
    <s v="20230"/>
    <s v="Oppvekst og Utdanning"/>
    <s v="2024_04_fact_komskole.csv"/>
    <n v="0"/>
    <n v="0"/>
    <n v="0"/>
    <n v="0"/>
    <n v="0"/>
    <n v="0"/>
    <n v="0"/>
    <n v="0"/>
    <n v="0"/>
    <n v="0"/>
    <n v="0"/>
    <n v="100"/>
    <n v="1"/>
    <n v="0"/>
    <n v="0"/>
    <n v="0"/>
    <n v="0"/>
    <n v="0"/>
  </r>
  <r>
    <d v="2024-03-01T00:00:00"/>
    <n v="2024"/>
    <x v="6"/>
    <n v="1"/>
    <n v="0"/>
    <n v="0"/>
    <s v="2140"/>
    <x v="1"/>
    <s v="101031"/>
    <s v="Fastlønn - kvelds- og nattillegg"/>
    <s v="1010"/>
    <s v="20230"/>
    <s v="Oppvekst og Utdanning"/>
    <s v="2024_03_fact_komskole.csv"/>
    <n v="17500"/>
    <n v="0"/>
    <n v="-17500"/>
    <n v="0"/>
    <n v="0"/>
    <n v="0"/>
    <n v="0"/>
    <n v="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140"/>
    <x v="1"/>
    <s v="101031"/>
    <s v="Fastlønn - kvelds- og nattillegg"/>
    <s v="1010"/>
    <s v="20230"/>
    <s v="Oppvekst og Utdanning"/>
    <s v="2024_04_fact_komskole.csv"/>
    <n v="17500"/>
    <n v="0"/>
    <n v="-17500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140"/>
    <x v="1"/>
    <s v="101031"/>
    <s v="Fastlønn - kvelds- og nattillegg"/>
    <s v="1010"/>
    <s v="20230"/>
    <s v="Oppvekst og Utdanning"/>
    <s v="2024_05_fact_komskole.csv"/>
    <n v="17500"/>
    <n v="0"/>
    <n v="-17500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140"/>
    <x v="1"/>
    <s v="101031"/>
    <s v="Fastlønn - kvelds- og nattillegg"/>
    <s v="1010"/>
    <s v="20230"/>
    <s v="Oppvekst og Utdanning"/>
    <s v="2024_06_fact_komskole.csv"/>
    <n v="17500"/>
    <n v="0"/>
    <n v="-1750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140"/>
    <x v="1"/>
    <s v="101031"/>
    <s v="Fastlønn - kvelds- og nattillegg"/>
    <s v="1010"/>
    <s v="20230"/>
    <s v="Oppvekst og Utdanning"/>
    <s v="2024_07_fact_komskole.csv"/>
    <n v="17500"/>
    <n v="0"/>
    <n v="-17500"/>
    <n v="0"/>
    <n v="0"/>
    <n v="0"/>
    <n v="0"/>
    <n v="0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140"/>
    <x v="1"/>
    <s v="101031"/>
    <s v="Fastlønn - kvelds- og nattillegg"/>
    <s v="1010"/>
    <s v="20230"/>
    <s v="Oppvekst og Utdanning"/>
    <s v="2024_08_fact_komskole.csv"/>
    <n v="17500"/>
    <n v="0"/>
    <n v="-17500"/>
    <n v="0"/>
    <n v="0"/>
    <n v="0"/>
    <n v="0"/>
    <n v="0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540"/>
    <x v="0"/>
    <s v="102002"/>
    <s v="Vikar - foreldrepermisjon"/>
    <s v="1020"/>
    <s v="25720"/>
    <s v="Helse og Omsorg"/>
    <s v="2024_08_fact_bomiljo.csv"/>
    <n v="23741"/>
    <n v="0"/>
    <n v="-23741"/>
    <n v="0"/>
    <n v="0"/>
    <n v="0"/>
    <n v="0"/>
    <n v="0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020"/>
    <x v="4"/>
    <s v="110020"/>
    <s v="Kopieringsmatriell - papir / toner (ikke leie)"/>
    <s v="1100"/>
    <s v="20210"/>
    <s v="Oppvekst og Utdanning"/>
    <s v="2024_03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020"/>
    <x v="4"/>
    <s v="110020"/>
    <s v="Kopieringsmatriell - papir / toner (ikke leie)"/>
    <s v="1100"/>
    <s v="20210"/>
    <s v="Oppvekst og Utdanning"/>
    <s v="2024_04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020"/>
    <x v="4"/>
    <s v="110020"/>
    <s v="Kopieringsmatriell - papir / toner (ikke leie)"/>
    <s v="1100"/>
    <s v="20210"/>
    <s v="Oppvekst og Utdanning"/>
    <s v="2024_05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020"/>
    <x v="4"/>
    <s v="110020"/>
    <s v="Kopieringsmatriell - papir / toner (ikke leie)"/>
    <s v="1100"/>
    <s v="20210"/>
    <s v="Oppvekst og Utdanning"/>
    <s v="2024_06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020"/>
    <x v="4"/>
    <s v="110020"/>
    <s v="Kopieringsmatriell - papir / toner (ikke leie)"/>
    <s v="1100"/>
    <s v="20210"/>
    <s v="Oppvekst og Utdanning"/>
    <s v="2024_07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540"/>
    <x v="0"/>
    <s v="112002"/>
    <s v="Påskjønnelser - jfr reglement"/>
    <s v="1120"/>
    <s v="25320"/>
    <s v="Helse og Omsorg"/>
    <s v="2024_06_fact_bomiljo.csv"/>
    <n v="340"/>
    <n v="0"/>
    <n v="-340"/>
    <n v="0"/>
    <n v="0"/>
    <n v="0"/>
    <n v="0"/>
    <n v="0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020"/>
    <x v="4"/>
    <s v="112002"/>
    <s v="Påskjønnelser - jfr reglement"/>
    <s v="1120"/>
    <s v="20230"/>
    <s v="Oppvekst og Utdanning"/>
    <s v="2024_03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020"/>
    <x v="4"/>
    <s v="112002"/>
    <s v="Påskjønnelser - jfr reglement"/>
    <s v="1120"/>
    <s v="20230"/>
    <s v="Oppvekst og Utdanning"/>
    <s v="2024_04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020"/>
    <x v="4"/>
    <s v="112002"/>
    <s v="Påskjønnelser - jfr reglement"/>
    <s v="1120"/>
    <s v="20230"/>
    <s v="Oppvekst og Utdanning"/>
    <s v="2024_05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020"/>
    <x v="4"/>
    <s v="112002"/>
    <s v="Påskjønnelser - jfr reglement"/>
    <s v="1120"/>
    <s v="20230"/>
    <s v="Oppvekst og Utdanning"/>
    <s v="2024_06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020"/>
    <x v="4"/>
    <s v="112002"/>
    <s v="Påskjønnelser - jfr reglement"/>
    <s v="1120"/>
    <s v="20230"/>
    <s v="Oppvekst og Utdanning"/>
    <s v="2024_07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540"/>
    <x v="0"/>
    <s v="112022"/>
    <s v="Rengjøringsmidler"/>
    <s v="1120"/>
    <s v="25720"/>
    <s v="Helse og Omsorg"/>
    <s v="2024_05_fact_bomiljo.csv"/>
    <n v="850"/>
    <n v="0"/>
    <n v="-85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540"/>
    <x v="0"/>
    <s v="112022"/>
    <s v="Rengjøringsmidler"/>
    <s v="1120"/>
    <s v="25720"/>
    <s v="Helse og Omsorg"/>
    <s v="2024_07_fact_bomiljo.csv"/>
    <n v="850"/>
    <n v="0"/>
    <n v="-850"/>
    <n v="0"/>
    <n v="0"/>
    <n v="0"/>
    <n v="0"/>
    <n v="0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020"/>
    <x v="4"/>
    <s v="111000"/>
    <s v="Medisinsk forbruksmateriell"/>
    <s v="1110"/>
    <s v="20220"/>
    <s v="Oppvekst og Utdanning"/>
    <s v="2024_03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020"/>
    <x v="4"/>
    <s v="111000"/>
    <s v="Medisinsk forbruksmateriell"/>
    <s v="1110"/>
    <s v="20220"/>
    <s v="Oppvekst og Utdanning"/>
    <s v="2024_04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020"/>
    <x v="4"/>
    <s v="111000"/>
    <s v="Medisinsk forbruksmateriell"/>
    <s v="1110"/>
    <s v="20220"/>
    <s v="Oppvekst og Utdanning"/>
    <s v="2024_05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020"/>
    <x v="4"/>
    <s v="111000"/>
    <s v="Medisinsk forbruksmateriell"/>
    <s v="1110"/>
    <s v="20220"/>
    <s v="Oppvekst og Utdanning"/>
    <s v="2024_06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020"/>
    <x v="4"/>
    <s v="111000"/>
    <s v="Medisinsk forbruksmateriell"/>
    <s v="1110"/>
    <s v="20220"/>
    <s v="Oppvekst og Utdanning"/>
    <s v="2024_07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020"/>
    <x v="4"/>
    <s v="175000"/>
    <s v="Refusjon fra kommuner"/>
    <s v="1750"/>
    <s v="20230"/>
    <s v="Oppvekst og Utdanning"/>
    <s v="2024_03_fact_komskole.csv"/>
    <n v="-4380"/>
    <n v="0"/>
    <n v="4380"/>
    <n v="0"/>
    <n v="0"/>
    <n v="0"/>
    <n v="0"/>
    <n v="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020"/>
    <x v="4"/>
    <s v="175000"/>
    <s v="Refusjon fra kommuner"/>
    <s v="1750"/>
    <s v="20230"/>
    <s v="Oppvekst og Utdanning"/>
    <s v="2024_04_fact_komskole.csv"/>
    <n v="-4380"/>
    <n v="0"/>
    <n v="4380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020"/>
    <x v="4"/>
    <s v="175000"/>
    <s v="Refusjon fra kommuner"/>
    <s v="1750"/>
    <s v="20230"/>
    <s v="Oppvekst og Utdanning"/>
    <s v="2024_05_fact_komskole.csv"/>
    <n v="-4380"/>
    <n v="0"/>
    <n v="4380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020"/>
    <x v="4"/>
    <s v="175000"/>
    <s v="Refusjon fra kommuner"/>
    <s v="1750"/>
    <s v="20230"/>
    <s v="Oppvekst og Utdanning"/>
    <s v="2024_06_fact_komskole.csv"/>
    <n v="-4380"/>
    <n v="0"/>
    <n v="438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020"/>
    <x v="4"/>
    <s v="175000"/>
    <s v="Refusjon fra kommuner"/>
    <s v="1750"/>
    <s v="20230"/>
    <s v="Oppvekst og Utdanning"/>
    <s v="2024_07_fact_komskole.csv"/>
    <n v="-4380"/>
    <n v="0"/>
    <n v="4380"/>
    <n v="0"/>
    <n v="0"/>
    <n v="0"/>
    <n v="0"/>
    <n v="0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540"/>
    <x v="0"/>
    <s v="119520"/>
    <s v="Tv-lisens og kabel-tv"/>
    <s v="1195"/>
    <s v="25320"/>
    <s v="Helse og Omsorg"/>
    <s v="2024_08_fact_bomiljo.csv"/>
    <n v="850"/>
    <n v="0"/>
    <n v="-850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540"/>
    <x v="0"/>
    <s v="120000"/>
    <s v="Inventar - møbler, madrasser"/>
    <s v="1200"/>
    <s v="25310"/>
    <s v="Helse og Omsorg"/>
    <s v="2024_05_fact_bomiljo.csv"/>
    <n v="4078"/>
    <n v="0"/>
    <n v="-4078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540"/>
    <x v="0"/>
    <s v="120000"/>
    <s v="Inventar - møbler, madrasser"/>
    <s v="1200"/>
    <s v="25310"/>
    <s v="Helse og Omsorg"/>
    <s v="2024_07_fact_bomiljo.csv"/>
    <n v="4078"/>
    <n v="0"/>
    <n v="-4078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540"/>
    <x v="0"/>
    <s v="105060"/>
    <s v="Skattepl. telefongodtgjørelse"/>
    <s v="1050"/>
    <s v="25310"/>
    <s v="Helse og Omsorg"/>
    <s v="2024_06_fact_bomiljo.csv"/>
    <n v="333"/>
    <n v="0"/>
    <n v="-333"/>
    <n v="0"/>
    <n v="0"/>
    <n v="0"/>
    <n v="0"/>
    <n v="0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020"/>
    <x v="4"/>
    <s v="195000"/>
    <s v="Bruk av bundne fond"/>
    <s v="1950"/>
    <s v="20230"/>
    <s v="Oppvekst og Utdanning"/>
    <s v="2024_03_fact_komskole.csv"/>
    <n v="-8120"/>
    <n v="0"/>
    <n v="8120"/>
    <n v="0"/>
    <n v="0"/>
    <n v="0"/>
    <n v="0"/>
    <n v="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020"/>
    <x v="4"/>
    <s v="195000"/>
    <s v="Bruk av bundne fond"/>
    <s v="1950"/>
    <s v="20230"/>
    <s v="Oppvekst og Utdanning"/>
    <s v="2024_04_fact_komskole.csv"/>
    <n v="-8120"/>
    <n v="0"/>
    <n v="8120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020"/>
    <x v="4"/>
    <s v="195000"/>
    <s v="Bruk av bundne fond"/>
    <s v="1950"/>
    <s v="20230"/>
    <s v="Oppvekst og Utdanning"/>
    <s v="2024_05_fact_komskole.csv"/>
    <n v="-8120"/>
    <n v="0"/>
    <n v="8120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020"/>
    <x v="4"/>
    <s v="195000"/>
    <s v="Bruk av bundne fond"/>
    <s v="1950"/>
    <s v="20230"/>
    <s v="Oppvekst og Utdanning"/>
    <s v="2024_06_fact_komskole.csv"/>
    <n v="-8120"/>
    <n v="0"/>
    <n v="812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020"/>
    <x v="4"/>
    <s v="195000"/>
    <s v="Bruk av bundne fond"/>
    <s v="1950"/>
    <s v="20230"/>
    <s v="Oppvekst og Utdanning"/>
    <s v="2024_07_fact_komskole.csv"/>
    <n v="-8120"/>
    <n v="0"/>
    <n v="8120"/>
    <n v="0"/>
    <n v="0"/>
    <n v="0"/>
    <n v="0"/>
    <n v="0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540"/>
    <x v="0"/>
    <s v="120015"/>
    <s v="Kjøp av mobiltlf / telefon / nettbrett"/>
    <s v="1200"/>
    <s v="25710"/>
    <s v="Helse og Omsorg"/>
    <s v="2024_08_fact_bomiljo.csv"/>
    <n v="1868"/>
    <n v="0"/>
    <n v="-1868"/>
    <n v="0"/>
    <n v="0"/>
    <n v="0"/>
    <n v="0"/>
    <n v="0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210"/>
    <x v="2"/>
    <s v="113000"/>
    <s v="Abonnement / samtale for mobil, telefon, nettbrett"/>
    <s v="1130"/>
    <s v="22110"/>
    <s v="Oppvekst og Utdanning"/>
    <s v="2024_03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210"/>
    <x v="2"/>
    <s v="113000"/>
    <s v="Abonnement / samtale for mobil, telefon, nettbrett"/>
    <s v="1130"/>
    <s v="22110"/>
    <s v="Oppvekst og Utdanning"/>
    <s v="2024_04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210"/>
    <x v="2"/>
    <s v="113000"/>
    <s v="Abonnement / samtale for mobil, telefon, nettbrett"/>
    <s v="1130"/>
    <s v="22110"/>
    <s v="Oppvekst og Utdanning"/>
    <s v="2024_05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210"/>
    <x v="2"/>
    <s v="113000"/>
    <s v="Abonnement / samtale for mobil, telefon, nettbrett"/>
    <s v="1130"/>
    <s v="22110"/>
    <s v="Oppvekst og Utdanning"/>
    <s v="2024_06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210"/>
    <x v="2"/>
    <s v="113000"/>
    <s v="Abonnement / samtale for mobil, telefon, nettbrett"/>
    <s v="1130"/>
    <s v="22110"/>
    <s v="Oppvekst og Utdanning"/>
    <s v="2024_07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540"/>
    <x v="0"/>
    <s v="160000"/>
    <s v="Brukerbetaling for kommunale tjenester -"/>
    <s v="1600"/>
    <s v="25320"/>
    <s v="Helse og Omsorg"/>
    <s v="2024_06_fact_bomiljo.csv"/>
    <n v="14"/>
    <n v="0"/>
    <n v="-14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540"/>
    <x v="0"/>
    <s v="160000"/>
    <s v="Brukerbetaling for kommunale tjenester -"/>
    <s v="1600"/>
    <s v="25320"/>
    <s v="Helse og Omsorg"/>
    <s v="2024_07_fact_bomiljo.csv"/>
    <n v="14"/>
    <n v="0"/>
    <n v="-14"/>
    <n v="0"/>
    <n v="0"/>
    <n v="0"/>
    <n v="0"/>
    <n v="0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540"/>
    <x v="0"/>
    <s v="105060"/>
    <s v="Skattepl. telefongodtgjørelse"/>
    <s v="1050"/>
    <s v="25320"/>
    <s v="Helse og Omsorg"/>
    <s v="2024_08_fact_bomiljo.csv"/>
    <n v="333"/>
    <n v="0"/>
    <n v="-333"/>
    <n v="0"/>
    <n v="0"/>
    <n v="0"/>
    <n v="0"/>
    <n v="0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540"/>
    <x v="0"/>
    <s v="120000"/>
    <s v="Inventar - møbler, madrasser"/>
    <s v="1200"/>
    <s v="25710"/>
    <s v="Helse og Omsorg"/>
    <s v="2024_08_fact_bomiljo.csv"/>
    <n v="4078"/>
    <n v="0"/>
    <n v="-4078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540"/>
    <x v="0"/>
    <s v="110020"/>
    <s v="Kopieringsmatriell - papir / toner (ikke leie)"/>
    <s v="1100"/>
    <s v="25720"/>
    <s v="Helse og Omsorg"/>
    <s v="2024_05_fact_bomiljo.csv"/>
    <n v="270"/>
    <n v="0"/>
    <n v="-270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540"/>
    <x v="0"/>
    <s v="110020"/>
    <s v="Kopieringsmatriell - papir / toner (ikke leie)"/>
    <s v="1100"/>
    <s v="25720"/>
    <s v="Helse og Omsorg"/>
    <s v="2024_06_fact_bomiljo.csv"/>
    <n v="270"/>
    <n v="0"/>
    <n v="-270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540"/>
    <x v="0"/>
    <s v="112060"/>
    <s v="Brukerbelønning"/>
    <s v="1120"/>
    <s v="25310"/>
    <s v="Helse og Omsorg"/>
    <s v="2024_05_fact_bomiljo.csv"/>
    <n v="170"/>
    <n v="0"/>
    <n v="-17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540"/>
    <x v="0"/>
    <s v="111502"/>
    <s v="Bevertning møter / kurs / opplæring / overtidsmat"/>
    <s v="1115"/>
    <s v="25320"/>
    <s v="Helse og Omsorg"/>
    <s v="2024_07_fact_bomiljo.csv"/>
    <n v="1868"/>
    <n v="0"/>
    <n v="-1868"/>
    <n v="0"/>
    <n v="0"/>
    <n v="0"/>
    <n v="0"/>
    <n v="0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540"/>
    <x v="0"/>
    <s v="111502"/>
    <s v="Bevertning møter / kurs / opplæring / overtidsmat"/>
    <s v="1115"/>
    <s v="25320"/>
    <s v="Helse og Omsorg"/>
    <s v="2024_08_fact_bomiljo.csv"/>
    <n v="1868"/>
    <n v="0"/>
    <n v="-1868"/>
    <n v="0"/>
    <n v="0"/>
    <n v="0"/>
    <n v="0"/>
    <n v="0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020"/>
    <x v="4"/>
    <s v="110000"/>
    <s v="Kontormateriell / rekvisita"/>
    <s v="1100"/>
    <s v="20210"/>
    <s v="Oppvekst og Utdanning"/>
    <s v="2024_03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020"/>
    <x v="4"/>
    <s v="110000"/>
    <s v="Kontormateriell / rekvisita"/>
    <s v="1100"/>
    <s v="20210"/>
    <s v="Oppvekst og Utdanning"/>
    <s v="2024_04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020"/>
    <x v="4"/>
    <s v="110000"/>
    <s v="Kontormateriell / rekvisita"/>
    <s v="1100"/>
    <s v="20210"/>
    <s v="Oppvekst og Utdanning"/>
    <s v="2024_05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020"/>
    <x v="4"/>
    <s v="110000"/>
    <s v="Kontormateriell / rekvisita"/>
    <s v="1100"/>
    <s v="20210"/>
    <s v="Oppvekst og Utdanning"/>
    <s v="2024_06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020"/>
    <x v="4"/>
    <s v="110000"/>
    <s v="Kontormateriell / rekvisita"/>
    <s v="1100"/>
    <s v="20210"/>
    <s v="Oppvekst og Utdanning"/>
    <s v="2024_07_fact_komskole.csv"/>
    <n v="120"/>
    <n v="0"/>
    <n v="-120"/>
    <n v="0"/>
    <n v="0"/>
    <n v="0"/>
    <n v="0"/>
    <n v="0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140"/>
    <x v="1"/>
    <s v="195000"/>
    <s v="Bruk av bundne fond"/>
    <s v="1950"/>
    <s v="20230"/>
    <s v="Oppvekst og Utdanning"/>
    <s v="2024_03_fact_komskole.csv"/>
    <n v="-6250"/>
    <n v="0"/>
    <n v="6250"/>
    <n v="0"/>
    <n v="0"/>
    <n v="0"/>
    <n v="0"/>
    <n v="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140"/>
    <x v="1"/>
    <s v="195000"/>
    <s v="Bruk av bundne fond"/>
    <s v="1950"/>
    <s v="20230"/>
    <s v="Oppvekst og Utdanning"/>
    <s v="2024_04_fact_komskole.csv"/>
    <n v="-6250"/>
    <n v="0"/>
    <n v="6250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140"/>
    <x v="1"/>
    <s v="195000"/>
    <s v="Bruk av bundne fond"/>
    <s v="1950"/>
    <s v="20230"/>
    <s v="Oppvekst og Utdanning"/>
    <s v="2024_05_fact_komskole.csv"/>
    <n v="-6250"/>
    <n v="0"/>
    <n v="6250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140"/>
    <x v="1"/>
    <s v="195000"/>
    <s v="Bruk av bundne fond"/>
    <s v="1950"/>
    <s v="20230"/>
    <s v="Oppvekst og Utdanning"/>
    <s v="2024_06_fact_komskole.csv"/>
    <n v="-6250"/>
    <n v="0"/>
    <n v="625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140"/>
    <x v="1"/>
    <s v="195000"/>
    <s v="Bruk av bundne fond"/>
    <s v="1950"/>
    <s v="20230"/>
    <s v="Oppvekst og Utdanning"/>
    <s v="2024_07_fact_komskole.csv"/>
    <n v="-6250"/>
    <n v="0"/>
    <n v="6250"/>
    <n v="0"/>
    <n v="0"/>
    <n v="0"/>
    <n v="0"/>
    <n v="0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140"/>
    <x v="1"/>
    <s v="195000"/>
    <s v="Bruk av bundne fond"/>
    <s v="1950"/>
    <s v="20230"/>
    <s v="Oppvekst og Utdanning"/>
    <s v="2024_08_fact_komskole.csv"/>
    <n v="-6250"/>
    <n v="0"/>
    <n v="6250"/>
    <n v="0"/>
    <n v="0"/>
    <n v="0"/>
    <n v="0"/>
    <n v="0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540"/>
    <x v="0"/>
    <s v="111400"/>
    <s v="Medisiner"/>
    <s v="1114"/>
    <s v="25320"/>
    <s v="Helse og Omsorg"/>
    <s v="2024_03_fact_bomiljo.csv"/>
    <n v="850"/>
    <n v="0"/>
    <n v="-85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540"/>
    <x v="0"/>
    <s v="115000"/>
    <s v="Kurs / konferanser/opplæring - inkl. hotell"/>
    <s v="1150"/>
    <s v="25320"/>
    <s v="Helse og Omsorg"/>
    <s v="2024_07_fact_bomiljo.csv"/>
    <n v="5268"/>
    <n v="0"/>
    <n v="-5268"/>
    <n v="0"/>
    <n v="0"/>
    <n v="0"/>
    <n v="0"/>
    <n v="0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540"/>
    <x v="0"/>
    <s v="115000"/>
    <s v="Kurs / konferanser/opplæring - inkl. hotell"/>
    <s v="1150"/>
    <s v="25320"/>
    <s v="Helse og Omsorg"/>
    <s v="2024_08_fact_bomiljo.csv"/>
    <n v="5268"/>
    <n v="0"/>
    <n v="-5268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540"/>
    <x v="0"/>
    <s v="112060"/>
    <s v="Brukerbelønning"/>
    <s v="1120"/>
    <s v="25720"/>
    <s v="Helse og Omsorg"/>
    <s v="2024_06_fact_bomiljo.csv"/>
    <n v="170"/>
    <n v="0"/>
    <n v="-17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540"/>
    <x v="0"/>
    <s v="112060"/>
    <s v="Brukerbelønning"/>
    <s v="1120"/>
    <s v="25720"/>
    <s v="Helse og Omsorg"/>
    <s v="2024_07_fact_bomiljo.csv"/>
    <n v="170"/>
    <n v="0"/>
    <n v="-170"/>
    <n v="0"/>
    <n v="0"/>
    <n v="0"/>
    <n v="0"/>
    <n v="0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540"/>
    <x v="0"/>
    <s v="112060"/>
    <s v="Brukerbelønning"/>
    <s v="1120"/>
    <s v="25720"/>
    <s v="Helse og Omsorg"/>
    <s v="2024_08_fact_bomiljo.csv"/>
    <n v="170"/>
    <n v="0"/>
    <n v="-170"/>
    <n v="0"/>
    <n v="0"/>
    <n v="0"/>
    <n v="0"/>
    <n v="0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020"/>
    <x v="4"/>
    <s v="195000"/>
    <s v="Bruk av bundne fond"/>
    <s v="1950"/>
    <s v="20220"/>
    <s v="Oppvekst og Utdanning"/>
    <s v="2024_03_fact_komskole.csv"/>
    <n v="-3380"/>
    <n v="0"/>
    <n v="3380"/>
    <n v="0"/>
    <n v="0"/>
    <n v="0"/>
    <n v="0"/>
    <n v="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020"/>
    <x v="4"/>
    <s v="195000"/>
    <s v="Bruk av bundne fond"/>
    <s v="1950"/>
    <s v="20220"/>
    <s v="Oppvekst og Utdanning"/>
    <s v="2024_04_fact_komskole.csv"/>
    <n v="-3380"/>
    <n v="0"/>
    <n v="3380"/>
    <n v="0"/>
    <n v="0"/>
    <n v="0"/>
    <n v="0"/>
    <n v="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020"/>
    <x v="4"/>
    <s v="195000"/>
    <s v="Bruk av bundne fond"/>
    <s v="1950"/>
    <s v="20220"/>
    <s v="Oppvekst og Utdanning"/>
    <s v="2024_05_fact_komskole.csv"/>
    <n v="-3380"/>
    <n v="0"/>
    <n v="3380"/>
    <n v="0"/>
    <n v="0"/>
    <n v="0"/>
    <n v="0"/>
    <n v="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020"/>
    <x v="4"/>
    <s v="195000"/>
    <s v="Bruk av bundne fond"/>
    <s v="1950"/>
    <s v="20220"/>
    <s v="Oppvekst og Utdanning"/>
    <s v="2024_06_fact_komskole.csv"/>
    <n v="-3380"/>
    <n v="0"/>
    <n v="3380"/>
    <n v="0"/>
    <n v="0"/>
    <n v="0"/>
    <n v="0"/>
    <n v="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020"/>
    <x v="4"/>
    <s v="195000"/>
    <s v="Bruk av bundne fond"/>
    <s v="1950"/>
    <s v="20220"/>
    <s v="Oppvekst og Utdanning"/>
    <s v="2024_07_fact_komskole.csv"/>
    <n v="-3380"/>
    <n v="0"/>
    <n v="3380"/>
    <n v="0"/>
    <n v="0"/>
    <n v="0"/>
    <n v="0"/>
    <n v="0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140"/>
    <x v="1"/>
    <s v="101031"/>
    <s v="Fastlønn - kvelds- og nattillegg"/>
    <s v="1010"/>
    <s v="20230"/>
    <s v="Oppvekst og Utdanning"/>
    <s v="2024_02_fact_komskole.csv"/>
    <n v="17500"/>
    <n v="0"/>
    <n v="-17500"/>
    <n v="0"/>
    <n v="0"/>
    <n v="0"/>
    <n v="0"/>
    <n v="-1750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540"/>
    <x v="0"/>
    <s v="102002"/>
    <s v="Vikar - foreldrepermisjon"/>
    <s v="1020"/>
    <s v="25720"/>
    <s v="Helse og Omsorg"/>
    <s v="2024_07_fact_bomiljo.csv"/>
    <n v="23741"/>
    <n v="0"/>
    <n v="-23741"/>
    <n v="0"/>
    <n v="0"/>
    <n v="0"/>
    <n v="0"/>
    <n v="-23741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020"/>
    <x v="4"/>
    <s v="110020"/>
    <s v="Kopieringsmatriell - papir / toner (ikke leie)"/>
    <s v="1100"/>
    <s v="20210"/>
    <s v="Oppvekst og Utdanning"/>
    <s v="2024_02_fact_komskole.csv"/>
    <n v="120"/>
    <n v="0"/>
    <n v="-120"/>
    <n v="0"/>
    <n v="0"/>
    <n v="0"/>
    <n v="0"/>
    <n v="-12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540"/>
    <x v="0"/>
    <s v="102002"/>
    <s v="Vikar - foreldrepermisjon"/>
    <s v="1020"/>
    <s v="25320"/>
    <s v="Helse og Omsorg"/>
    <s v="2024_06_fact_bomiljo.csv"/>
    <n v="23741"/>
    <n v="0"/>
    <n v="-23741"/>
    <n v="0"/>
    <n v="0"/>
    <n v="0"/>
    <n v="0"/>
    <n v="-23741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540"/>
    <x v="0"/>
    <s v="102002"/>
    <s v="Vikar - foreldrepermisjon"/>
    <s v="1020"/>
    <s v="25710"/>
    <s v="Helse og Omsorg"/>
    <s v="2024_02_fact_bomiljo.csv"/>
    <n v="23741"/>
    <n v="0"/>
    <n v="-23741"/>
    <n v="0"/>
    <n v="0"/>
    <n v="0"/>
    <n v="0"/>
    <n v="-23741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540"/>
    <x v="0"/>
    <s v="112002"/>
    <s v="Påskjønnelser - jfr reglement"/>
    <s v="1120"/>
    <s v="25320"/>
    <s v="Helse og Omsorg"/>
    <s v="2024_04_fact_bomiljo.csv"/>
    <n v="340"/>
    <n v="0"/>
    <n v="-340"/>
    <n v="0"/>
    <n v="0"/>
    <n v="0"/>
    <n v="0"/>
    <n v="-34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540"/>
    <x v="0"/>
    <s v="120010"/>
    <s v="Datautstyr, ikke elev-pcer"/>
    <s v="1200"/>
    <s v="25320"/>
    <s v="Helse og Omsorg"/>
    <s v="2024_05_fact_bomiljo.csv"/>
    <n v="1164"/>
    <n v="0"/>
    <n v="-1164"/>
    <n v="0"/>
    <n v="0"/>
    <n v="0"/>
    <n v="0"/>
    <n v="-1164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020"/>
    <x v="4"/>
    <s v="112002"/>
    <s v="Påskjønnelser - jfr reglement"/>
    <s v="1120"/>
    <s v="20230"/>
    <s v="Oppvekst og Utdanning"/>
    <s v="2024_02_fact_komskole.csv"/>
    <n v="120"/>
    <n v="0"/>
    <n v="-120"/>
    <n v="0"/>
    <n v="0"/>
    <n v="0"/>
    <n v="0"/>
    <n v="-120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540"/>
    <x v="0"/>
    <s v="112000"/>
    <s v="Velferdstiltak / arrangementer -  ansatte"/>
    <s v="1120"/>
    <s v="25310"/>
    <s v="Helse og Omsorg"/>
    <s v="2024_03_fact_bomiljo.csv"/>
    <n v="1868"/>
    <n v="0"/>
    <n v="-1868"/>
    <n v="0"/>
    <n v="0"/>
    <n v="0"/>
    <n v="0"/>
    <n v="-1868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540"/>
    <x v="0"/>
    <s v="112022"/>
    <s v="Rengjøringsmidler"/>
    <s v="1120"/>
    <s v="25720"/>
    <s v="Helse og Omsorg"/>
    <s v="2024_04_fact_bomiljo.csv"/>
    <n v="850"/>
    <n v="0"/>
    <n v="-850"/>
    <n v="0"/>
    <n v="0"/>
    <n v="0"/>
    <n v="0"/>
    <n v="-850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020"/>
    <x v="4"/>
    <s v="111000"/>
    <s v="Medisinsk forbruksmateriell"/>
    <s v="1110"/>
    <s v="20220"/>
    <s v="Oppvekst og Utdanning"/>
    <s v="2024_02_fact_komskole.csv"/>
    <n v="120"/>
    <n v="0"/>
    <n v="-120"/>
    <n v="0"/>
    <n v="0"/>
    <n v="0"/>
    <n v="0"/>
    <n v="-12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540"/>
    <x v="0"/>
    <s v="111400"/>
    <s v="Medisiner"/>
    <s v="1114"/>
    <s v="25310"/>
    <s v="Helse og Omsorg"/>
    <s v="2024_07_fact_bomiljo.csv"/>
    <n v="850"/>
    <n v="0"/>
    <n v="-850"/>
    <n v="0"/>
    <n v="0"/>
    <n v="0"/>
    <n v="0"/>
    <n v="-85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540"/>
    <x v="0"/>
    <s v="112000"/>
    <s v="Velferdstiltak / arrangementer -  ansatte"/>
    <s v="1120"/>
    <s v="25710"/>
    <s v="Helse og Omsorg"/>
    <s v="2024_07_fact_bomiljo.csv"/>
    <n v="1868"/>
    <n v="0"/>
    <n v="-1868"/>
    <n v="0"/>
    <n v="0"/>
    <n v="0"/>
    <n v="0"/>
    <n v="-1868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020"/>
    <x v="4"/>
    <s v="175000"/>
    <s v="Refusjon fra kommuner"/>
    <s v="1750"/>
    <s v="20230"/>
    <s v="Oppvekst og Utdanning"/>
    <s v="2024_02_fact_komskole.csv"/>
    <n v="-4380"/>
    <n v="0"/>
    <n v="4380"/>
    <n v="0"/>
    <n v="0"/>
    <n v="0"/>
    <n v="0"/>
    <n v="4380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540"/>
    <x v="0"/>
    <s v="111400"/>
    <s v="Medisiner"/>
    <s v="1114"/>
    <s v="25720"/>
    <s v="Helse og Omsorg"/>
    <s v="2024_08_fact_bomiljo.csv"/>
    <n v="850"/>
    <n v="0"/>
    <n v="-850"/>
    <n v="0"/>
    <n v="0"/>
    <n v="0"/>
    <n v="0"/>
    <n v="-85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540"/>
    <x v="0"/>
    <s v="119520"/>
    <s v="Tv-lisens og kabel-tv"/>
    <s v="1195"/>
    <s v="25320"/>
    <s v="Helse og Omsorg"/>
    <s v="2024_06_fact_bomiljo.csv"/>
    <n v="850"/>
    <n v="0"/>
    <n v="-850"/>
    <n v="0"/>
    <n v="0"/>
    <n v="0"/>
    <n v="0"/>
    <n v="-850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540"/>
    <x v="0"/>
    <s v="120000"/>
    <s v="Inventar - møbler, madrasser"/>
    <s v="1200"/>
    <s v="25310"/>
    <s v="Helse og Omsorg"/>
    <s v="2024_03_fact_bomiljo.csv"/>
    <n v="4078"/>
    <n v="0"/>
    <n v="-4078"/>
    <n v="0"/>
    <n v="0"/>
    <n v="0"/>
    <n v="0"/>
    <n v="-4078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540"/>
    <x v="0"/>
    <s v="105060"/>
    <s v="Skattepl. telefongodtgjørelse"/>
    <s v="1050"/>
    <s v="25310"/>
    <s v="Helse og Omsorg"/>
    <s v="2024_02_fact_bomiljo.csv"/>
    <n v="333"/>
    <n v="0"/>
    <n v="-333"/>
    <n v="0"/>
    <n v="0"/>
    <n v="0"/>
    <n v="0"/>
    <n v="-333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540"/>
    <x v="0"/>
    <s v="112022"/>
    <s v="Rengjøringsmidler"/>
    <s v="1120"/>
    <s v="25320"/>
    <s v="Helse og Omsorg"/>
    <s v="2024_08_fact_bomiljo.csv"/>
    <n v="850"/>
    <n v="0"/>
    <n v="-850"/>
    <n v="0"/>
    <n v="0"/>
    <n v="0"/>
    <n v="0"/>
    <n v="-85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540"/>
    <x v="0"/>
    <s v="116000"/>
    <s v="Km-godtgjørelse, inkl. passasjertillegg - oppl.pl"/>
    <s v="1160"/>
    <s v="25310"/>
    <s v="Helse og Omsorg"/>
    <s v="2024_04_fact_bomiljo.csv"/>
    <n v="850"/>
    <n v="0"/>
    <n v="-850"/>
    <n v="0"/>
    <n v="0"/>
    <n v="0"/>
    <n v="0"/>
    <n v="-85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540"/>
    <x v="0"/>
    <s v="119520"/>
    <s v="Tv-lisens og kabel-tv"/>
    <s v="1195"/>
    <s v="25710"/>
    <s v="Helse og Omsorg"/>
    <s v="2024_04_fact_bomiljo.csv"/>
    <n v="850"/>
    <n v="0"/>
    <n v="-850"/>
    <n v="0"/>
    <n v="0"/>
    <n v="0"/>
    <n v="0"/>
    <n v="-850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020"/>
    <x v="4"/>
    <s v="195000"/>
    <s v="Bruk av bundne fond"/>
    <s v="1950"/>
    <s v="20230"/>
    <s v="Oppvekst og Utdanning"/>
    <s v="2024_02_fact_komskole.csv"/>
    <n v="-8120"/>
    <n v="0"/>
    <n v="8120"/>
    <n v="0"/>
    <n v="0"/>
    <n v="0"/>
    <n v="0"/>
    <n v="812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540"/>
    <x v="0"/>
    <s v="120015"/>
    <s v="Kjøp av mobiltlf / telefon / nettbrett"/>
    <s v="1200"/>
    <s v="25710"/>
    <s v="Helse og Omsorg"/>
    <s v="2024_05_fact_bomiljo.csv"/>
    <n v="1868"/>
    <n v="0"/>
    <n v="-1868"/>
    <n v="0"/>
    <n v="0"/>
    <n v="0"/>
    <n v="0"/>
    <n v="-1868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210"/>
    <x v="2"/>
    <s v="113000"/>
    <s v="Abonnement / samtale for mobil, telefon, nettbrett"/>
    <s v="1130"/>
    <s v="22110"/>
    <s v="Oppvekst og Utdanning"/>
    <s v="2024_02_fact_komskole.csv"/>
    <n v="120"/>
    <n v="0"/>
    <n v="-120"/>
    <n v="0"/>
    <n v="0"/>
    <n v="0"/>
    <n v="0"/>
    <n v="-12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540"/>
    <x v="0"/>
    <s v="119520"/>
    <s v="Tv-lisens og kabel-tv"/>
    <s v="1195"/>
    <s v="25310"/>
    <s v="Helse og Omsorg"/>
    <s v="2024_07_fact_bomiljo.csv"/>
    <n v="850"/>
    <n v="0"/>
    <n v="-850"/>
    <n v="0"/>
    <n v="0"/>
    <n v="0"/>
    <n v="0"/>
    <n v="-85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540"/>
    <x v="0"/>
    <s v="160000"/>
    <s v="Brukerbetaling for kommunale tjenester -"/>
    <s v="1600"/>
    <s v="25320"/>
    <s v="Helse og Omsorg"/>
    <s v="2024_04_fact_bomiljo.csv"/>
    <n v="14"/>
    <n v="0"/>
    <n v="-14"/>
    <n v="0"/>
    <n v="0"/>
    <n v="0"/>
    <n v="0"/>
    <n v="-14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540"/>
    <x v="0"/>
    <s v="105060"/>
    <s v="Skattepl. telefongodtgjørelse"/>
    <s v="1050"/>
    <s v="25320"/>
    <s v="Helse og Omsorg"/>
    <s v="2024_05_fact_bomiljo.csv"/>
    <n v="333"/>
    <n v="0"/>
    <n v="-333"/>
    <n v="0"/>
    <n v="0"/>
    <n v="0"/>
    <n v="0"/>
    <n v="-333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540"/>
    <x v="0"/>
    <s v="120000"/>
    <s v="Inventar - møbler, madrasser"/>
    <s v="1200"/>
    <s v="25710"/>
    <s v="Helse og Omsorg"/>
    <s v="2024_06_fact_bomiljo.csv"/>
    <n v="4078"/>
    <n v="0"/>
    <n v="-4078"/>
    <n v="0"/>
    <n v="0"/>
    <n v="0"/>
    <n v="0"/>
    <n v="-4078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540"/>
    <x v="0"/>
    <s v="160000"/>
    <s v="Brukerbetaling for kommunale tjenester -"/>
    <s v="1600"/>
    <s v="25710"/>
    <s v="Helse og Omsorg"/>
    <s v="2024_08_fact_bomiljo.csv"/>
    <n v="14"/>
    <n v="0"/>
    <n v="-14"/>
    <n v="0"/>
    <n v="0"/>
    <n v="0"/>
    <n v="0"/>
    <n v="-14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540"/>
    <x v="0"/>
    <s v="110020"/>
    <s v="Kopieringsmatriell - papir / toner (ikke leie)"/>
    <s v="1100"/>
    <s v="25720"/>
    <s v="Helse og Omsorg"/>
    <s v="2024_03_fact_bomiljo.csv"/>
    <n v="270"/>
    <n v="0"/>
    <n v="-270"/>
    <n v="0"/>
    <n v="0"/>
    <n v="0"/>
    <n v="0"/>
    <n v="-270"/>
    <n v="0"/>
    <n v="0"/>
    <n v="0"/>
    <n v="0"/>
    <n v="1"/>
    <n v="0"/>
    <n v="0"/>
    <n v="0"/>
    <n v="0"/>
    <n v="0"/>
  </r>
  <r>
    <d v="2024-05-01T00:00:00"/>
    <n v="2024"/>
    <x v="1"/>
    <n v="2"/>
    <n v="1"/>
    <n v="0"/>
    <s v="2540"/>
    <x v="0"/>
    <s v="112002"/>
    <s v="Påskjønnelser - jfr reglement"/>
    <s v="1120"/>
    <s v="25310"/>
    <s v="Helse og Omsorg"/>
    <s v="2024_05_fact_bomiljo.csv"/>
    <n v="340"/>
    <n v="0"/>
    <n v="-340"/>
    <n v="0"/>
    <n v="0"/>
    <n v="0"/>
    <n v="0"/>
    <n v="-340"/>
    <n v="0"/>
    <n v="0"/>
    <n v="0"/>
    <n v="0"/>
    <n v="1"/>
    <n v="0"/>
    <n v="0"/>
    <n v="0"/>
    <n v="0"/>
    <n v="0"/>
  </r>
  <r>
    <d v="2024-03-01T00:00:00"/>
    <n v="2024"/>
    <x v="6"/>
    <n v="1"/>
    <n v="0"/>
    <n v="0"/>
    <s v="2540"/>
    <x v="0"/>
    <s v="112060"/>
    <s v="Brukerbelønning"/>
    <s v="1120"/>
    <s v="25310"/>
    <s v="Helse og Omsorg"/>
    <s v="2024_03_fact_bomiljo.csv"/>
    <n v="170"/>
    <n v="0"/>
    <n v="-170"/>
    <n v="0"/>
    <n v="0"/>
    <n v="0"/>
    <n v="0"/>
    <n v="-170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540"/>
    <x v="0"/>
    <s v="120010"/>
    <s v="Datautstyr, ikke elev-pcer"/>
    <s v="1200"/>
    <s v="25310"/>
    <s v="Helse og Omsorg"/>
    <s v="2024_06_fact_bomiljo.csv"/>
    <n v="1164"/>
    <n v="0"/>
    <n v="-1164"/>
    <n v="0"/>
    <n v="0"/>
    <n v="0"/>
    <n v="0"/>
    <n v="-1164"/>
    <n v="0"/>
    <n v="0"/>
    <n v="0"/>
    <n v="0"/>
    <n v="1"/>
    <n v="0"/>
    <n v="0"/>
    <n v="0"/>
    <n v="0"/>
    <n v="0"/>
  </r>
  <r>
    <d v="2024-06-01T00:00:00"/>
    <n v="2024"/>
    <x v="2"/>
    <n v="2"/>
    <n v="1"/>
    <n v="0"/>
    <s v="2540"/>
    <x v="0"/>
    <s v="111502"/>
    <s v="Bevertning møter / kurs / opplæring / overtidsmat"/>
    <s v="1115"/>
    <s v="25320"/>
    <s v="Helse og Omsorg"/>
    <s v="2024_06_fact_bomiljo.csv"/>
    <n v="1868"/>
    <n v="0"/>
    <n v="-1868"/>
    <n v="0"/>
    <n v="0"/>
    <n v="0"/>
    <n v="0"/>
    <n v="-1868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540"/>
    <x v="0"/>
    <s v="114000"/>
    <s v="Stillingsannonser"/>
    <s v="1140"/>
    <s v="25720"/>
    <s v="Helse og Omsorg"/>
    <s v="2024_08_fact_bomiljo.csv"/>
    <n v="2550"/>
    <n v="0"/>
    <n v="-2550"/>
    <n v="0"/>
    <n v="0"/>
    <n v="0"/>
    <n v="0"/>
    <n v="-2550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020"/>
    <x v="4"/>
    <s v="110000"/>
    <s v="Kontormateriell / rekvisita"/>
    <s v="1100"/>
    <s v="20210"/>
    <s v="Oppvekst og Utdanning"/>
    <s v="2024_02_fact_komskole.csv"/>
    <n v="120"/>
    <n v="0"/>
    <n v="-120"/>
    <n v="0"/>
    <n v="0"/>
    <n v="0"/>
    <n v="0"/>
    <n v="-120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140"/>
    <x v="1"/>
    <s v="195000"/>
    <s v="Bruk av bundne fond"/>
    <s v="1950"/>
    <s v="20230"/>
    <s v="Oppvekst og Utdanning"/>
    <s v="2024_02_fact_komskole.csv"/>
    <n v="-6250"/>
    <n v="0"/>
    <n v="6250"/>
    <n v="0"/>
    <n v="0"/>
    <n v="0"/>
    <n v="0"/>
    <n v="625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540"/>
    <x v="0"/>
    <s v="111000"/>
    <s v="Medisinsk forbruksmateriell"/>
    <s v="1110"/>
    <s v="25710"/>
    <s v="Helse og Omsorg"/>
    <s v="2024_07_fact_bomiljo.csv"/>
    <n v="2210"/>
    <n v="0"/>
    <n v="-2210"/>
    <n v="0"/>
    <n v="0"/>
    <n v="0"/>
    <n v="0"/>
    <n v="-2210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540"/>
    <x v="0"/>
    <s v="111400"/>
    <s v="Medisiner"/>
    <s v="1114"/>
    <s v="25320"/>
    <s v="Helse og Omsorg"/>
    <s v="2024_02_fact_bomiljo.csv"/>
    <n v="850"/>
    <n v="0"/>
    <n v="-850"/>
    <n v="0"/>
    <n v="0"/>
    <n v="0"/>
    <n v="0"/>
    <n v="-850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540"/>
    <x v="0"/>
    <s v="115000"/>
    <s v="Kurs / konferanser/opplæring - inkl. hotell"/>
    <s v="1150"/>
    <s v="25320"/>
    <s v="Helse og Omsorg"/>
    <s v="2024_02_fact_bomiljo.csv"/>
    <n v="5268"/>
    <n v="0"/>
    <n v="-5268"/>
    <n v="0"/>
    <n v="0"/>
    <n v="0"/>
    <n v="0"/>
    <n v="-5268"/>
    <n v="0"/>
    <n v="0"/>
    <n v="0"/>
    <n v="0"/>
    <n v="1"/>
    <n v="0"/>
    <n v="0"/>
    <n v="0"/>
    <n v="0"/>
    <n v="0"/>
  </r>
  <r>
    <d v="2024-08-01T00:00:00"/>
    <n v="2024"/>
    <x v="5"/>
    <n v="3"/>
    <n v="1"/>
    <n v="0"/>
    <s v="2540"/>
    <x v="0"/>
    <s v="110020"/>
    <s v="Kopieringsmatriell - papir / toner (ikke leie)"/>
    <s v="1100"/>
    <s v="25310"/>
    <s v="Helse og Omsorg"/>
    <s v="2024_08_fact_bomiljo.csv"/>
    <n v="270"/>
    <n v="0"/>
    <n v="-270"/>
    <n v="0"/>
    <n v="0"/>
    <n v="0"/>
    <n v="0"/>
    <n v="-270"/>
    <n v="0"/>
    <n v="0"/>
    <n v="0"/>
    <n v="0"/>
    <n v="1"/>
    <n v="0"/>
    <n v="0"/>
    <n v="0"/>
    <n v="0"/>
    <n v="0"/>
  </r>
  <r>
    <d v="2024-04-01T00:00:00"/>
    <n v="2024"/>
    <x v="3"/>
    <n v="2"/>
    <n v="0"/>
    <n v="0"/>
    <s v="2540"/>
    <x v="0"/>
    <s v="112060"/>
    <s v="Brukerbelønning"/>
    <s v="1120"/>
    <s v="25720"/>
    <s v="Helse og Omsorg"/>
    <s v="2024_04_fact_bomiljo.csv"/>
    <n v="170"/>
    <n v="0"/>
    <n v="-170"/>
    <n v="0"/>
    <n v="0"/>
    <n v="0"/>
    <n v="0"/>
    <n v="-170"/>
    <n v="0"/>
    <n v="0"/>
    <n v="0"/>
    <n v="0"/>
    <n v="1"/>
    <n v="0"/>
    <n v="0"/>
    <n v="0"/>
    <n v="0"/>
    <n v="0"/>
  </r>
  <r>
    <d v="2024-02-01T00:00:00"/>
    <n v="2024"/>
    <x v="4"/>
    <n v="1"/>
    <n v="0"/>
    <n v="0"/>
    <s v="2020"/>
    <x v="4"/>
    <s v="195000"/>
    <s v="Bruk av bundne fond"/>
    <s v="1950"/>
    <s v="20220"/>
    <s v="Oppvekst og Utdanning"/>
    <s v="2024_02_fact_komskole.csv"/>
    <n v="-3380"/>
    <n v="0"/>
    <n v="3380"/>
    <n v="0"/>
    <n v="0"/>
    <n v="0"/>
    <n v="0"/>
    <n v="3380"/>
    <n v="0"/>
    <n v="0"/>
    <n v="0"/>
    <n v="0"/>
    <n v="1"/>
    <n v="0"/>
    <n v="0"/>
    <n v="0"/>
    <n v="0"/>
    <n v="0"/>
  </r>
  <r>
    <d v="2024-07-01T00:00:00"/>
    <n v="2024"/>
    <x v="7"/>
    <n v="3"/>
    <n v="1"/>
    <n v="0"/>
    <s v="2540"/>
    <x v="0"/>
    <s v="114000"/>
    <s v="Stillingsannonser"/>
    <s v="1140"/>
    <s v="25320"/>
    <s v="Helse og Omsorg"/>
    <s v="2024_07_fact_bomiljo.csv"/>
    <n v="2550"/>
    <n v="0"/>
    <n v="-2550"/>
    <n v="0"/>
    <n v="0"/>
    <n v="0"/>
    <n v="0"/>
    <n v="-2550"/>
    <n v="0"/>
    <n v="0"/>
    <n v="0"/>
    <n v="0"/>
    <n v="1"/>
    <n v="0"/>
    <n v="0"/>
    <n v="0"/>
    <n v="0"/>
    <n v="0"/>
  </r>
  <r>
    <d v="2024-01-01T00:00:00"/>
    <n v="2024"/>
    <x v="0"/>
    <n v="1"/>
    <n v="0"/>
    <n v="0"/>
    <s v="2020"/>
    <x v="4"/>
    <s v="110500"/>
    <s v="Undervisningsmateriell"/>
    <s v="1105"/>
    <s v="20210"/>
    <s v="Oppvekst og Utdanning"/>
    <s v="2024_01_fact_komskole.csv"/>
    <n v="0"/>
    <n v="0"/>
    <n v="0"/>
    <n v="0"/>
    <n v="0"/>
    <n v="0"/>
    <n v="0"/>
    <n v="0"/>
    <n v="0"/>
    <n v="0"/>
    <n v="1612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11500"/>
    <s v="Matvarer / drikke - ikke møtevirksomhet"/>
    <s v="1115"/>
    <s v="25710"/>
    <s v="Helse og Omsorg"/>
    <s v="2024_07_fact_bomiljo.csv"/>
    <n v="0"/>
    <n v="0"/>
    <n v="0"/>
    <n v="0"/>
    <n v="0"/>
    <n v="0"/>
    <n v="0"/>
    <n v="0"/>
    <n v="0"/>
    <n v="0"/>
    <n v="130.44"/>
    <n v="100"/>
    <n v="1"/>
    <n v="0"/>
    <n v="0"/>
    <n v="0"/>
    <n v="0"/>
    <n v="0"/>
  </r>
  <r>
    <d v="2024-03-01T00:00:00"/>
    <n v="2024"/>
    <x v="6"/>
    <n v="1"/>
    <n v="0"/>
    <n v="0"/>
    <s v="2540"/>
    <x v="0"/>
    <s v="112024"/>
    <s v="Tekstiler og gardiner"/>
    <s v="1120"/>
    <s v="25320"/>
    <s v="Helse og Omsorg"/>
    <s v="2024_03_fact_bomiljo.csv"/>
    <n v="0"/>
    <n v="0"/>
    <n v="0"/>
    <n v="0"/>
    <n v="0"/>
    <n v="0"/>
    <n v="0"/>
    <n v="0"/>
    <n v="0"/>
    <n v="0"/>
    <n v="60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23022"/>
    <s v="Vedlikehold - elektriske installasjoner"/>
    <s v="1230"/>
    <s v="25710"/>
    <s v="Helse og Omsorg"/>
    <s v="2024_04_fact_bomiljo.csv"/>
    <n v="0"/>
    <n v="0"/>
    <n v="0"/>
    <n v="0"/>
    <n v="0"/>
    <n v="0"/>
    <n v="0"/>
    <n v="0"/>
    <n v="0"/>
    <n v="0"/>
    <n v="147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70080"/>
    <s v="Øremerkede statstilskudd"/>
    <s v="1700"/>
    <s v="25710"/>
    <s v="Helse og Omsorg"/>
    <s v="2024_06_fact_bomiljo.csv"/>
    <n v="0"/>
    <n v="0"/>
    <n v="0"/>
    <n v="0"/>
    <n v="0"/>
    <n v="0"/>
    <n v="0"/>
    <n v="0"/>
    <n v="0"/>
    <n v="0"/>
    <n v="-710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11500"/>
    <s v="Matvarer / drikke - ikke møtevirksomhet"/>
    <s v="1115"/>
    <s v="25720"/>
    <s v="Helse og Omsorg"/>
    <s v="2024_02_fact_bomiljo.csv"/>
    <n v="0"/>
    <n v="0"/>
    <n v="0"/>
    <n v="0"/>
    <n v="0"/>
    <n v="0"/>
    <n v="0"/>
    <n v="0"/>
    <n v="0"/>
    <n v="0"/>
    <n v="585.89"/>
    <n v="100"/>
    <n v="1"/>
    <n v="0"/>
    <n v="0"/>
    <n v="0"/>
    <n v="0"/>
    <n v="0"/>
  </r>
  <r>
    <d v="2024-03-01T00:00:00"/>
    <n v="2024"/>
    <x v="6"/>
    <n v="1"/>
    <n v="0"/>
    <n v="0"/>
    <s v="2540"/>
    <x v="0"/>
    <s v="112012"/>
    <s v="GAVE EKOM USKATT (LT 4800)"/>
    <s v="1120"/>
    <s v="25720"/>
    <s v="Helse og Omsorg"/>
    <s v="2024_03_fact_bomiljo.csv"/>
    <n v="0"/>
    <n v="0"/>
    <n v="0"/>
    <n v="0"/>
    <n v="0"/>
    <n v="0"/>
    <n v="0"/>
    <n v="0"/>
    <n v="0"/>
    <n v="0"/>
    <n v="366"/>
    <n v="100"/>
    <n v="1"/>
    <n v="0"/>
    <n v="0"/>
    <n v="0"/>
    <n v="0"/>
    <n v="0"/>
  </r>
  <r>
    <d v="2024-01-01T00:00:00"/>
    <n v="2024"/>
    <x v="0"/>
    <n v="1"/>
    <n v="0"/>
    <n v="0"/>
    <s v="2540"/>
    <x v="0"/>
    <s v="112099"/>
    <s v="Interne inntekter/utgifter"/>
    <s v="1120"/>
    <s v="25310"/>
    <s v="Helse og Omsorg"/>
    <s v="2024_01_fact_bomiljo.csv"/>
    <n v="0"/>
    <n v="0"/>
    <n v="0"/>
    <n v="0"/>
    <n v="0"/>
    <n v="0"/>
    <n v="0"/>
    <n v="0"/>
    <n v="0"/>
    <n v="0"/>
    <n v="10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05000"/>
    <s v="Lærlinger"/>
    <s v="1050"/>
    <s v="25310"/>
    <s v="Helse og Omsorg"/>
    <s v="2024_02_fact_bomiljo.csv"/>
    <n v="0"/>
    <n v="0"/>
    <n v="0"/>
    <n v="0"/>
    <n v="0"/>
    <n v="0"/>
    <n v="0"/>
    <n v="0"/>
    <n v="0"/>
    <n v="0"/>
    <n v="8900.99"/>
    <n v="100"/>
    <n v="1"/>
    <n v="0"/>
    <n v="0"/>
    <n v="0"/>
    <n v="0"/>
    <n v="0"/>
  </r>
  <r>
    <d v="2024-05-01T00:00:00"/>
    <n v="2024"/>
    <x v="1"/>
    <n v="2"/>
    <n v="1"/>
    <n v="0"/>
    <s v="2540"/>
    <x v="0"/>
    <s v="112099"/>
    <s v="Interne inntekter/utgifter"/>
    <s v="1120"/>
    <s v="25710"/>
    <s v="Helse og Omsorg"/>
    <s v="2024_05_fact_bomiljo.csv"/>
    <n v="0"/>
    <n v="0"/>
    <n v="0"/>
    <n v="0"/>
    <n v="0"/>
    <n v="0"/>
    <n v="0"/>
    <n v="0"/>
    <n v="0"/>
    <n v="0"/>
    <n v="205"/>
    <n v="100"/>
    <n v="1"/>
    <n v="0"/>
    <n v="0"/>
    <n v="0"/>
    <n v="0"/>
    <n v="0"/>
  </r>
  <r>
    <d v="2024-02-01T00:00:00"/>
    <n v="2024"/>
    <x v="4"/>
    <n v="1"/>
    <n v="0"/>
    <n v="0"/>
    <s v="2540"/>
    <x v="0"/>
    <s v="119550"/>
    <s v="Kommunale gebyrer"/>
    <s v="1195"/>
    <s v="25310"/>
    <s v="Helse og Omsorg"/>
    <s v="2024_02_fact_bomiljo.csv"/>
    <n v="0"/>
    <n v="0"/>
    <n v="0"/>
    <n v="0"/>
    <n v="0"/>
    <n v="0"/>
    <n v="0"/>
    <n v="0"/>
    <n v="0"/>
    <n v="0"/>
    <n v="15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16500"/>
    <s v="Andre opplysningspliktige godtgjørelser"/>
    <s v="1165"/>
    <s v="20230"/>
    <s v="Oppvekst og Utdanning"/>
    <s v="2024_07_fact_komskole.csv"/>
    <n v="120"/>
    <n v="0"/>
    <n v="-120"/>
    <n v="0"/>
    <n v="0"/>
    <n v="0"/>
    <n v="0"/>
    <n v="-120"/>
    <n v="0"/>
    <n v="0"/>
    <n v="1250"/>
    <n v="0"/>
    <n v="1"/>
    <n v="0"/>
    <n v="0"/>
    <n v="0"/>
    <n v="0"/>
    <n v="0"/>
  </r>
  <r>
    <d v="2024-02-01T00:00:00"/>
    <n v="2024"/>
    <x v="4"/>
    <n v="1"/>
    <n v="0"/>
    <n v="0"/>
    <s v="2210"/>
    <x v="2"/>
    <s v="101000"/>
    <s v="Fastlønn - ordinære"/>
    <s v="1010"/>
    <s v="22110"/>
    <s v="Oppvekst og Utdanning"/>
    <s v="2024_02_fact_komskole.csv"/>
    <n v="0"/>
    <n v="0"/>
    <n v="0"/>
    <n v="0"/>
    <n v="0"/>
    <n v="0"/>
    <n v="0"/>
    <n v="0"/>
    <n v="0"/>
    <n v="0"/>
    <n v="7988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02010"/>
    <s v="Vikar - lønnet perm inkl tillitsverv og velf.perm."/>
    <s v="1020"/>
    <s v="25320"/>
    <s v="Helse og Omsorg"/>
    <s v="2024_03_fact_bomiljo.csv"/>
    <n v="4738"/>
    <n v="0"/>
    <n v="-4738"/>
    <n v="0"/>
    <n v="0"/>
    <n v="0"/>
    <n v="0"/>
    <n v="-4738"/>
    <n v="0"/>
    <n v="0"/>
    <n v="2130.8000000000002"/>
    <n v="0"/>
    <n v="1"/>
    <n v="0"/>
    <n v="0"/>
    <n v="0"/>
    <n v="0"/>
    <n v="0"/>
  </r>
  <r>
    <d v="2024-01-01T00:00:00"/>
    <n v="2024"/>
    <x v="0"/>
    <n v="1"/>
    <n v="0"/>
    <n v="0"/>
    <s v="2540"/>
    <x v="0"/>
    <s v="105000"/>
    <s v="Lærlinger"/>
    <s v="1050"/>
    <s v="25720"/>
    <s v="Helse og Omsorg"/>
    <s v="2024_01_fact_bomiljo.csv"/>
    <n v="0"/>
    <n v="0"/>
    <n v="0"/>
    <n v="0"/>
    <n v="0"/>
    <n v="0"/>
    <n v="0"/>
    <n v="0"/>
    <n v="0"/>
    <n v="0"/>
    <n v="15504.53"/>
    <n v="100"/>
    <n v="1"/>
    <n v="0"/>
    <n v="0"/>
    <n v="0"/>
    <n v="0"/>
    <n v="0"/>
  </r>
  <r>
    <d v="2024-01-01T00:00:00"/>
    <n v="2024"/>
    <x v="0"/>
    <n v="1"/>
    <n v="0"/>
    <n v="0"/>
    <s v="2540"/>
    <x v="0"/>
    <s v="112012"/>
    <s v="GAVE EKOM USKATT (LT 4800)"/>
    <s v="1120"/>
    <s v="25710"/>
    <s v="Helse og Omsorg"/>
    <s v="2024_01_fact_bomiljo.csv"/>
    <n v="0"/>
    <n v="0"/>
    <n v="0"/>
    <n v="0"/>
    <n v="0"/>
    <n v="0"/>
    <n v="0"/>
    <n v="0"/>
    <n v="0"/>
    <n v="0"/>
    <n v="1098"/>
    <n v="100"/>
    <n v="1"/>
    <n v="0"/>
    <n v="0"/>
    <n v="0"/>
    <n v="0"/>
    <n v="0"/>
  </r>
  <r>
    <d v="2024-01-01T00:00:00"/>
    <n v="2024"/>
    <x v="0"/>
    <n v="1"/>
    <n v="0"/>
    <n v="0"/>
    <s v="2540"/>
    <x v="0"/>
    <s v="102013"/>
    <s v="Vikar - korttidsfravær"/>
    <s v="1020"/>
    <s v="25720"/>
    <s v="Helse og Omsorg"/>
    <s v="2024_01_fact_bomiljo.csv"/>
    <n v="0"/>
    <n v="0"/>
    <n v="0"/>
    <n v="0"/>
    <n v="0"/>
    <n v="0"/>
    <n v="0"/>
    <n v="0"/>
    <n v="0"/>
    <n v="0"/>
    <n v="14052.56"/>
    <n v="100"/>
    <n v="1"/>
    <n v="0"/>
    <n v="0"/>
    <n v="0"/>
    <n v="0"/>
    <n v="0"/>
  </r>
  <r>
    <d v="2024-01-01T00:00:00"/>
    <n v="2024"/>
    <x v="0"/>
    <n v="1"/>
    <n v="0"/>
    <n v="0"/>
    <s v="2540"/>
    <x v="0"/>
    <s v="102031"/>
    <s v="Vikar - kvelds- og nattillegg"/>
    <s v="1020"/>
    <s v="25720"/>
    <s v="Helse og Omsorg"/>
    <s v="2024_01_fact_bomiljo.csv"/>
    <n v="0"/>
    <n v="0"/>
    <n v="0"/>
    <n v="0"/>
    <n v="0"/>
    <n v="0"/>
    <n v="0"/>
    <n v="0"/>
    <n v="0"/>
    <n v="0"/>
    <n v="32469.26"/>
    <n v="100"/>
    <n v="1"/>
    <n v="0"/>
    <n v="0"/>
    <n v="0"/>
    <n v="0"/>
    <n v="0"/>
  </r>
  <r>
    <d v="2024-06-01T00:00:00"/>
    <n v="2024"/>
    <x v="2"/>
    <n v="2"/>
    <n v="1"/>
    <n v="0"/>
    <s v="2540"/>
    <x v="0"/>
    <s v="103050"/>
    <s v="Sommer- og sesonghjelp"/>
    <s v="1030"/>
    <s v="25720"/>
    <s v="Helse og Omsorg"/>
    <s v="2024_06_fact_bomiljo.csv"/>
    <n v="0"/>
    <n v="0"/>
    <n v="0"/>
    <n v="0"/>
    <n v="0"/>
    <n v="0"/>
    <n v="0"/>
    <n v="0"/>
    <n v="0"/>
    <n v="0"/>
    <n v="10175.6"/>
    <n v="100"/>
    <n v="1"/>
    <n v="0"/>
    <n v="0"/>
    <n v="0"/>
    <n v="0"/>
    <n v="0"/>
  </r>
  <r>
    <d v="2024-06-01T00:00:00"/>
    <n v="2024"/>
    <x v="2"/>
    <n v="2"/>
    <n v="1"/>
    <n v="0"/>
    <s v="2540"/>
    <x v="0"/>
    <s v="112012"/>
    <s v="GAVE EKOM USKATT (LT 4800)"/>
    <s v="1120"/>
    <s v="25320"/>
    <s v="Helse og Omsorg"/>
    <s v="2024_06_fact_bomiljo.csv"/>
    <n v="0"/>
    <n v="0"/>
    <n v="0"/>
    <n v="0"/>
    <n v="0"/>
    <n v="0"/>
    <n v="0"/>
    <n v="0"/>
    <n v="0"/>
    <n v="0"/>
    <n v="366"/>
    <n v="100"/>
    <n v="1"/>
    <n v="0"/>
    <n v="0"/>
    <n v="0"/>
    <n v="0"/>
    <n v="0"/>
  </r>
  <r>
    <d v="2024-03-01T00:00:00"/>
    <n v="2024"/>
    <x v="6"/>
    <n v="1"/>
    <n v="0"/>
    <n v="0"/>
    <s v="2540"/>
    <x v="0"/>
    <s v="112013"/>
    <s v="MOTPOST GAVE EKOM USKATT (LT 4802)"/>
    <s v="1120"/>
    <s v="25720"/>
    <s v="Helse og Omsorg"/>
    <s v="2024_03_fact_bomiljo.csv"/>
    <n v="0"/>
    <n v="0"/>
    <n v="0"/>
    <n v="0"/>
    <n v="0"/>
    <n v="0"/>
    <n v="0"/>
    <n v="0"/>
    <n v="0"/>
    <n v="0"/>
    <n v="-366"/>
    <n v="100"/>
    <n v="1"/>
    <n v="0"/>
    <n v="0"/>
    <n v="0"/>
    <n v="0"/>
    <n v="0"/>
  </r>
  <r>
    <d v="2024-03-01T00:00:00"/>
    <n v="2024"/>
    <x v="6"/>
    <n v="1"/>
    <n v="0"/>
    <n v="0"/>
    <s v="2540"/>
    <x v="0"/>
    <s v="127040"/>
    <s v="Kjøp av vikarbyråtjenester"/>
    <s v="1270"/>
    <s v="25710"/>
    <s v="Helse og Omsorg"/>
    <s v="2024_03_fact_bomiljo.csv"/>
    <n v="0"/>
    <n v="0"/>
    <n v="0"/>
    <n v="0"/>
    <n v="0"/>
    <n v="0"/>
    <n v="0"/>
    <n v="0"/>
    <n v="0"/>
    <n v="0"/>
    <n v="129480"/>
    <n v="100"/>
    <n v="1"/>
    <n v="0"/>
    <n v="0"/>
    <n v="0"/>
    <n v="0"/>
    <n v="0"/>
  </r>
  <r>
    <d v="2024-02-01T00:00:00"/>
    <n v="2024"/>
    <x v="4"/>
    <n v="1"/>
    <n v="0"/>
    <n v="0"/>
    <s v="2540"/>
    <x v="0"/>
    <s v="101040"/>
    <s v="Fastlønn - veiledningstillegg"/>
    <s v="1010"/>
    <s v="25320"/>
    <s v="Helse og Omsorg"/>
    <s v="2024_02_fact_bomiljo.csv"/>
    <n v="1292"/>
    <n v="0"/>
    <n v="-1292"/>
    <n v="0"/>
    <n v="0"/>
    <n v="0"/>
    <n v="0"/>
    <n v="-1292"/>
    <n v="0"/>
    <n v="0"/>
    <n v="1120"/>
    <n v="0"/>
    <n v="1"/>
    <n v="0"/>
    <n v="0"/>
    <n v="0"/>
    <n v="0"/>
    <n v="0"/>
  </r>
  <r>
    <d v="2024-01-01T00:00:00"/>
    <n v="2024"/>
    <x v="0"/>
    <n v="1"/>
    <n v="0"/>
    <n v="0"/>
    <s v="2540"/>
    <x v="0"/>
    <s v="103000"/>
    <s v="Ekstrahjelp"/>
    <s v="1030"/>
    <s v="25710"/>
    <s v="Helse og Omsorg"/>
    <s v="2024_01_fact_bomiljo.csv"/>
    <n v="0"/>
    <n v="0"/>
    <n v="0"/>
    <n v="0"/>
    <n v="0"/>
    <n v="0"/>
    <n v="0"/>
    <n v="0"/>
    <n v="0"/>
    <n v="0"/>
    <n v="12263.23"/>
    <n v="100"/>
    <n v="1"/>
    <n v="0"/>
    <n v="0"/>
    <n v="0"/>
    <n v="0"/>
    <n v="0"/>
  </r>
  <r>
    <d v="2024-01-01T00:00:00"/>
    <n v="2024"/>
    <x v="0"/>
    <n v="1"/>
    <n v="0"/>
    <n v="0"/>
    <s v="2540"/>
    <x v="0"/>
    <s v="111509"/>
    <s v="Pant"/>
    <s v="1115"/>
    <s v="25320"/>
    <s v="Helse og Omsorg"/>
    <s v="2024_01_fact_bomiljo.csv"/>
    <n v="0"/>
    <n v="0"/>
    <n v="0"/>
    <n v="0"/>
    <n v="0"/>
    <n v="0"/>
    <n v="0"/>
    <n v="0"/>
    <n v="0"/>
    <n v="0"/>
    <n v="24"/>
    <n v="100"/>
    <n v="1"/>
    <n v="0"/>
    <n v="0"/>
    <n v="0"/>
    <n v="0"/>
    <n v="0"/>
  </r>
  <r>
    <d v="2024-03-01T00:00:00"/>
    <n v="2024"/>
    <x v="6"/>
    <n v="1"/>
    <n v="0"/>
    <n v="0"/>
    <s v="2540"/>
    <x v="0"/>
    <s v="113004"/>
    <s v="Bank og finansielle gebyrer"/>
    <s v="1130"/>
    <s v="25710"/>
    <s v="Helse og Omsorg"/>
    <s v="2024_03_fact_bomiljo.csv"/>
    <n v="0"/>
    <n v="0"/>
    <n v="0"/>
    <n v="0"/>
    <n v="0"/>
    <n v="0"/>
    <n v="0"/>
    <n v="0"/>
    <n v="0"/>
    <n v="0"/>
    <n v="295"/>
    <n v="100"/>
    <n v="1"/>
    <n v="0"/>
    <n v="0"/>
    <n v="0"/>
    <n v="0"/>
    <n v="0"/>
  </r>
  <r>
    <d v="2024-01-01T00:00:00"/>
    <n v="2024"/>
    <x v="0"/>
    <n v="1"/>
    <n v="0"/>
    <n v="0"/>
    <s v="2540"/>
    <x v="0"/>
    <s v="112025"/>
    <s v="Planter"/>
    <s v="1120"/>
    <s v="25310"/>
    <s v="Helse og Omsorg"/>
    <s v="2024_01_fact_bomiljo.csv"/>
    <n v="0"/>
    <n v="0"/>
    <n v="0"/>
    <n v="0"/>
    <n v="0"/>
    <n v="0"/>
    <n v="0"/>
    <n v="0"/>
    <n v="0"/>
    <n v="0"/>
    <n v="3486"/>
    <n v="100"/>
    <n v="1"/>
    <n v="0"/>
    <n v="0"/>
    <n v="0"/>
    <n v="0"/>
    <n v="0"/>
  </r>
  <r>
    <d v="2024-01-01T00:00:00"/>
    <n v="2024"/>
    <x v="0"/>
    <n v="1"/>
    <n v="0"/>
    <n v="0"/>
    <s v="2540"/>
    <x v="0"/>
    <s v="103040"/>
    <s v="Engasjementer / midlertidige stillinger"/>
    <s v="1030"/>
    <s v="25720"/>
    <s v="Helse og Omsorg"/>
    <s v="2024_01_fact_bomiljo.csv"/>
    <n v="0"/>
    <n v="0"/>
    <n v="0"/>
    <n v="0"/>
    <n v="0"/>
    <n v="0"/>
    <n v="0"/>
    <n v="0"/>
    <n v="0"/>
    <n v="0"/>
    <n v="19282.89"/>
    <n v="100"/>
    <n v="1"/>
    <n v="0"/>
    <n v="0"/>
    <n v="0"/>
    <n v="0"/>
    <n v="0"/>
  </r>
  <r>
    <d v="2024-03-01T00:00:00"/>
    <n v="2024"/>
    <x v="6"/>
    <n v="1"/>
    <n v="0"/>
    <n v="0"/>
    <s v="2540"/>
    <x v="0"/>
    <s v="116000"/>
    <s v="Km-godtgjørelse, inkl. passasjertillegg - oppl.pl"/>
    <s v="1160"/>
    <s v="25320"/>
    <s v="Helse og Omsorg"/>
    <s v="2024_03_fact_bomiljo.csv"/>
    <n v="850"/>
    <n v="0"/>
    <n v="-850"/>
    <n v="0"/>
    <n v="0"/>
    <n v="0"/>
    <n v="0"/>
    <n v="-850"/>
    <n v="0"/>
    <n v="0"/>
    <n v="538.20000000000005"/>
    <n v="0"/>
    <n v="1"/>
    <n v="0"/>
    <n v="0"/>
    <n v="0"/>
    <n v="0"/>
    <n v="0"/>
  </r>
  <r>
    <d v="2024-05-01T00:00:00"/>
    <n v="2024"/>
    <x v="1"/>
    <n v="2"/>
    <n v="1"/>
    <n v="0"/>
    <s v="2540"/>
    <x v="0"/>
    <s v="105065"/>
    <s v="Skattepl. km-godtgjørelse"/>
    <s v="1050"/>
    <s v="25720"/>
    <s v="Helse og Omsorg"/>
    <s v="2024_05_fact_bomiljo.csv"/>
    <n v="0"/>
    <n v="0"/>
    <n v="0"/>
    <n v="0"/>
    <n v="0"/>
    <n v="0"/>
    <n v="0"/>
    <n v="0"/>
    <n v="0"/>
    <n v="0"/>
    <n v="81.14"/>
    <n v="100"/>
    <n v="1"/>
    <n v="0"/>
    <n v="0"/>
    <n v="0"/>
    <n v="0"/>
    <n v="0"/>
  </r>
  <r>
    <d v="2024-01-01T00:00:00"/>
    <n v="2024"/>
    <x v="0"/>
    <n v="1"/>
    <n v="0"/>
    <n v="0"/>
    <s v="2540"/>
    <x v="0"/>
    <s v="103031"/>
    <s v="Ekstrahjelp - kvelds- og nattillegg"/>
    <s v="1030"/>
    <s v="25310"/>
    <s v="Helse og Omsorg"/>
    <s v="2024_01_fact_bomiljo.csv"/>
    <n v="0"/>
    <n v="0"/>
    <n v="0"/>
    <n v="0"/>
    <n v="0"/>
    <n v="0"/>
    <n v="0"/>
    <n v="0"/>
    <n v="0"/>
    <n v="0"/>
    <n v="1383.76"/>
    <n v="100"/>
    <n v="1"/>
    <n v="0"/>
    <n v="0"/>
    <n v="0"/>
    <n v="0"/>
    <n v="0"/>
  </r>
  <r>
    <d v="2024-06-01T00:00:00"/>
    <n v="2024"/>
    <x v="2"/>
    <n v="2"/>
    <n v="1"/>
    <n v="0"/>
    <s v="2540"/>
    <x v="0"/>
    <s v="124010"/>
    <s v="Drifts- / serviceavtaler - kontormaskiner"/>
    <s v="1240"/>
    <s v="25720"/>
    <s v="Helse og Omsorg"/>
    <s v="2024_06_fact_bomiljo.csv"/>
    <n v="0"/>
    <n v="0"/>
    <n v="0"/>
    <n v="0"/>
    <n v="0"/>
    <n v="0"/>
    <n v="0"/>
    <n v="0"/>
    <n v="0"/>
    <n v="0"/>
    <n v="1515.9"/>
    <n v="100"/>
    <n v="1"/>
    <n v="0"/>
    <n v="0"/>
    <n v="0"/>
    <n v="0"/>
    <n v="0"/>
  </r>
  <r>
    <d v="2024-06-01T00:00:00"/>
    <n v="2024"/>
    <x v="2"/>
    <n v="2"/>
    <n v="1"/>
    <n v="0"/>
    <s v="2540"/>
    <x v="0"/>
    <s v="177000"/>
    <s v="Refusjon fra private"/>
    <s v="1770"/>
    <s v="25310"/>
    <s v="Helse og Omsorg"/>
    <s v="2024_06_fact_bomiljo.csv"/>
    <n v="0"/>
    <n v="0"/>
    <n v="0"/>
    <n v="0"/>
    <n v="0"/>
    <n v="0"/>
    <n v="0"/>
    <n v="0"/>
    <n v="0"/>
    <n v="0"/>
    <n v="-960"/>
    <n v="100"/>
    <n v="1"/>
    <n v="0"/>
    <n v="0"/>
    <n v="0"/>
    <n v="0"/>
    <n v="0"/>
  </r>
  <r>
    <d v="2024-04-01T00:00:00"/>
    <n v="2024"/>
    <x v="3"/>
    <n v="2"/>
    <n v="0"/>
    <n v="0"/>
    <s v="2540"/>
    <x v="0"/>
    <s v="101032"/>
    <s v="Fastlønn - helligdagstillegg"/>
    <s v="1010"/>
    <s v="25710"/>
    <s v="Helse og Omsorg"/>
    <s v="2024_04_fact_bomiljo.csv"/>
    <n v="0"/>
    <n v="0"/>
    <n v="0"/>
    <n v="0"/>
    <n v="0"/>
    <n v="0"/>
    <n v="0"/>
    <n v="0"/>
    <n v="0"/>
    <n v="0"/>
    <n v="124415.44"/>
    <n v="100"/>
    <n v="1"/>
    <n v="0"/>
    <n v="0"/>
    <n v="0"/>
    <n v="0"/>
    <n v="0"/>
  </r>
  <r>
    <d v="2024-02-01T00:00:00"/>
    <n v="2024"/>
    <x v="4"/>
    <n v="1"/>
    <n v="0"/>
    <n v="0"/>
    <s v="2540"/>
    <x v="0"/>
    <s v="112099"/>
    <s v="Interne inntekter/utgifter"/>
    <s v="1120"/>
    <s v="25320"/>
    <s v="Helse og Omsorg"/>
    <s v="2024_02_fact_bomiljo.csv"/>
    <n v="0"/>
    <n v="0"/>
    <n v="0"/>
    <n v="0"/>
    <n v="0"/>
    <n v="0"/>
    <n v="0"/>
    <n v="0"/>
    <n v="0"/>
    <n v="0"/>
    <n v="308"/>
    <n v="100"/>
    <n v="1"/>
    <n v="0"/>
    <n v="0"/>
    <n v="0"/>
    <n v="0"/>
    <n v="0"/>
  </r>
  <r>
    <d v="2024-01-01T00:00:00"/>
    <n v="2024"/>
    <x v="0"/>
    <n v="1"/>
    <n v="0"/>
    <n v="0"/>
    <s v="2020"/>
    <x v="4"/>
    <s v="109000"/>
    <s v="Pensjon fellesordningen - ordinære (klp)"/>
    <s v="1090"/>
    <s v="20230"/>
    <s v="Oppvekst og Utdanning"/>
    <s v="2024_01_fact_komskole.csv"/>
    <n v="0"/>
    <n v="0"/>
    <n v="0"/>
    <n v="0"/>
    <n v="0"/>
    <n v="0"/>
    <n v="0"/>
    <n v="0"/>
    <n v="0"/>
    <n v="0"/>
    <n v="74620"/>
    <n v="100"/>
    <n v="1"/>
    <n v="0"/>
    <n v="0"/>
    <n v="0"/>
    <n v="0"/>
    <n v="0"/>
  </r>
  <r>
    <d v="2024-01-01T00:00:00"/>
    <n v="2024"/>
    <x v="0"/>
    <n v="1"/>
    <n v="0"/>
    <n v="0"/>
    <s v="2540"/>
    <x v="0"/>
    <s v="102030"/>
    <s v="Vikar - lørdags- og søndagstillegg"/>
    <s v="1020"/>
    <s v="25310"/>
    <s v="Helse og Omsorg"/>
    <s v="2024_01_fact_bomiljo.csv"/>
    <n v="0"/>
    <n v="0"/>
    <n v="0"/>
    <n v="0"/>
    <n v="0"/>
    <n v="0"/>
    <n v="0"/>
    <n v="0"/>
    <n v="0"/>
    <n v="0"/>
    <n v="14543.2"/>
    <n v="100"/>
    <n v="1"/>
    <n v="0"/>
    <n v="0"/>
    <n v="0"/>
    <n v="0"/>
    <n v="0"/>
  </r>
  <r>
    <d v="2024-01-01T00:00:00"/>
    <n v="2024"/>
    <x v="0"/>
    <n v="1"/>
    <n v="0"/>
    <n v="0"/>
    <s v="2540"/>
    <x v="0"/>
    <s v="105045"/>
    <s v="Turtillegg - reise med pasient / klient/brukere"/>
    <s v="1050"/>
    <s v="25310"/>
    <s v="Helse og Omsorg"/>
    <s v="2024_01_fact_bomiljo.csv"/>
    <n v="0"/>
    <n v="0"/>
    <n v="0"/>
    <n v="0"/>
    <n v="0"/>
    <n v="0"/>
    <n v="0"/>
    <n v="0"/>
    <n v="0"/>
    <n v="0"/>
    <n v="12191.9"/>
    <n v="100"/>
    <n v="1"/>
    <n v="0"/>
    <n v="0"/>
    <n v="0"/>
    <n v="0"/>
    <n v="0"/>
  </r>
  <r>
    <d v="2024-06-01T00:00:00"/>
    <n v="2024"/>
    <x v="2"/>
    <n v="2"/>
    <n v="1"/>
    <n v="0"/>
    <s v="2540"/>
    <x v="0"/>
    <s v="112010"/>
    <s v="Arbeidsklær / verneutstyr / uniformer"/>
    <s v="1120"/>
    <s v="25720"/>
    <s v="Helse og Omsorg"/>
    <s v="2024_06_fact_bomiljo.csv"/>
    <n v="0"/>
    <n v="0"/>
    <n v="0"/>
    <n v="0"/>
    <n v="0"/>
    <n v="0"/>
    <n v="0"/>
    <n v="0"/>
    <n v="0"/>
    <n v="0"/>
    <n v="881"/>
    <n v="100"/>
    <n v="1"/>
    <n v="0"/>
    <n v="0"/>
    <n v="0"/>
    <n v="0"/>
    <n v="0"/>
  </r>
  <r>
    <d v="2024-06-01T00:00:00"/>
    <n v="2024"/>
    <x v="2"/>
    <n v="2"/>
    <n v="1"/>
    <n v="0"/>
    <s v="2540"/>
    <x v="0"/>
    <s v="112013"/>
    <s v="MOTPOST GAVE EKOM USKATT (LT 4802)"/>
    <s v="1120"/>
    <s v="25710"/>
    <s v="Helse og Omsorg"/>
    <s v="2024_06_fact_bomiljo.csv"/>
    <n v="0"/>
    <n v="0"/>
    <n v="0"/>
    <n v="0"/>
    <n v="0"/>
    <n v="0"/>
    <n v="0"/>
    <n v="0"/>
    <n v="0"/>
    <n v="0"/>
    <n v="-366"/>
    <n v="100"/>
    <n v="1"/>
    <n v="0"/>
    <n v="0"/>
    <n v="0"/>
    <n v="0"/>
    <n v="0"/>
  </r>
  <r>
    <d v="2024-01-01T00:00:00"/>
    <n v="2024"/>
    <x v="0"/>
    <n v="1"/>
    <n v="0"/>
    <n v="0"/>
    <s v="2020"/>
    <x v="4"/>
    <s v="119590"/>
    <s v="Andre avgifter, gebyrer og lisenser"/>
    <s v="1195"/>
    <s v="20220"/>
    <s v="Oppvekst og Utdanning"/>
    <s v="2024_01_fact_komskole.csv"/>
    <n v="0"/>
    <n v="0"/>
    <n v="0"/>
    <n v="0"/>
    <n v="0"/>
    <n v="0"/>
    <n v="0"/>
    <n v="0"/>
    <n v="0"/>
    <n v="0"/>
    <n v="6750"/>
    <n v="100"/>
    <n v="1"/>
    <n v="0"/>
    <n v="0"/>
    <n v="0"/>
    <n v="0"/>
    <n v="0"/>
  </r>
  <r>
    <d v="2024-03-01T00:00:00"/>
    <n v="2024"/>
    <x v="6"/>
    <n v="1"/>
    <n v="0"/>
    <n v="0"/>
    <s v="2540"/>
    <x v="0"/>
    <s v="102032"/>
    <s v="Vikar - helligdagstillegg"/>
    <s v="1020"/>
    <s v="25310"/>
    <s v="Helse og Omsorg"/>
    <s v="2024_03_fact_bomiljo.csv"/>
    <n v="0"/>
    <n v="0"/>
    <n v="0"/>
    <n v="0"/>
    <n v="0"/>
    <n v="0"/>
    <n v="0"/>
    <n v="0"/>
    <n v="0"/>
    <n v="0"/>
    <n v="14652.72"/>
    <n v="100"/>
    <n v="1"/>
    <n v="0"/>
    <n v="0"/>
    <n v="0"/>
    <n v="0"/>
    <n v="0"/>
  </r>
  <r>
    <d v="2024-04-01T00:00:00"/>
    <n v="2024"/>
    <x v="3"/>
    <n v="2"/>
    <n v="0"/>
    <n v="0"/>
    <s v="2540"/>
    <x v="0"/>
    <s v="103030"/>
    <s v="Ekstrahjelp - lørdags- og søndagstillegg"/>
    <s v="1030"/>
    <s v="25710"/>
    <s v="Helse og Omsorg"/>
    <s v="2024_04_fact_bomiljo.csv"/>
    <n v="0"/>
    <n v="0"/>
    <n v="0"/>
    <n v="0"/>
    <n v="0"/>
    <n v="0"/>
    <n v="0"/>
    <n v="0"/>
    <n v="0"/>
    <n v="0"/>
    <n v="1881.6"/>
    <n v="100"/>
    <n v="1"/>
    <n v="0"/>
    <n v="0"/>
    <n v="0"/>
    <n v="0"/>
    <n v="0"/>
  </r>
  <r>
    <d v="2024-01-01T00:00:00"/>
    <n v="2024"/>
    <x v="0"/>
    <n v="1"/>
    <n v="0"/>
    <n v="0"/>
    <s v="2540"/>
    <x v="0"/>
    <s v="105046"/>
    <s v="Forskjøvet arbeidstid"/>
    <s v="1050"/>
    <s v="25310"/>
    <s v="Helse og Omsorg"/>
    <s v="2024_01_fact_bomiljo.csv"/>
    <n v="0"/>
    <n v="0"/>
    <n v="0"/>
    <n v="0"/>
    <n v="0"/>
    <n v="0"/>
    <n v="0"/>
    <n v="0"/>
    <n v="0"/>
    <n v="0"/>
    <n v="3689.04"/>
    <n v="100"/>
    <n v="1"/>
    <n v="0"/>
    <n v="0"/>
    <n v="0"/>
    <n v="0"/>
    <n v="0"/>
  </r>
  <r>
    <d v="2024-05-01T00:00:00"/>
    <n v="2024"/>
    <x v="1"/>
    <n v="2"/>
    <n v="1"/>
    <n v="0"/>
    <s v="2540"/>
    <x v="0"/>
    <s v="120045"/>
    <s v="Kjøkkenutstyr"/>
    <s v="1200"/>
    <s v="25310"/>
    <s v="Helse og Omsorg"/>
    <s v="2024_05_fact_bomiljo.csv"/>
    <n v="0"/>
    <n v="0"/>
    <n v="0"/>
    <n v="0"/>
    <n v="0"/>
    <n v="0"/>
    <n v="0"/>
    <n v="0"/>
    <n v="0"/>
    <n v="0"/>
    <n v="3314.4"/>
    <n v="100"/>
    <n v="1"/>
    <n v="0"/>
    <n v="0"/>
    <n v="0"/>
    <n v="0"/>
    <n v="0"/>
  </r>
  <r>
    <d v="2024-01-01T00:00:00"/>
    <n v="2024"/>
    <x v="0"/>
    <n v="1"/>
    <n v="0"/>
    <n v="0"/>
    <s v="2540"/>
    <x v="0"/>
    <s v="102032"/>
    <s v="Vikar - helligdagstillegg"/>
    <s v="1020"/>
    <s v="25710"/>
    <s v="Helse og Omsorg"/>
    <s v="2024_01_fact_bomiljo.csv"/>
    <n v="0"/>
    <n v="0"/>
    <n v="0"/>
    <n v="0"/>
    <n v="0"/>
    <n v="0"/>
    <n v="0"/>
    <n v="0"/>
    <n v="0"/>
    <n v="0"/>
    <n v="29714.92"/>
    <n v="100"/>
    <n v="1"/>
    <n v="0"/>
    <n v="0"/>
    <n v="0"/>
    <n v="0"/>
    <n v="0"/>
  </r>
  <r>
    <d v="2024-05-01T00:00:00"/>
    <n v="2024"/>
    <x v="1"/>
    <n v="2"/>
    <n v="1"/>
    <n v="0"/>
    <s v="2540"/>
    <x v="0"/>
    <s v="103030"/>
    <s v="Ekstrahjelp - lørdags- og søndagstillegg"/>
    <s v="1030"/>
    <s v="25310"/>
    <s v="Helse og Omsorg"/>
    <s v="2024_05_fact_bomiljo.csv"/>
    <n v="0"/>
    <n v="0"/>
    <n v="0"/>
    <n v="0"/>
    <n v="0"/>
    <n v="0"/>
    <n v="0"/>
    <n v="0"/>
    <n v="0"/>
    <n v="0"/>
    <n v="558.46"/>
    <n v="100"/>
    <n v="1"/>
    <n v="0"/>
    <n v="0"/>
    <n v="0"/>
    <n v="0"/>
    <n v="0"/>
  </r>
  <r>
    <d v="2024-06-01T00:00:00"/>
    <n v="2024"/>
    <x v="2"/>
    <n v="2"/>
    <n v="1"/>
    <n v="0"/>
    <s v="2020"/>
    <x v="4"/>
    <s v="101000"/>
    <s v="Fastlønn - ordinære"/>
    <s v="1010"/>
    <s v="20230"/>
    <s v="Oppvekst og Utdanning"/>
    <s v="2024_06_fact_komskole.csv"/>
    <n v="0"/>
    <n v="0"/>
    <n v="0"/>
    <n v="0"/>
    <n v="0"/>
    <n v="0"/>
    <n v="-44620"/>
    <n v="130"/>
    <n v="0"/>
    <n v="44620"/>
    <n v="4462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10500"/>
    <s v="Undervisningsmateriell"/>
    <s v="1105"/>
    <s v="20210"/>
    <s v="Oppvekst og Utdanning"/>
    <s v="2024_04_fact_komskole.csv"/>
    <n v="0"/>
    <n v="0"/>
    <n v="0"/>
    <n v="0"/>
    <n v="0"/>
    <n v="0"/>
    <n v="-16120"/>
    <n v="1260"/>
    <n v="0"/>
    <n v="16120"/>
    <n v="16120"/>
    <n v="100"/>
    <n v="1"/>
    <n v="0"/>
    <n v="0"/>
    <n v="0"/>
    <n v="0"/>
    <n v="0"/>
  </r>
  <r>
    <d v="2024-02-01T00:00:00"/>
    <n v="2024"/>
    <x v="4"/>
    <n v="1"/>
    <n v="0"/>
    <n v="0"/>
    <s v="2140"/>
    <x v="1"/>
    <s v="101000"/>
    <s v="Fastlønn - ordinære"/>
    <s v="1010"/>
    <s v="20230"/>
    <s v="Oppvekst og Utdanning"/>
    <s v="2024_02_fact_komskole.csv"/>
    <n v="0"/>
    <n v="0"/>
    <n v="0"/>
    <n v="0"/>
    <n v="0"/>
    <n v="0"/>
    <n v="-142120"/>
    <n v="-50500"/>
    <n v="0"/>
    <n v="142120"/>
    <n v="14212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12020"/>
    <s v="Plast og papir"/>
    <s v="1120"/>
    <s v="25320"/>
    <s v="Helse og Omsorg"/>
    <s v="2024_08_fact_bomiljo.csv"/>
    <n v="0"/>
    <n v="0"/>
    <n v="0"/>
    <n v="0"/>
    <n v="0"/>
    <n v="0"/>
    <n v="-786.64"/>
    <n v="-786.64"/>
    <n v="0"/>
    <n v="786.64"/>
    <n v="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19550"/>
    <s v="Kommunale gebyrer"/>
    <s v="1195"/>
    <s v="25310"/>
    <s v="Helse og Omsorg"/>
    <s v="2024_05_fact_bomiljo.csv"/>
    <n v="0"/>
    <n v="0"/>
    <n v="0"/>
    <n v="0"/>
    <n v="0"/>
    <n v="0"/>
    <n v="-150"/>
    <n v="-150"/>
    <n v="0"/>
    <n v="150"/>
    <n v="11.95"/>
    <n v="100"/>
    <n v="1"/>
    <n v="0"/>
    <n v="0"/>
    <n v="0"/>
    <n v="0"/>
    <n v="0"/>
  </r>
  <r>
    <d v="2024-01-01T00:00:00"/>
    <n v="2024"/>
    <x v="0"/>
    <n v="1"/>
    <n v="0"/>
    <n v="0"/>
    <s v="2210"/>
    <x v="2"/>
    <s v="101000"/>
    <s v="Fastlønn - ordinære"/>
    <s v="1010"/>
    <s v="22110"/>
    <s v="Oppvekst og Utdanning"/>
    <s v="2024_01_fact_komskole.csv"/>
    <n v="0"/>
    <n v="0"/>
    <n v="0"/>
    <n v="0"/>
    <n v="0"/>
    <n v="0"/>
    <n v="-79880"/>
    <n v="-10630"/>
    <n v="0"/>
    <n v="7988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01000"/>
    <s v="Fastlønn - ordinære"/>
    <s v="1010"/>
    <s v="22110"/>
    <s v="Oppvekst og Utdanning"/>
    <s v="2024_04_fact_komskole.csv"/>
    <n v="0"/>
    <n v="0"/>
    <n v="0"/>
    <n v="0"/>
    <n v="0"/>
    <n v="0"/>
    <n v="-79880"/>
    <n v="-10630"/>
    <n v="0"/>
    <n v="7988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01000"/>
    <s v="Fastlønn - ordinære"/>
    <s v="1010"/>
    <s v="22110"/>
    <s v="Oppvekst og Utdanning"/>
    <s v="2024_06_fact_komskole.csv"/>
    <n v="0"/>
    <n v="0"/>
    <n v="0"/>
    <n v="0"/>
    <n v="0"/>
    <n v="0"/>
    <n v="-79880"/>
    <n v="-10630"/>
    <n v="0"/>
    <n v="7988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01000"/>
    <s v="Fastlønn - ordinære"/>
    <s v="1010"/>
    <s v="22110"/>
    <s v="Oppvekst og Utdanning"/>
    <s v="2024_07_fact_komskole.csv"/>
    <n v="0"/>
    <n v="0"/>
    <n v="0"/>
    <n v="0"/>
    <n v="0"/>
    <n v="0"/>
    <n v="-79880"/>
    <n v="-10630"/>
    <n v="0"/>
    <n v="79880"/>
    <n v="7988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12010"/>
    <s v="Arbeidsklær / verneutstyr / uniformer"/>
    <s v="1120"/>
    <s v="25310"/>
    <s v="Helse og Omsorg"/>
    <s v="2024_07_fact_bomiljo.csv"/>
    <n v="0"/>
    <n v="0"/>
    <n v="0"/>
    <n v="0"/>
    <n v="0"/>
    <n v="0"/>
    <n v="-1144.5"/>
    <n v="-1144.5"/>
    <n v="0"/>
    <n v="1144.5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71000"/>
    <s v="Refusjon sykepenger"/>
    <s v="1710"/>
    <s v="20220"/>
    <s v="Oppvekst og Utdanning"/>
    <s v="2024_05_fact_komskole.csv"/>
    <n v="0"/>
    <n v="0"/>
    <n v="0"/>
    <n v="0"/>
    <n v="0"/>
    <n v="0"/>
    <n v="380"/>
    <n v="380"/>
    <n v="0"/>
    <n v="380"/>
    <n v="-38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22000"/>
    <s v="Leie av kontorutstyr / maskiner"/>
    <s v="1220"/>
    <s v="25320"/>
    <s v="Helse og Omsorg"/>
    <s v="2024_06_fact_bomiljo.csv"/>
    <n v="1700"/>
    <n v="0"/>
    <n v="-1700"/>
    <n v="0"/>
    <n v="0"/>
    <n v="0"/>
    <n v="-2658"/>
    <n v="-2658"/>
    <n v="0"/>
    <n v="2658"/>
    <n v="0"/>
    <n v="0"/>
    <n v="1"/>
    <n v="0"/>
    <n v="0"/>
    <n v="0"/>
    <n v="0"/>
    <n v="0"/>
  </r>
  <r>
    <d v="2024-07-01T00:00:00"/>
    <n v="2024"/>
    <x v="7"/>
    <n v="3"/>
    <n v="1"/>
    <n v="0"/>
    <s v="2540"/>
    <x v="0"/>
    <s v="150010"/>
    <s v="Forsinkelsesrenter (mora)"/>
    <s v="1500"/>
    <s v="25310"/>
    <s v="Helse og Omsorg"/>
    <s v="2024_07_fact_bomiljo.csv"/>
    <n v="0"/>
    <n v="0"/>
    <n v="0"/>
    <n v="0"/>
    <n v="0"/>
    <n v="0"/>
    <n v="-9.27"/>
    <n v="-9.27"/>
    <n v="0"/>
    <n v="9.27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19590"/>
    <s v="Andre avgifter, gebyrer og lisenser"/>
    <s v="1195"/>
    <s v="20220"/>
    <s v="Oppvekst og Utdanning"/>
    <s v="2024_05_fact_komskole.csv"/>
    <n v="0"/>
    <n v="0"/>
    <n v="0"/>
    <n v="0"/>
    <n v="0"/>
    <n v="0"/>
    <n v="-6750"/>
    <n v="-6750"/>
    <n v="0"/>
    <n v="6750"/>
    <n v="675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19590"/>
    <s v="Andre avgifter, gebyrer og lisenser"/>
    <s v="1195"/>
    <s v="20220"/>
    <s v="Oppvekst og Utdanning"/>
    <s v="2024_07_fact_komskole.csv"/>
    <n v="0"/>
    <n v="0"/>
    <n v="0"/>
    <n v="0"/>
    <n v="0"/>
    <n v="0"/>
    <n v="-6750"/>
    <n v="-6750"/>
    <n v="0"/>
    <n v="6750"/>
    <n v="675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19590"/>
    <s v="Andre avgifter, gebyrer og lisenser"/>
    <s v="1195"/>
    <s v="20220"/>
    <s v="Oppvekst og Utdanning"/>
    <s v="2024_08_fact_komskole.csv"/>
    <n v="0"/>
    <n v="0"/>
    <n v="0"/>
    <n v="0"/>
    <n v="0"/>
    <n v="0"/>
    <n v="-6750"/>
    <n v="-6750"/>
    <n v="0"/>
    <n v="6750"/>
    <n v="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11500"/>
    <s v="Matvarer / drikke - ikke møtevirksomhet"/>
    <s v="1115"/>
    <s v="20230"/>
    <s v="Oppvekst og Utdanning"/>
    <s v="2024_03_fact_komskole.csv"/>
    <n v="0"/>
    <n v="0"/>
    <n v="0"/>
    <n v="0"/>
    <n v="0"/>
    <n v="0"/>
    <n v="-36750"/>
    <n v="10500"/>
    <n v="0"/>
    <n v="36750"/>
    <n v="36750"/>
    <n v="100"/>
    <n v="1"/>
    <n v="0"/>
    <n v="0"/>
    <n v="0"/>
    <n v="0"/>
    <n v="0"/>
  </r>
  <r>
    <d v="2024-05-01T00:00:00"/>
    <n v="2024"/>
    <x v="1"/>
    <n v="2"/>
    <n v="1"/>
    <n v="0"/>
    <s v="2540"/>
    <x v="0"/>
    <s v="114000"/>
    <s v="Stillingsannonser"/>
    <s v="1140"/>
    <s v="25310"/>
    <s v="Helse og Omsorg"/>
    <s v="2024_05_fact_bomiljo.csv"/>
    <n v="2550"/>
    <n v="0"/>
    <n v="-2550"/>
    <n v="0"/>
    <n v="-137.5"/>
    <n v="-137.5"/>
    <n v="137.5"/>
    <n v="-2412.5"/>
    <n v="0"/>
    <n v="194.45436482630058"/>
    <n v="3300"/>
    <n v="0"/>
    <n v="1"/>
    <n v="-0.70710678118654746"/>
    <n v="137.5"/>
    <n v="4.9236239171066263"/>
    <n v="0"/>
    <n v="0"/>
  </r>
  <r>
    <d v="2024-08-01T00:00:00"/>
    <n v="2024"/>
    <x v="5"/>
    <n v="3"/>
    <n v="1"/>
    <n v="0"/>
    <s v="2540"/>
    <x v="0"/>
    <s v="123022"/>
    <s v="Vedlikehold - elektriske installasjoner"/>
    <s v="1230"/>
    <s v="25710"/>
    <s v="Helse og Omsorg"/>
    <s v="2024_08_fact_bomiljo.csv"/>
    <n v="0"/>
    <n v="0"/>
    <n v="0"/>
    <n v="0"/>
    <n v="-1470"/>
    <n v="-1470"/>
    <n v="1470"/>
    <n v="1470"/>
    <n v="0"/>
    <n v="1470"/>
    <n v="-1470"/>
    <n v="100"/>
    <n v="1"/>
    <n v="-1"/>
    <n v="1470"/>
    <n v="7.2930176797727819"/>
    <n v="0"/>
    <n v="0"/>
  </r>
  <r>
    <d v="2024-05-01T00:00:00"/>
    <n v="2024"/>
    <x v="1"/>
    <n v="2"/>
    <n v="1"/>
    <n v="0"/>
    <s v="2540"/>
    <x v="0"/>
    <s v="126000"/>
    <s v="Renholdstjenester"/>
    <s v="1260"/>
    <s v="25710"/>
    <s v="Helse og Omsorg"/>
    <s v="2024_05_fact_bomiljo.csv"/>
    <n v="0"/>
    <n v="0"/>
    <n v="0"/>
    <n v="0"/>
    <n v="-400"/>
    <n v="-400"/>
    <n v="400"/>
    <n v="400"/>
    <n v="0"/>
    <n v="565.68542494923804"/>
    <n v="-400"/>
    <n v="100"/>
    <n v="1"/>
    <n v="-0.70710678118654746"/>
    <n v="400"/>
    <n v="5.9914645471079817"/>
    <n v="0"/>
    <n v="0"/>
  </r>
  <r>
    <d v="2024-04-01T00:00:00"/>
    <n v="2024"/>
    <x v="3"/>
    <n v="2"/>
    <n v="0"/>
    <n v="0"/>
    <s v="2540"/>
    <x v="0"/>
    <s v="111500"/>
    <s v="Matvarer / drikke - ikke møtevirksomhet"/>
    <s v="1115"/>
    <s v="25720"/>
    <s v="Helse og Omsorg"/>
    <s v="2024_04_fact_bomiljo.csv"/>
    <n v="0"/>
    <n v="0"/>
    <n v="0"/>
    <n v="0"/>
    <n v="-585.89"/>
    <n v="-585.89"/>
    <n v="585.89"/>
    <n v="585.89"/>
    <n v="0"/>
    <n v="585.89"/>
    <n v="630.59"/>
    <n v="100"/>
    <n v="1"/>
    <n v="-1"/>
    <n v="585.89"/>
    <n v="6.3731320586460836"/>
    <n v="0"/>
    <n v="0"/>
  </r>
  <r>
    <d v="2024-02-01T00:00:00"/>
    <n v="2024"/>
    <x v="4"/>
    <n v="1"/>
    <n v="0"/>
    <n v="0"/>
    <s v="2540"/>
    <x v="0"/>
    <s v="112020"/>
    <s v="Plast og papir"/>
    <s v="1120"/>
    <s v="25320"/>
    <s v="Helse og Omsorg"/>
    <s v="2024_02_fact_bomiljo.csv"/>
    <n v="0"/>
    <n v="0"/>
    <n v="0"/>
    <n v="0"/>
    <n v="-786.64"/>
    <n v="-786.64"/>
    <n v="786.64"/>
    <n v="786.64"/>
    <n v="0"/>
    <n v="1112.4769567051715"/>
    <n v="0"/>
    <n v="100"/>
    <n v="1"/>
    <n v="-0.70710678118654757"/>
    <n v="786.64"/>
    <n v="6.6677707104719008"/>
    <n v="0"/>
    <n v="0"/>
  </r>
  <r>
    <d v="2024-08-01T00:00:00"/>
    <n v="2024"/>
    <x v="5"/>
    <n v="3"/>
    <n v="1"/>
    <n v="0"/>
    <s v="2540"/>
    <x v="0"/>
    <s v="112021"/>
    <s v="Renholdsutstyr"/>
    <s v="1120"/>
    <s v="25720"/>
    <s v="Helse og Omsorg"/>
    <s v="2024_08_fact_bomiljo.csv"/>
    <n v="1868"/>
    <n v="0"/>
    <n v="-1868"/>
    <n v="0"/>
    <n v="-2043.3"/>
    <n v="-2043.3"/>
    <n v="2043.3"/>
    <n v="175.29999999999995"/>
    <n v="0"/>
    <n v="2889.6625719969452"/>
    <n v="-2043.3"/>
    <n v="0"/>
    <n v="1"/>
    <n v="-0.70710678118654746"/>
    <n v="2043.3"/>
    <n v="7.6223214269153825"/>
    <n v="0"/>
    <n v="0"/>
  </r>
  <r>
    <d v="2024-07-01T00:00:00"/>
    <n v="2024"/>
    <x v="7"/>
    <n v="3"/>
    <n v="1"/>
    <n v="0"/>
    <s v="2540"/>
    <x v="0"/>
    <s v="112099"/>
    <s v="Interne inntekter/utgifter"/>
    <s v="1120"/>
    <s v="25310"/>
    <s v="Helse og Omsorg"/>
    <s v="2024_07_fact_bomiljo.csv"/>
    <n v="0"/>
    <n v="0"/>
    <n v="0"/>
    <n v="0"/>
    <n v="-100"/>
    <n v="-100"/>
    <n v="100"/>
    <n v="100"/>
    <n v="0"/>
    <n v="100"/>
    <n v="-100"/>
    <n v="100"/>
    <n v="1"/>
    <n v="-1"/>
    <n v="100"/>
    <n v="4.6051701859880918"/>
    <n v="0"/>
    <n v="0"/>
  </r>
  <r>
    <d v="2024-05-01T00:00:00"/>
    <n v="2024"/>
    <x v="1"/>
    <n v="2"/>
    <n v="1"/>
    <n v="0"/>
    <s v="2540"/>
    <x v="0"/>
    <s v="122000"/>
    <s v="Leie av kontorutstyr / maskiner"/>
    <s v="1220"/>
    <s v="25310"/>
    <s v="Helse og Omsorg"/>
    <s v="2024_05_fact_bomiljo.csv"/>
    <n v="1700"/>
    <n v="0"/>
    <n v="-1700"/>
    <n v="0"/>
    <n v="-2658"/>
    <n v="-2658"/>
    <n v="2658"/>
    <n v="2658"/>
    <n v="0"/>
    <n v="2658"/>
    <n v="-2658"/>
    <n v="0"/>
    <n v="1"/>
    <n v="-1"/>
    <n v="2658"/>
    <n v="7.8853292392731911"/>
    <n v="0"/>
    <n v="0"/>
  </r>
  <r>
    <d v="2024-04-01T00:00:00"/>
    <n v="2024"/>
    <x v="3"/>
    <n v="2"/>
    <n v="0"/>
    <n v="0"/>
    <s v="2540"/>
    <x v="0"/>
    <s v="119550"/>
    <s v="Kommunale gebyrer"/>
    <s v="1195"/>
    <s v="25310"/>
    <s v="Helse og Omsorg"/>
    <s v="2024_04_fact_bomiljo.csv"/>
    <n v="0"/>
    <n v="0"/>
    <n v="0"/>
    <n v="0"/>
    <n v="-150"/>
    <n v="-150"/>
    <n v="150"/>
    <n v="150"/>
    <n v="0"/>
    <n v="150"/>
    <n v="0"/>
    <n v="100"/>
    <n v="1"/>
    <n v="-1"/>
    <n v="150"/>
    <n v="5.0106352940962555"/>
    <n v="0"/>
    <n v="0"/>
  </r>
  <r>
    <d v="2024-08-01T00:00:00"/>
    <n v="2024"/>
    <x v="5"/>
    <n v="3"/>
    <n v="1"/>
    <n v="0"/>
    <s v="2020"/>
    <x v="4"/>
    <s v="116500"/>
    <s v="Andre opplysningspliktige godtgjørelser"/>
    <s v="1165"/>
    <s v="20230"/>
    <s v="Oppvekst og Utdanning"/>
    <s v="2024_08_fact_komskole.csv"/>
    <n v="0"/>
    <n v="0"/>
    <n v="0"/>
    <n v="0"/>
    <n v="-1250"/>
    <n v="-1250"/>
    <n v="1250"/>
    <n v="1410"/>
    <n v="0"/>
    <n v="1250"/>
    <n v="0"/>
    <n v="100"/>
    <n v="1"/>
    <n v="-1"/>
    <n v="1250"/>
    <n v="7.1308988302963465"/>
    <n v="0"/>
    <n v="0"/>
  </r>
  <r>
    <d v="2024-07-01T00:00:00"/>
    <n v="2024"/>
    <x v="7"/>
    <n v="3"/>
    <n v="1"/>
    <n v="0"/>
    <s v="2540"/>
    <x v="0"/>
    <s v="110000"/>
    <s v="Kontormateriell / rekvisita"/>
    <s v="1100"/>
    <s v="25710"/>
    <s v="Helse og Omsorg"/>
    <s v="2024_07_fact_bomiljo.csv"/>
    <n v="1000"/>
    <n v="0"/>
    <n v="-1000"/>
    <n v="0"/>
    <n v="-564.9"/>
    <n v="-564.9"/>
    <n v="-697.28000000000009"/>
    <n v="-697.28000000000009"/>
    <n v="0"/>
    <n v="1095.0821340885807"/>
    <n v="295.07"/>
    <n v="0"/>
    <n v="1"/>
    <n v="-0.51585171779846195"/>
    <n v="564.9"/>
    <n v="6.3366487243312166"/>
    <n v="0"/>
    <n v="0"/>
  </r>
  <r>
    <d v="2024-03-01T00:00:00"/>
    <n v="2024"/>
    <x v="6"/>
    <n v="1"/>
    <n v="0"/>
    <n v="0"/>
    <s v="2540"/>
    <x v="0"/>
    <s v="112021"/>
    <s v="Renholdsutstyr"/>
    <s v="1120"/>
    <s v="25710"/>
    <s v="Helse og Omsorg"/>
    <s v="2024_03_fact_bomiljo.csv"/>
    <n v="1868"/>
    <n v="0"/>
    <n v="-1868"/>
    <n v="0"/>
    <n v="-805.51"/>
    <n v="-805.51"/>
    <n v="805.51"/>
    <n v="-1062.49"/>
    <n v="0"/>
    <n v="1139.1631666271517"/>
    <n v="-805.51"/>
    <n v="0"/>
    <n v="1"/>
    <n v="-0.70710678118654757"/>
    <n v="805.51"/>
    <n v="6.691475617189254"/>
    <n v="0"/>
    <n v="0"/>
  </r>
  <r>
    <d v="2024-06-01T00:00:00"/>
    <n v="2024"/>
    <x v="2"/>
    <n v="2"/>
    <n v="1"/>
    <n v="0"/>
    <s v="2540"/>
    <x v="0"/>
    <s v="115000"/>
    <s v="Kurs / konferanser/opplæring - inkl. hotell"/>
    <s v="1150"/>
    <s v="25720"/>
    <s v="Helse og Omsorg"/>
    <s v="2024_06_fact_bomiljo.csv"/>
    <n v="5268"/>
    <n v="0"/>
    <n v="-5268"/>
    <n v="0"/>
    <n v="-6640.18"/>
    <n v="-6640.18"/>
    <n v="6358.18"/>
    <n v="6358.18"/>
    <n v="0"/>
    <n v="6503.7668833069356"/>
    <n v="-6640.18"/>
    <n v="0"/>
    <n v="1"/>
    <n v="-1.0209744781971188"/>
    <n v="6640.18"/>
    <n v="8.8008943505367867"/>
    <n v="0"/>
    <n v="0"/>
  </r>
  <r>
    <d v="2024-05-01T00:00:00"/>
    <n v="2024"/>
    <x v="1"/>
    <n v="2"/>
    <n v="1"/>
    <n v="0"/>
    <s v="2540"/>
    <x v="0"/>
    <s v="112010"/>
    <s v="Arbeidsklær / verneutstyr / uniformer"/>
    <s v="1120"/>
    <s v="25710"/>
    <s v="Helse og Omsorg"/>
    <s v="2024_05_fact_bomiljo.csv"/>
    <n v="0"/>
    <n v="0"/>
    <n v="0"/>
    <n v="0"/>
    <n v="-2289"/>
    <n v="-2289"/>
    <n v="2289"/>
    <n v="2289"/>
    <n v="0"/>
    <n v="3237.1348442720146"/>
    <n v="-2289"/>
    <n v="100"/>
    <n v="1"/>
    <n v="-0.70710678118654757"/>
    <n v="2289"/>
    <n v="7.7358703199525669"/>
    <n v="0"/>
    <n v="0"/>
  </r>
  <r>
    <d v="2024-07-01T00:00:00"/>
    <n v="2024"/>
    <x v="7"/>
    <n v="3"/>
    <n v="1"/>
    <n v="0"/>
    <s v="2540"/>
    <x v="0"/>
    <s v="112098"/>
    <s v="Tilskudd lærlinger (intern)"/>
    <s v="1120"/>
    <s v="25710"/>
    <s v="Helse og Omsorg"/>
    <s v="2024_07_fact_bomiljo.csv"/>
    <n v="0"/>
    <n v="0"/>
    <n v="0"/>
    <n v="0"/>
    <n v="61447"/>
    <n v="61447"/>
    <n v="-61447"/>
    <n v="-61447"/>
    <n v="0"/>
    <n v="86899.180767139565"/>
    <n v="-99000"/>
    <n v="100"/>
    <n v="1"/>
    <n v="0.70710678118654757"/>
    <n v="61447"/>
    <n v="11.02593029362343"/>
    <n v="1"/>
    <n v="1"/>
  </r>
  <r>
    <d v="2024-07-01T00:00:00"/>
    <n v="2024"/>
    <x v="7"/>
    <n v="3"/>
    <n v="1"/>
    <n v="0"/>
    <s v="2540"/>
    <x v="0"/>
    <s v="111509"/>
    <s v="Pant"/>
    <s v="1115"/>
    <s v="25320"/>
    <s v="Helse og Omsorg"/>
    <s v="2024_07_fact_bomiljo.csv"/>
    <n v="0"/>
    <n v="0"/>
    <n v="0"/>
    <n v="0"/>
    <n v="-24"/>
    <n v="-24"/>
    <n v="24"/>
    <n v="24"/>
    <n v="0"/>
    <n v="24"/>
    <n v="-24"/>
    <n v="100"/>
    <n v="1"/>
    <n v="-1"/>
    <n v="24"/>
    <n v="3.1780538303479458"/>
    <n v="0"/>
    <n v="0"/>
  </r>
  <r>
    <d v="2024-06-01T00:00:00"/>
    <n v="2024"/>
    <x v="2"/>
    <n v="2"/>
    <n v="1"/>
    <n v="0"/>
    <s v="2540"/>
    <x v="0"/>
    <s v="105045"/>
    <s v="Turtillegg - reise med pasient / klient/brukere"/>
    <s v="1050"/>
    <s v="25720"/>
    <s v="Helse og Omsorg"/>
    <s v="2024_06_fact_bomiljo.csv"/>
    <n v="0"/>
    <n v="0"/>
    <n v="0"/>
    <n v="0"/>
    <n v="-1075.2"/>
    <n v="-1075.2"/>
    <n v="1075.2"/>
    <n v="1075.2"/>
    <n v="0"/>
    <n v="1520.5624222635518"/>
    <n v="-1075.2"/>
    <n v="100"/>
    <n v="1"/>
    <n v="-0.70710678118654757"/>
    <n v="1075.2"/>
    <n v="6.9802619697688852"/>
    <n v="0"/>
    <n v="0"/>
  </r>
  <r>
    <d v="2024-03-01T00:00:00"/>
    <n v="2024"/>
    <x v="6"/>
    <n v="1"/>
    <n v="0"/>
    <n v="0"/>
    <s v="2540"/>
    <x v="0"/>
    <s v="112010"/>
    <s v="Arbeidsklær / verneutstyr / uniformer"/>
    <s v="1120"/>
    <s v="25310"/>
    <s v="Helse og Omsorg"/>
    <s v="2024_03_fact_bomiljo.csv"/>
    <n v="0"/>
    <n v="0"/>
    <n v="0"/>
    <n v="0"/>
    <n v="-1144.5"/>
    <n v="-1144.5"/>
    <n v="1144.5"/>
    <n v="1144.5"/>
    <n v="0"/>
    <n v="1618.5674221360073"/>
    <n v="0"/>
    <n v="100"/>
    <n v="1"/>
    <n v="-0.70710678118654757"/>
    <n v="1144.5"/>
    <n v="7.0427231393926215"/>
    <n v="0"/>
    <n v="0"/>
  </r>
  <r>
    <d v="2024-01-01T00:00:00"/>
    <n v="2024"/>
    <x v="0"/>
    <n v="1"/>
    <n v="0"/>
    <n v="0"/>
    <s v="2020"/>
    <x v="4"/>
    <s v="171000"/>
    <s v="Refusjon sykepenger"/>
    <s v="1710"/>
    <s v="20220"/>
    <s v="Oppvekst og Utdanning"/>
    <s v="2024_01_fact_komskole.csv"/>
    <n v="0"/>
    <n v="0"/>
    <n v="0"/>
    <n v="0"/>
    <n v="380"/>
    <n v="380"/>
    <n v="-380"/>
    <n v="-380"/>
    <n v="0"/>
    <n v="537.40115370177614"/>
    <n v="-380"/>
    <n v="100"/>
    <n v="1"/>
    <n v="0.70710678118654746"/>
    <n v="380"/>
    <n v="5.9401712527204316"/>
    <n v="0"/>
    <n v="1"/>
  </r>
  <r>
    <d v="2024-06-01T00:00:00"/>
    <n v="2024"/>
    <x v="2"/>
    <n v="2"/>
    <n v="1"/>
    <n v="0"/>
    <s v="2020"/>
    <x v="4"/>
    <s v="171000"/>
    <s v="Refusjon sykepenger"/>
    <s v="1710"/>
    <s v="20220"/>
    <s v="Oppvekst og Utdanning"/>
    <s v="2024_06_fact_komskole.csv"/>
    <n v="0"/>
    <n v="0"/>
    <n v="0"/>
    <n v="0"/>
    <n v="380"/>
    <n v="380"/>
    <n v="-380"/>
    <n v="-380"/>
    <n v="0"/>
    <n v="380"/>
    <n v="-380"/>
    <n v="100"/>
    <n v="1"/>
    <n v="1"/>
    <n v="380"/>
    <n v="5.9401712527204316"/>
    <n v="0"/>
    <n v="1"/>
  </r>
  <r>
    <d v="2024-07-01T00:00:00"/>
    <n v="2024"/>
    <x v="7"/>
    <n v="3"/>
    <n v="1"/>
    <n v="0"/>
    <s v="2020"/>
    <x v="4"/>
    <s v="171000"/>
    <s v="Refusjon sykepenger"/>
    <s v="1710"/>
    <s v="20220"/>
    <s v="Oppvekst og Utdanning"/>
    <s v="2024_07_fact_komskole.csv"/>
    <n v="0"/>
    <n v="0"/>
    <n v="0"/>
    <n v="0"/>
    <n v="380"/>
    <n v="380"/>
    <n v="0"/>
    <n v="0"/>
    <n v="0"/>
    <n v="380"/>
    <n v="0"/>
    <n v="100"/>
    <n v="1"/>
    <n v="1"/>
    <n v="380"/>
    <n v="5.9401712527204316"/>
    <n v="0"/>
    <n v="1"/>
  </r>
  <r>
    <d v="2024-08-01T00:00:00"/>
    <n v="2024"/>
    <x v="5"/>
    <n v="3"/>
    <n v="1"/>
    <n v="0"/>
    <s v="2540"/>
    <x v="0"/>
    <s v="103040"/>
    <s v="Engasjementer / midlertidige stillinger"/>
    <s v="1030"/>
    <s v="25720"/>
    <s v="Helse og Omsorg"/>
    <s v="2024_08_fact_bomiljo.csv"/>
    <n v="0"/>
    <n v="0"/>
    <n v="0"/>
    <n v="0"/>
    <n v="-19282.89"/>
    <n v="-19282.89"/>
    <n v="19282.89"/>
    <n v="19282.89"/>
    <n v="0"/>
    <n v="19282.89"/>
    <n v="-19282.89"/>
    <n v="100"/>
    <n v="1"/>
    <n v="-1"/>
    <n v="19282.89"/>
    <n v="9.8669734531967741"/>
    <n v="0"/>
    <n v="0"/>
  </r>
  <r>
    <d v="2024-05-01T00:00:00"/>
    <n v="2024"/>
    <x v="1"/>
    <n v="2"/>
    <n v="1"/>
    <n v="0"/>
    <s v="2540"/>
    <x v="0"/>
    <s v="110000"/>
    <s v="Kontormateriell / rekvisita"/>
    <s v="1100"/>
    <s v="25310"/>
    <s v="Helse og Omsorg"/>
    <s v="2024_05_fact_bomiljo.csv"/>
    <n v="1000"/>
    <n v="0"/>
    <n v="-1000"/>
    <n v="0"/>
    <n v="-412.8"/>
    <n v="-412.8"/>
    <n v="412.8"/>
    <n v="-587.20000000000005"/>
    <n v="0"/>
    <n v="583.78735854761362"/>
    <n v="813.95"/>
    <n v="0"/>
    <n v="1"/>
    <n v="-0.70710678118654757"/>
    <n v="412.8"/>
    <n v="6.022963214167353"/>
    <n v="0"/>
    <n v="0"/>
  </r>
  <r>
    <d v="2024-08-01T00:00:00"/>
    <n v="2024"/>
    <x v="5"/>
    <n v="3"/>
    <n v="1"/>
    <n v="0"/>
    <s v="2540"/>
    <x v="0"/>
    <s v="112000"/>
    <s v="Velferdstiltak / arrangementer -  ansatte"/>
    <s v="1120"/>
    <s v="25720"/>
    <s v="Helse og Omsorg"/>
    <s v="2024_08_fact_bomiljo.csv"/>
    <n v="1868"/>
    <n v="0"/>
    <n v="-1868"/>
    <n v="0"/>
    <n v="-483.2"/>
    <n v="-483.2"/>
    <n v="379.4"/>
    <n v="379.4"/>
    <n v="0"/>
    <n v="440.56840558533014"/>
    <n v="-483.2"/>
    <n v="0"/>
    <n v="1"/>
    <n v="-1.0967649833129327"/>
    <n v="483.2"/>
    <n v="6.1804306466206054"/>
    <n v="0"/>
    <n v="0"/>
  </r>
  <r>
    <d v="2024-07-01T00:00:00"/>
    <n v="2024"/>
    <x v="7"/>
    <n v="3"/>
    <n v="1"/>
    <n v="0"/>
    <s v="2540"/>
    <x v="0"/>
    <s v="112021"/>
    <s v="Renholdsutstyr"/>
    <s v="1120"/>
    <s v="25310"/>
    <s v="Helse og Omsorg"/>
    <s v="2024_07_fact_bomiljo.csv"/>
    <n v="1868"/>
    <n v="0"/>
    <n v="-1868"/>
    <n v="0"/>
    <n v="-1999.8"/>
    <n v="-1999.8"/>
    <n v="1999.8"/>
    <n v="131.79999999999995"/>
    <n v="0"/>
    <n v="2828.1442820337156"/>
    <n v="-1999.8"/>
    <n v="0"/>
    <n v="1"/>
    <n v="-0.70710678118654746"/>
    <n v="1999.8"/>
    <n v="7.600802454541749"/>
    <n v="0"/>
    <n v="0"/>
  </r>
  <r>
    <d v="2024-03-01T00:00:00"/>
    <n v="2024"/>
    <x v="6"/>
    <n v="1"/>
    <n v="0"/>
    <n v="0"/>
    <s v="2540"/>
    <x v="0"/>
    <s v="112022"/>
    <s v="Rengjøringsmidler"/>
    <s v="1120"/>
    <s v="25310"/>
    <s v="Helse og Omsorg"/>
    <s v="2024_03_fact_bomiljo.csv"/>
    <n v="850"/>
    <n v="0"/>
    <n v="-850"/>
    <n v="0"/>
    <n v="-7132.57"/>
    <n v="-7132.57"/>
    <n v="7132.57"/>
    <n v="6282.57"/>
    <n v="0"/>
    <n v="10086.977228575466"/>
    <n v="-7132.57"/>
    <n v="0"/>
    <n v="1"/>
    <n v="-0.70710678118654757"/>
    <n v="7132.57"/>
    <n v="8.872426897270131"/>
    <n v="0"/>
    <n v="0"/>
  </r>
  <r>
    <d v="2024-08-01T00:00:00"/>
    <n v="2024"/>
    <x v="5"/>
    <n v="3"/>
    <n v="1"/>
    <n v="0"/>
    <s v="2540"/>
    <x v="0"/>
    <s v="116000"/>
    <s v="Km-godtgjørelse, inkl. passasjertillegg - oppl.pl"/>
    <s v="1160"/>
    <s v="25320"/>
    <s v="Helse og Omsorg"/>
    <s v="2024_08_fact_bomiljo.csv"/>
    <n v="850"/>
    <n v="0"/>
    <n v="-850"/>
    <n v="0"/>
    <n v="-1471.05"/>
    <n v="-1471.05"/>
    <n v="932.84999999999991"/>
    <n v="932.84999999999991"/>
    <n v="0"/>
    <n v="1289.1579548294303"/>
    <n v="-1471.05"/>
    <n v="0"/>
    <n v="1"/>
    <n v="-1.1410936840510253"/>
    <n v="1471.05"/>
    <n v="7.2937317105064388"/>
    <n v="0"/>
    <n v="0"/>
  </r>
  <r>
    <d v="2024-08-01T00:00:00"/>
    <n v="2024"/>
    <x v="5"/>
    <n v="3"/>
    <n v="1"/>
    <n v="0"/>
    <s v="2540"/>
    <x v="0"/>
    <s v="102032"/>
    <s v="Vikar - helligdagstillegg"/>
    <s v="1020"/>
    <s v="25720"/>
    <s v="Helse og Omsorg"/>
    <s v="2024_08_fact_bomiljo.csv"/>
    <n v="0"/>
    <n v="0"/>
    <n v="0"/>
    <n v="0"/>
    <n v="-28871.57"/>
    <n v="-28871.57"/>
    <n v="28706.98"/>
    <n v="28706.98"/>
    <n v="0"/>
    <n v="28789.627861900193"/>
    <n v="-28871.57"/>
    <n v="100"/>
    <n v="1"/>
    <n v="-1.0028462381831704"/>
    <n v="28871.57"/>
    <n v="10.270612652889469"/>
    <n v="0"/>
    <n v="0"/>
  </r>
  <r>
    <d v="2024-02-01T00:00:00"/>
    <n v="2024"/>
    <x v="4"/>
    <n v="1"/>
    <n v="0"/>
    <n v="0"/>
    <s v="2020"/>
    <x v="4"/>
    <s v="119590"/>
    <s v="Andre avgifter, gebyrer og lisenser"/>
    <s v="1195"/>
    <s v="20210"/>
    <s v="Oppvekst og Utdanning"/>
    <s v="2024_02_fact_komskole.csv"/>
    <n v="0"/>
    <n v="0"/>
    <n v="0"/>
    <n v="0"/>
    <n v="120"/>
    <n v="120"/>
    <n v="0"/>
    <n v="0"/>
    <n v="0"/>
    <n v="120"/>
    <n v="-120"/>
    <n v="100"/>
    <n v="1"/>
    <n v="1"/>
    <n v="120"/>
    <n v="4.7874917427820458"/>
    <n v="0"/>
    <n v="1"/>
  </r>
  <r>
    <d v="2024-02-01T00:00:00"/>
    <n v="2024"/>
    <x v="4"/>
    <n v="1"/>
    <n v="0"/>
    <n v="0"/>
    <s v="2540"/>
    <x v="0"/>
    <s v="122000"/>
    <s v="Leie av kontorutstyr / maskiner"/>
    <s v="1220"/>
    <s v="25320"/>
    <s v="Helse og Omsorg"/>
    <s v="2024_02_fact_bomiljo.csv"/>
    <n v="1700"/>
    <n v="0"/>
    <n v="-1700"/>
    <n v="0"/>
    <n v="-2658"/>
    <n v="-2658"/>
    <n v="2658"/>
    <n v="958"/>
    <n v="0"/>
    <n v="3758.9796487876865"/>
    <n v="0"/>
    <n v="0"/>
    <n v="1"/>
    <n v="-0.70710678118654757"/>
    <n v="2658"/>
    <n v="7.8853292392731911"/>
    <n v="0"/>
    <n v="0"/>
  </r>
  <r>
    <d v="2024-04-01T00:00:00"/>
    <n v="2024"/>
    <x v="3"/>
    <n v="2"/>
    <n v="0"/>
    <n v="0"/>
    <s v="2540"/>
    <x v="0"/>
    <s v="150010"/>
    <s v="Forsinkelsesrenter (mora)"/>
    <s v="1500"/>
    <s v="25310"/>
    <s v="Helse og Omsorg"/>
    <s v="2024_04_fact_bomiljo.csv"/>
    <n v="0"/>
    <n v="0"/>
    <n v="0"/>
    <n v="0"/>
    <n v="-9.27"/>
    <n v="-9.27"/>
    <n v="9.27"/>
    <n v="9.27"/>
    <n v="0"/>
    <n v="13.109759723198591"/>
    <n v="0"/>
    <n v="100"/>
    <n v="1"/>
    <n v="-0.70710678118654746"/>
    <n v="9.27"/>
    <n v="2.2267833795777636"/>
    <n v="0"/>
    <n v="0"/>
  </r>
  <r>
    <d v="2024-02-01T00:00:00"/>
    <n v="2024"/>
    <x v="4"/>
    <n v="1"/>
    <n v="0"/>
    <n v="0"/>
    <s v="2020"/>
    <x v="4"/>
    <s v="119590"/>
    <s v="Andre avgifter, gebyrer og lisenser"/>
    <s v="1195"/>
    <s v="20220"/>
    <s v="Oppvekst og Utdanning"/>
    <s v="2024_02_fact_komskole.csv"/>
    <n v="0"/>
    <n v="0"/>
    <n v="0"/>
    <n v="0"/>
    <n v="-6750"/>
    <n v="-6750"/>
    <n v="6750"/>
    <n v="6750"/>
    <n v="0"/>
    <n v="6750"/>
    <n v="-6750"/>
    <n v="100"/>
    <n v="1"/>
    <n v="-1"/>
    <n v="6750"/>
    <n v="8.8172977838665751"/>
    <n v="0"/>
    <n v="0"/>
  </r>
  <r>
    <d v="2024-04-01T00:00:00"/>
    <n v="2024"/>
    <x v="3"/>
    <n v="2"/>
    <n v="0"/>
    <n v="0"/>
    <s v="2020"/>
    <x v="4"/>
    <s v="119590"/>
    <s v="Andre avgifter, gebyrer og lisenser"/>
    <s v="1195"/>
    <s v="20220"/>
    <s v="Oppvekst og Utdanning"/>
    <s v="2024_04_fact_komskole.csv"/>
    <n v="0"/>
    <n v="0"/>
    <n v="0"/>
    <n v="0"/>
    <n v="-6750"/>
    <n v="-6750"/>
    <n v="6750"/>
    <n v="6750"/>
    <n v="0"/>
    <n v="6750"/>
    <n v="6750"/>
    <n v="100"/>
    <n v="1"/>
    <n v="-1"/>
    <n v="6750"/>
    <n v="8.8172977838665751"/>
    <n v="0"/>
    <n v="0"/>
  </r>
  <r>
    <d v="2024-06-01T00:00:00"/>
    <n v="2024"/>
    <x v="2"/>
    <n v="2"/>
    <n v="1"/>
    <n v="0"/>
    <s v="2020"/>
    <x v="4"/>
    <s v="119590"/>
    <s v="Andre avgifter, gebyrer og lisenser"/>
    <s v="1195"/>
    <s v="20220"/>
    <s v="Oppvekst og Utdanning"/>
    <s v="2024_06_fact_komskole.csv"/>
    <n v="0"/>
    <n v="0"/>
    <n v="0"/>
    <n v="0"/>
    <n v="-6750"/>
    <n v="-6750"/>
    <n v="0"/>
    <n v="0"/>
    <n v="0"/>
    <n v="6750"/>
    <n v="6750"/>
    <n v="100"/>
    <n v="1"/>
    <n v="-1"/>
    <n v="6750"/>
    <n v="8.8172977838665751"/>
    <n v="0"/>
    <n v="0"/>
  </r>
  <r>
    <d v="2024-07-01T00:00:00"/>
    <n v="2024"/>
    <x v="7"/>
    <n v="3"/>
    <n v="1"/>
    <n v="0"/>
    <s v="2020"/>
    <x v="4"/>
    <s v="119590"/>
    <s v="Andre avgifter, gebyrer og lisenser"/>
    <s v="1195"/>
    <s v="20220"/>
    <s v="Oppvekst og Utdanning"/>
    <s v="2024_07_fact_komskole.csv"/>
    <n v="0"/>
    <n v="0"/>
    <n v="0"/>
    <n v="0"/>
    <n v="-6750"/>
    <n v="-6750"/>
    <n v="6750"/>
    <n v="6750"/>
    <n v="0"/>
    <n v="6750"/>
    <n v="0"/>
    <n v="100"/>
    <n v="1"/>
    <n v="-1"/>
    <n v="6750"/>
    <n v="8.8172977838665751"/>
    <n v="0"/>
    <n v="0"/>
  </r>
  <r>
    <d v="2024-08-01T00:00:00"/>
    <n v="2024"/>
    <x v="5"/>
    <n v="3"/>
    <n v="1"/>
    <n v="0"/>
    <s v="2540"/>
    <x v="0"/>
    <s v="105065"/>
    <s v="Skattepl. km-godtgjørelse"/>
    <s v="1050"/>
    <s v="25310"/>
    <s v="Helse og Omsorg"/>
    <s v="2024_08_fact_bomiljo.csv"/>
    <n v="0"/>
    <n v="0"/>
    <n v="0"/>
    <n v="0"/>
    <n v="-411.89"/>
    <n v="-411.89"/>
    <n v="411.89"/>
    <n v="411.89"/>
    <n v="0"/>
    <n v="582.50042420585407"/>
    <n v="-411.89"/>
    <n v="100"/>
    <n v="1"/>
    <n v="-0.70710678118654757"/>
    <n v="411.89"/>
    <n v="6.0207563234100112"/>
    <n v="0"/>
    <n v="0"/>
  </r>
  <r>
    <d v="2024-08-01T00:00:00"/>
    <n v="2024"/>
    <x v="5"/>
    <n v="3"/>
    <n v="1"/>
    <n v="0"/>
    <s v="2540"/>
    <x v="0"/>
    <s v="112002"/>
    <s v="Påskjønnelser - jfr reglement"/>
    <s v="1120"/>
    <s v="25720"/>
    <s v="Helse og Omsorg"/>
    <s v="2024_08_fact_bomiljo.csv"/>
    <n v="340"/>
    <n v="0"/>
    <n v="-340"/>
    <n v="0"/>
    <n v="-491.15"/>
    <n v="-491.15"/>
    <n v="491.15"/>
    <n v="151.14999999999998"/>
    <n v="0"/>
    <n v="694.59099115954564"/>
    <n v="-491.15"/>
    <n v="0"/>
    <n v="1"/>
    <n v="-0.70710678118654746"/>
    <n v="491.15"/>
    <n v="6.196749580120879"/>
    <n v="0"/>
    <n v="0"/>
  </r>
  <r>
    <d v="2024-03-01T00:00:00"/>
    <n v="2024"/>
    <x v="6"/>
    <n v="1"/>
    <n v="0"/>
    <n v="0"/>
    <s v="2540"/>
    <x v="0"/>
    <s v="120010"/>
    <s v="Datautstyr, ikke elev-pcer"/>
    <s v="1200"/>
    <s v="25720"/>
    <s v="Helse og Omsorg"/>
    <s v="2024_03_fact_bomiljo.csv"/>
    <n v="1164"/>
    <n v="0"/>
    <n v="-1164"/>
    <n v="0"/>
    <n v="-4026"/>
    <n v="-4026"/>
    <n v="4026"/>
    <n v="2862"/>
    <n v="0"/>
    <n v="5693.6238021140807"/>
    <n v="-4026"/>
    <n v="0"/>
    <n v="1"/>
    <n v="-0.70710678118654757"/>
    <n v="4026"/>
    <n v="8.3005286061997374"/>
    <n v="0"/>
    <n v="0"/>
  </r>
  <r>
    <d v="2024-04-01T00:00:00"/>
    <n v="2024"/>
    <x v="3"/>
    <n v="2"/>
    <n v="0"/>
    <n v="0"/>
    <s v="2540"/>
    <x v="0"/>
    <s v="111509"/>
    <s v="Pant"/>
    <s v="1115"/>
    <s v="25710"/>
    <s v="Helse og Omsorg"/>
    <s v="2024_04_fact_bomiljo.csv"/>
    <n v="0"/>
    <n v="0"/>
    <n v="0"/>
    <n v="0"/>
    <n v="-21"/>
    <n v="-21"/>
    <n v="21"/>
    <n v="21"/>
    <n v="0"/>
    <n v="29.698484809834994"/>
    <n v="-21"/>
    <n v="100"/>
    <n v="1"/>
    <n v="-0.70710678118654757"/>
    <n v="21"/>
    <n v="3.044522437723423"/>
    <n v="0"/>
    <n v="0"/>
  </r>
  <r>
    <d v="2024-08-01T00:00:00"/>
    <n v="2024"/>
    <x v="5"/>
    <n v="3"/>
    <n v="1"/>
    <n v="0"/>
    <s v="2020"/>
    <x v="4"/>
    <s v="101000"/>
    <s v="Fastlønn - ordinære"/>
    <s v="1010"/>
    <s v="20230"/>
    <s v="Oppvekst og Utdanning"/>
    <s v="2024_08_fact_komskole.csv"/>
    <n v="0"/>
    <n v="0"/>
    <n v="0"/>
    <n v="0"/>
    <n v="0"/>
    <n v="0"/>
    <n v="-44620"/>
    <n v="130"/>
    <n v="-14873.333333333334"/>
    <n v="25761.369011241099"/>
    <n v="44660"/>
    <n v="100"/>
    <n v="1"/>
    <n v="0.57735026918962584"/>
    <n v="0"/>
    <n v="0"/>
    <n v="0"/>
    <n v="0"/>
  </r>
  <r>
    <d v="2024-03-01T00:00:00"/>
    <n v="2024"/>
    <x v="6"/>
    <n v="1"/>
    <n v="0"/>
    <n v="0"/>
    <s v="2020"/>
    <x v="4"/>
    <s v="110500"/>
    <s v="Undervisningsmateriell"/>
    <s v="1105"/>
    <s v="20210"/>
    <s v="Oppvekst og Utdanning"/>
    <s v="2024_03_fact_komskole.csv"/>
    <n v="380"/>
    <n v="0"/>
    <n v="-380"/>
    <n v="0"/>
    <n v="0"/>
    <n v="0"/>
    <n v="0"/>
    <n v="-380"/>
    <n v="-5373.333333333333"/>
    <n v="9306.8863393367683"/>
    <n v="16120"/>
    <n v="0"/>
    <n v="1"/>
    <n v="0.57735026918962562"/>
    <n v="0"/>
    <n v="0"/>
    <n v="0"/>
    <n v="0"/>
  </r>
  <r>
    <d v="2024-07-01T00:00:00"/>
    <n v="2024"/>
    <x v="7"/>
    <n v="3"/>
    <n v="1"/>
    <n v="0"/>
    <s v="2020"/>
    <x v="4"/>
    <s v="110500"/>
    <s v="Undervisningsmateriell"/>
    <s v="1105"/>
    <s v="20210"/>
    <s v="Oppvekst og Utdanning"/>
    <s v="2024_07_fact_komskole.csv"/>
    <n v="0"/>
    <n v="0"/>
    <n v="0"/>
    <n v="0"/>
    <n v="0"/>
    <n v="0"/>
    <n v="0"/>
    <n v="380"/>
    <n v="-5373.333333333333"/>
    <n v="9306.8863393367683"/>
    <n v="0"/>
    <n v="100"/>
    <n v="1"/>
    <n v="0.57735026918962562"/>
    <n v="0"/>
    <n v="0"/>
    <n v="0"/>
    <n v="0"/>
  </r>
  <r>
    <d v="2024-02-01T00:00:00"/>
    <n v="2024"/>
    <x v="4"/>
    <n v="1"/>
    <n v="0"/>
    <n v="0"/>
    <s v="2210"/>
    <x v="2"/>
    <s v="101000"/>
    <s v="Fastlønn - ordinære"/>
    <s v="1010"/>
    <s v="22110"/>
    <s v="Oppvekst og Utdanning"/>
    <s v="2024_02_fact_komskole.csv"/>
    <n v="0"/>
    <n v="0"/>
    <n v="0"/>
    <n v="0"/>
    <n v="0"/>
    <n v="0"/>
    <n v="0"/>
    <n v="0"/>
    <n v="-26626.666666666668"/>
    <n v="46118.739502867305"/>
    <n v="0"/>
    <n v="100"/>
    <n v="1"/>
    <n v="0.57735026918962584"/>
    <n v="0"/>
    <n v="0"/>
    <n v="0"/>
    <n v="0"/>
  </r>
  <r>
    <d v="2024-05-01T00:00:00"/>
    <n v="2024"/>
    <x v="1"/>
    <n v="2"/>
    <n v="1"/>
    <n v="0"/>
    <s v="2210"/>
    <x v="2"/>
    <s v="101000"/>
    <s v="Fastlønn - ordinære"/>
    <s v="1010"/>
    <s v="22110"/>
    <s v="Oppvekst og Utdanning"/>
    <s v="2024_05_fact_komskole.csv"/>
    <n v="0"/>
    <n v="0"/>
    <n v="0"/>
    <n v="0"/>
    <n v="0"/>
    <n v="0"/>
    <n v="0"/>
    <n v="0"/>
    <n v="-26626.666666666668"/>
    <n v="46118.739502867305"/>
    <n v="79880"/>
    <n v="100"/>
    <n v="1"/>
    <n v="0.57735026918962584"/>
    <n v="0"/>
    <n v="0"/>
    <n v="0"/>
    <n v="0"/>
  </r>
  <r>
    <d v="2024-06-01T00:00:00"/>
    <n v="2024"/>
    <x v="2"/>
    <n v="2"/>
    <n v="1"/>
    <n v="0"/>
    <s v="2210"/>
    <x v="2"/>
    <s v="101000"/>
    <s v="Fastlønn - ordinære"/>
    <s v="1010"/>
    <s v="22110"/>
    <s v="Oppvekst og Utdanning"/>
    <s v="2024_06_fact_komskole.csv"/>
    <n v="0"/>
    <n v="0"/>
    <n v="0"/>
    <n v="0"/>
    <n v="0"/>
    <n v="0"/>
    <n v="0"/>
    <n v="0"/>
    <n v="-26626.666666666668"/>
    <n v="46118.739502867305"/>
    <n v="79880"/>
    <n v="100"/>
    <n v="1"/>
    <n v="0.57735026918962584"/>
    <n v="0"/>
    <n v="0"/>
    <n v="0"/>
    <n v="0"/>
  </r>
  <r>
    <d v="2024-08-01T00:00:00"/>
    <n v="2024"/>
    <x v="5"/>
    <n v="3"/>
    <n v="1"/>
    <n v="0"/>
    <s v="2210"/>
    <x v="2"/>
    <s v="101000"/>
    <s v="Fastlønn - ordinære"/>
    <s v="1010"/>
    <s v="22110"/>
    <s v="Oppvekst og Utdanning"/>
    <s v="2024_08_fact_komskole.csv"/>
    <n v="0"/>
    <n v="0"/>
    <n v="0"/>
    <n v="0"/>
    <n v="0"/>
    <n v="0"/>
    <n v="-79840"/>
    <n v="-10590"/>
    <n v="-26626.666666666668"/>
    <n v="46084.102826607501"/>
    <n v="0"/>
    <n v="100"/>
    <n v="1"/>
    <n v="0.57778420395532304"/>
    <n v="0"/>
    <n v="0"/>
    <n v="0"/>
    <n v="0"/>
  </r>
  <r>
    <d v="2024-02-01T00:00:00"/>
    <n v="2024"/>
    <x v="4"/>
    <n v="1"/>
    <n v="0"/>
    <n v="0"/>
    <s v="2020"/>
    <x v="4"/>
    <s v="171000"/>
    <s v="Refusjon sykepenger"/>
    <s v="1710"/>
    <s v="20220"/>
    <s v="Oppvekst og Utdanning"/>
    <s v="2024_02_fact_komskole.csv"/>
    <n v="0"/>
    <n v="0"/>
    <n v="0"/>
    <n v="0"/>
    <n v="380"/>
    <n v="380"/>
    <n v="-380"/>
    <n v="-380"/>
    <n v="126.66666666666667"/>
    <n v="438.78620458411558"/>
    <n v="-380"/>
    <n v="100"/>
    <n v="1"/>
    <n v="0.57735026918962573"/>
    <n v="380"/>
    <n v="5.9401712527204316"/>
    <n v="0"/>
    <n v="1"/>
  </r>
  <r>
    <d v="2024-03-01T00:00:00"/>
    <n v="2024"/>
    <x v="6"/>
    <n v="1"/>
    <n v="0"/>
    <n v="0"/>
    <s v="2020"/>
    <x v="4"/>
    <s v="171000"/>
    <s v="Refusjon sykepenger"/>
    <s v="1710"/>
    <s v="20220"/>
    <s v="Oppvekst og Utdanning"/>
    <s v="2024_03_fact_komskole.csv"/>
    <n v="0"/>
    <n v="0"/>
    <n v="0"/>
    <n v="0"/>
    <n v="380"/>
    <n v="380"/>
    <n v="-380"/>
    <n v="-380"/>
    <n v="126.66666666666667"/>
    <n v="438.78620458411558"/>
    <n v="-380"/>
    <n v="100"/>
    <n v="1"/>
    <n v="0.57735026918962573"/>
    <n v="380"/>
    <n v="5.9401712527204316"/>
    <n v="0"/>
    <n v="1"/>
  </r>
  <r>
    <d v="2024-04-01T00:00:00"/>
    <n v="2024"/>
    <x v="3"/>
    <n v="2"/>
    <n v="0"/>
    <n v="0"/>
    <s v="2020"/>
    <x v="4"/>
    <s v="171000"/>
    <s v="Refusjon sykepenger"/>
    <s v="1710"/>
    <s v="20220"/>
    <s v="Oppvekst og Utdanning"/>
    <s v="2024_04_fact_komskole.csv"/>
    <n v="0"/>
    <n v="0"/>
    <n v="0"/>
    <n v="0"/>
    <n v="380"/>
    <n v="380"/>
    <n v="-380"/>
    <n v="-380"/>
    <n v="126.66666666666667"/>
    <n v="438.78620458411558"/>
    <n v="0"/>
    <n v="100"/>
    <n v="1"/>
    <n v="0.57735026918962573"/>
    <n v="380"/>
    <n v="5.9401712527204316"/>
    <n v="0"/>
    <n v="1"/>
  </r>
  <r>
    <d v="2024-08-01T00:00:00"/>
    <n v="2024"/>
    <x v="5"/>
    <n v="3"/>
    <n v="1"/>
    <n v="0"/>
    <s v="2020"/>
    <x v="4"/>
    <s v="171000"/>
    <s v="Refusjon sykepenger"/>
    <s v="1710"/>
    <s v="20220"/>
    <s v="Oppvekst og Utdanning"/>
    <s v="2024_08_fact_komskole.csv"/>
    <n v="0"/>
    <n v="0"/>
    <n v="0"/>
    <n v="0"/>
    <n v="0"/>
    <n v="0"/>
    <n v="380"/>
    <n v="380"/>
    <n v="126.66666666666667"/>
    <n v="219.39310229205779"/>
    <n v="-340"/>
    <n v="100"/>
    <n v="1"/>
    <n v="-0.57735026918962584"/>
    <n v="0"/>
    <n v="0"/>
    <n v="0"/>
    <n v="0"/>
  </r>
  <r>
    <d v="2024-01-01T00:00:00"/>
    <n v="2024"/>
    <x v="0"/>
    <n v="1"/>
    <n v="0"/>
    <n v="0"/>
    <s v="2020"/>
    <x v="4"/>
    <s v="119590"/>
    <s v="Andre avgifter, gebyrer og lisenser"/>
    <s v="1195"/>
    <s v="20210"/>
    <s v="Oppvekst og Utdanning"/>
    <s v="2024_01_fact_komskole.csv"/>
    <n v="0"/>
    <n v="0"/>
    <n v="0"/>
    <n v="0"/>
    <n v="0"/>
    <n v="0"/>
    <n v="-120"/>
    <n v="-120"/>
    <n v="-60"/>
    <n v="84.852813742385706"/>
    <n v="120"/>
    <n v="100"/>
    <n v="1"/>
    <n v="0.70710678118654746"/>
    <n v="0"/>
    <n v="0"/>
    <n v="0"/>
    <n v="0"/>
  </r>
  <r>
    <d v="2024-03-01T00:00:00"/>
    <n v="2024"/>
    <x v="6"/>
    <n v="1"/>
    <n v="0"/>
    <n v="0"/>
    <s v="2020"/>
    <x v="4"/>
    <s v="119590"/>
    <s v="Andre avgifter, gebyrer og lisenser"/>
    <s v="1195"/>
    <s v="20210"/>
    <s v="Oppvekst og Utdanning"/>
    <s v="2024_03_fact_komskole.csv"/>
    <n v="0"/>
    <n v="0"/>
    <n v="0"/>
    <n v="0"/>
    <n v="120"/>
    <n v="120"/>
    <n v="-120"/>
    <n v="-120"/>
    <n v="-40"/>
    <n v="138.5640646055102"/>
    <n v="-120"/>
    <n v="100"/>
    <n v="1"/>
    <n v="1.1547005383792515"/>
    <n v="120"/>
    <n v="4.7874917427820458"/>
    <n v="0"/>
    <n v="1"/>
  </r>
  <r>
    <d v="2024-04-01T00:00:00"/>
    <n v="2024"/>
    <x v="3"/>
    <n v="2"/>
    <n v="0"/>
    <n v="0"/>
    <s v="2020"/>
    <x v="4"/>
    <s v="119590"/>
    <s v="Andre avgifter, gebyrer og lisenser"/>
    <s v="1195"/>
    <s v="20210"/>
    <s v="Oppvekst og Utdanning"/>
    <s v="2024_04_fact_komskole.csv"/>
    <n v="0"/>
    <n v="0"/>
    <n v="0"/>
    <n v="0"/>
    <n v="120"/>
    <n v="120"/>
    <n v="-120"/>
    <n v="-120"/>
    <n v="40"/>
    <n v="138.5640646055102"/>
    <n v="120"/>
    <n v="100"/>
    <n v="1"/>
    <n v="0.57735026918962573"/>
    <n v="120"/>
    <n v="4.7874917427820458"/>
    <n v="0"/>
    <n v="1"/>
  </r>
  <r>
    <d v="2024-05-01T00:00:00"/>
    <n v="2024"/>
    <x v="1"/>
    <n v="2"/>
    <n v="1"/>
    <n v="0"/>
    <s v="2020"/>
    <x v="4"/>
    <s v="119590"/>
    <s v="Andre avgifter, gebyrer og lisenser"/>
    <s v="1195"/>
    <s v="20210"/>
    <s v="Oppvekst og Utdanning"/>
    <s v="2024_05_fact_komskole.csv"/>
    <n v="0"/>
    <n v="0"/>
    <n v="0"/>
    <n v="0"/>
    <n v="120"/>
    <n v="120"/>
    <n v="120"/>
    <n v="120"/>
    <n v="40"/>
    <n v="138.5640646055102"/>
    <n v="0"/>
    <n v="100"/>
    <n v="1"/>
    <n v="0.57735026918962573"/>
    <n v="120"/>
    <n v="4.7874917427820458"/>
    <n v="0"/>
    <n v="1"/>
  </r>
  <r>
    <d v="2024-06-01T00:00:00"/>
    <n v="2024"/>
    <x v="2"/>
    <n v="2"/>
    <n v="1"/>
    <n v="0"/>
    <s v="2020"/>
    <x v="4"/>
    <s v="119590"/>
    <s v="Andre avgifter, gebyrer og lisenser"/>
    <s v="1195"/>
    <s v="20210"/>
    <s v="Oppvekst og Utdanning"/>
    <s v="2024_06_fact_komskole.csv"/>
    <n v="0"/>
    <n v="0"/>
    <n v="0"/>
    <n v="0"/>
    <n v="120"/>
    <n v="120"/>
    <n v="0"/>
    <n v="0"/>
    <n v="80"/>
    <n v="69.282032302755098"/>
    <n v="-120"/>
    <n v="100"/>
    <n v="1"/>
    <n v="0.57735026918962573"/>
    <n v="120"/>
    <n v="4.7874917427820458"/>
    <n v="0"/>
    <n v="1"/>
  </r>
  <r>
    <d v="2024-07-01T00:00:00"/>
    <n v="2024"/>
    <x v="7"/>
    <n v="3"/>
    <n v="1"/>
    <n v="0"/>
    <s v="2020"/>
    <x v="4"/>
    <s v="119590"/>
    <s v="Andre avgifter, gebyrer og lisenser"/>
    <s v="1195"/>
    <s v="20210"/>
    <s v="Oppvekst og Utdanning"/>
    <s v="2024_07_fact_komskole.csv"/>
    <n v="0"/>
    <n v="0"/>
    <n v="0"/>
    <n v="0"/>
    <n v="0"/>
    <n v="0"/>
    <n v="-120"/>
    <n v="-120"/>
    <n v="-80"/>
    <n v="69.282032302755098"/>
    <n v="160"/>
    <n v="100"/>
    <n v="1"/>
    <n v="1.1547005383792515"/>
    <n v="0"/>
    <n v="0"/>
    <n v="0"/>
    <n v="0"/>
  </r>
  <r>
    <d v="2024-08-01T00:00:00"/>
    <n v="2024"/>
    <x v="5"/>
    <n v="3"/>
    <n v="1"/>
    <n v="0"/>
    <s v="2020"/>
    <x v="4"/>
    <s v="119590"/>
    <s v="Andre avgifter, gebyrer og lisenser"/>
    <s v="1195"/>
    <s v="20210"/>
    <s v="Oppvekst og Utdanning"/>
    <s v="2024_08_fact_komskole.csv"/>
    <n v="0"/>
    <n v="0"/>
    <n v="0"/>
    <n v="0"/>
    <n v="160"/>
    <n v="160"/>
    <n v="0"/>
    <n v="0"/>
    <n v="13.333333333333334"/>
    <n v="140.47538337136987"/>
    <n v="-40"/>
    <n v="100"/>
    <n v="1"/>
    <n v="1.0440737953277486"/>
    <n v="160"/>
    <n v="5.0751738152338266"/>
    <n v="0"/>
    <n v="1"/>
  </r>
  <r>
    <d v="2024-04-01T00:00:00"/>
    <n v="2024"/>
    <x v="3"/>
    <n v="2"/>
    <n v="0"/>
    <n v="0"/>
    <s v="2020"/>
    <x v="4"/>
    <s v="109000"/>
    <s v="Pensjon fellesordningen - ordinære (klp)"/>
    <s v="1090"/>
    <s v="20230"/>
    <s v="Oppvekst og Utdanning"/>
    <s v="2024_04_fact_komskole.csv"/>
    <n v="0"/>
    <n v="0"/>
    <n v="0"/>
    <n v="0"/>
    <n v="0"/>
    <n v="0"/>
    <n v="74620"/>
    <n v="8240"/>
    <n v="2750"/>
    <n v="70535.217444904789"/>
    <n v="66370"/>
    <n v="100"/>
    <n v="1"/>
    <n v="-3.8987616393867802E-2"/>
    <n v="0"/>
    <n v="0"/>
    <n v="0"/>
    <n v="0"/>
  </r>
  <r>
    <d v="2024-06-01T00:00:00"/>
    <n v="2024"/>
    <x v="2"/>
    <n v="2"/>
    <n v="1"/>
    <n v="0"/>
    <s v="2020"/>
    <x v="4"/>
    <s v="109000"/>
    <s v="Pensjon fellesordningen - ordinære (klp)"/>
    <s v="1090"/>
    <s v="20230"/>
    <s v="Oppvekst og Utdanning"/>
    <s v="2024_06_fact_komskole.csv"/>
    <n v="0"/>
    <n v="0"/>
    <n v="0"/>
    <n v="0"/>
    <n v="0"/>
    <n v="0"/>
    <n v="0"/>
    <n v="0"/>
    <n v="-24873.333333333332"/>
    <n v="43081.877086929875"/>
    <n v="8250"/>
    <n v="100"/>
    <n v="1"/>
    <n v="0.57735026918962573"/>
    <n v="0"/>
    <n v="0"/>
    <n v="0"/>
    <n v="0"/>
  </r>
  <r>
    <d v="2024-01-01T00:00:00"/>
    <n v="2024"/>
    <x v="0"/>
    <n v="1"/>
    <n v="0"/>
    <n v="0"/>
    <s v="2020"/>
    <x v="4"/>
    <s v="119590"/>
    <s v="Andre avgifter, gebyrer og lisenser"/>
    <s v="1195"/>
    <s v="20220"/>
    <s v="Oppvekst og Utdanning"/>
    <s v="2024_01_fact_komskole.csv"/>
    <n v="0"/>
    <n v="0"/>
    <n v="0"/>
    <n v="0"/>
    <n v="0"/>
    <n v="0"/>
    <n v="6750"/>
    <n v="6750"/>
    <n v="2250"/>
    <n v="3897.1143170299738"/>
    <n v="6750"/>
    <n v="100"/>
    <n v="1"/>
    <n v="-0.57735026918962573"/>
    <n v="0"/>
    <n v="0"/>
    <n v="0"/>
    <n v="0"/>
  </r>
  <r>
    <d v="2024-02-01T00:00:00"/>
    <n v="2024"/>
    <x v="4"/>
    <n v="1"/>
    <n v="0"/>
    <n v="0"/>
    <s v="2020"/>
    <x v="4"/>
    <s v="119590"/>
    <s v="Andre avgifter, gebyrer og lisenser"/>
    <s v="1195"/>
    <s v="20220"/>
    <s v="Oppvekst og Utdanning"/>
    <s v="2024_02_fact_komskole.csv"/>
    <n v="0"/>
    <n v="0"/>
    <n v="0"/>
    <n v="0"/>
    <n v="-6750"/>
    <n v="-6750"/>
    <n v="-6750"/>
    <n v="-6750"/>
    <n v="-2250"/>
    <n v="7794.2286340599476"/>
    <n v="0"/>
    <n v="100"/>
    <n v="1"/>
    <n v="-0.57735026918962573"/>
    <n v="6750"/>
    <n v="8.8172977838665751"/>
    <n v="0"/>
    <n v="0"/>
  </r>
  <r>
    <d v="2024-03-01T00:00:00"/>
    <n v="2024"/>
    <x v="6"/>
    <n v="1"/>
    <n v="0"/>
    <n v="0"/>
    <s v="2020"/>
    <x v="4"/>
    <s v="119590"/>
    <s v="Andre avgifter, gebyrer og lisenser"/>
    <s v="1195"/>
    <s v="20220"/>
    <s v="Oppvekst og Utdanning"/>
    <s v="2024_03_fact_komskole.csv"/>
    <n v="0"/>
    <n v="0"/>
    <n v="0"/>
    <n v="0"/>
    <n v="0"/>
    <n v="0"/>
    <n v="-6750"/>
    <n v="-6750"/>
    <n v="-4500"/>
    <n v="3897.1143170299738"/>
    <n v="0"/>
    <n v="100"/>
    <n v="1"/>
    <n v="1.1547005383792515"/>
    <n v="0"/>
    <n v="0"/>
    <n v="0"/>
    <n v="0"/>
  </r>
  <r>
    <d v="2024-03-01T00:00:00"/>
    <n v="2024"/>
    <x v="6"/>
    <n v="1"/>
    <n v="0"/>
    <n v="0"/>
    <s v="2020"/>
    <x v="4"/>
    <s v="119590"/>
    <s v="Andre avgifter, gebyrer og lisenser"/>
    <s v="1195"/>
    <s v="20220"/>
    <s v="Oppvekst og Utdanning"/>
    <s v="2024_03_fact_komskole.csv"/>
    <n v="0"/>
    <n v="0"/>
    <n v="0"/>
    <n v="0"/>
    <n v="0"/>
    <n v="0"/>
    <n v="0"/>
    <n v="0"/>
    <n v="-2250"/>
    <n v="3897.1143170299738"/>
    <n v="6750"/>
    <n v="100"/>
    <n v="1"/>
    <n v="0.57735026918962573"/>
    <n v="0"/>
    <n v="0"/>
    <n v="0"/>
    <n v="0"/>
  </r>
  <r>
    <d v="2024-04-01T00:00:00"/>
    <n v="2024"/>
    <x v="3"/>
    <n v="2"/>
    <n v="0"/>
    <n v="0"/>
    <s v="2020"/>
    <x v="4"/>
    <s v="119590"/>
    <s v="Andre avgifter, gebyrer og lisenser"/>
    <s v="1195"/>
    <s v="20220"/>
    <s v="Oppvekst og Utdanning"/>
    <s v="2024_04_fact_komskole.csv"/>
    <n v="0"/>
    <n v="0"/>
    <n v="0"/>
    <n v="0"/>
    <n v="-6750"/>
    <n v="-6750"/>
    <n v="6750"/>
    <n v="6750"/>
    <n v="-2250"/>
    <n v="7794.2286340599476"/>
    <n v="0"/>
    <n v="100"/>
    <n v="1"/>
    <n v="-0.57735026918962573"/>
    <n v="6750"/>
    <n v="8.8172977838665751"/>
    <n v="0"/>
    <n v="0"/>
  </r>
  <r>
    <d v="2024-05-01T00:00:00"/>
    <n v="2024"/>
    <x v="1"/>
    <n v="2"/>
    <n v="1"/>
    <n v="0"/>
    <s v="2020"/>
    <x v="4"/>
    <s v="119590"/>
    <s v="Andre avgifter, gebyrer og lisenser"/>
    <s v="1195"/>
    <s v="20220"/>
    <s v="Oppvekst og Utdanning"/>
    <s v="2024_05_fact_komskole.csv"/>
    <n v="0"/>
    <n v="0"/>
    <n v="0"/>
    <n v="0"/>
    <n v="0"/>
    <n v="0"/>
    <n v="6750"/>
    <n v="6750"/>
    <n v="2250"/>
    <n v="3897.1143170299738"/>
    <n v="-6750"/>
    <n v="100"/>
    <n v="1"/>
    <n v="-0.57735026918962573"/>
    <n v="0"/>
    <n v="0"/>
    <n v="0"/>
    <n v="0"/>
  </r>
  <r>
    <d v="2024-06-01T00:00:00"/>
    <n v="2024"/>
    <x v="2"/>
    <n v="2"/>
    <n v="1"/>
    <n v="0"/>
    <s v="2020"/>
    <x v="4"/>
    <s v="119590"/>
    <s v="Andre avgifter, gebyrer og lisenser"/>
    <s v="1195"/>
    <s v="20220"/>
    <s v="Oppvekst og Utdanning"/>
    <s v="2024_06_fact_komskole.csv"/>
    <n v="0"/>
    <n v="0"/>
    <n v="0"/>
    <n v="0"/>
    <n v="-6750"/>
    <n v="-6750"/>
    <n v="6750"/>
    <n v="6750"/>
    <n v="-2250"/>
    <n v="7794.2286340599476"/>
    <n v="0"/>
    <n v="100"/>
    <n v="1"/>
    <n v="-0.57735026918962573"/>
    <n v="6750"/>
    <n v="8.8172977838665751"/>
    <n v="0"/>
    <n v="0"/>
  </r>
  <r>
    <d v="2024-08-01T00:00:00"/>
    <n v="2024"/>
    <x v="5"/>
    <n v="3"/>
    <n v="1"/>
    <n v="0"/>
    <s v="2020"/>
    <x v="4"/>
    <s v="119590"/>
    <s v="Andre avgifter, gebyrer og lisenser"/>
    <s v="1195"/>
    <s v="20220"/>
    <s v="Oppvekst og Utdanning"/>
    <s v="2024_08_fact_komskole.csv"/>
    <n v="0"/>
    <n v="0"/>
    <n v="0"/>
    <n v="0"/>
    <n v="0"/>
    <n v="0"/>
    <n v="0"/>
    <n v="0"/>
    <n v="-2250"/>
    <n v="3897.1143170299738"/>
    <n v="6750"/>
    <n v="100"/>
    <n v="1"/>
    <n v="0.57735026918962573"/>
    <n v="0"/>
    <n v="0"/>
    <n v="0"/>
    <n v="0"/>
  </r>
  <r>
    <d v="2024-07-01T00:00:00"/>
    <n v="2024"/>
    <x v="7"/>
    <n v="3"/>
    <n v="1"/>
    <n v="0"/>
    <s v="2020"/>
    <x v="4"/>
    <s v="101000"/>
    <s v="Fastlønn - ordinære"/>
    <s v="1010"/>
    <s v="20230"/>
    <s v="Oppvekst og Utdanning"/>
    <s v="2024_07_fact_komskole.csv"/>
    <n v="44750"/>
    <n v="44620"/>
    <n v="-130"/>
    <n v="0"/>
    <n v="0"/>
    <n v="0"/>
    <n v="44620"/>
    <n v="-130"/>
    <n v="14873.333333333334"/>
    <n v="25761.369011241099"/>
    <n v="-44620"/>
    <n v="99.709497206703915"/>
    <n v="1"/>
    <n v="-0.57735026918962584"/>
    <n v="0"/>
    <n v="0"/>
    <n v="0"/>
    <n v="0"/>
  </r>
  <r>
    <d v="2024-02-01T00:00:00"/>
    <n v="2024"/>
    <x v="4"/>
    <n v="1"/>
    <n v="0"/>
    <n v="0"/>
    <s v="2020"/>
    <x v="4"/>
    <s v="116000"/>
    <s v="Km-godtgjørelse, inkl. passasjertillegg - oppl.pl"/>
    <s v="1160"/>
    <s v="20230"/>
    <s v="Oppvekst og Utdanning"/>
    <s v="2024_02_fact_komskole.csv"/>
    <n v="1620"/>
    <n v="3380"/>
    <n v="1760"/>
    <n v="0"/>
    <n v="0"/>
    <n v="0"/>
    <n v="3380"/>
    <n v="1760"/>
    <n v="1690"/>
    <n v="2390.0209204105308"/>
    <n v="0"/>
    <n v="208.64197530864197"/>
    <n v="1"/>
    <n v="-0.70710678118654746"/>
    <n v="0"/>
    <n v="0"/>
    <n v="2"/>
    <n v="0"/>
  </r>
  <r>
    <d v="2024-02-01T00:00:00"/>
    <n v="2024"/>
    <x v="4"/>
    <n v="1"/>
    <n v="0"/>
    <n v="0"/>
    <s v="2020"/>
    <x v="4"/>
    <s v="119590"/>
    <s v="Andre avgifter, gebyrer og lisenser"/>
    <s v="1195"/>
    <s v="20230"/>
    <s v="Oppvekst og Utdanning"/>
    <s v="2024_02_fact_komskole.csv"/>
    <n v="7620"/>
    <n v="8880"/>
    <n v="1260"/>
    <n v="0"/>
    <n v="0"/>
    <n v="0"/>
    <n v="8130"/>
    <n v="510"/>
    <n v="2960"/>
    <n v="4493.0279322523693"/>
    <n v="-8130"/>
    <n v="116.53543307086613"/>
    <n v="1"/>
    <n v="-0.6587984861505507"/>
    <n v="0"/>
    <n v="0"/>
    <n v="1"/>
    <n v="0"/>
  </r>
  <r>
    <d v="2024-02-01T00:00:00"/>
    <n v="2024"/>
    <x v="4"/>
    <n v="1"/>
    <n v="0"/>
    <n v="0"/>
    <s v="2140"/>
    <x v="1"/>
    <s v="109999"/>
    <s v="Arbeidsgiveravgift"/>
    <s v="1099"/>
    <s v="20210"/>
    <s v="Oppvekst og Utdanning"/>
    <s v="2024_02_fact_komskole.csv"/>
    <n v="28750"/>
    <n v="32250"/>
    <n v="3500"/>
    <n v="0"/>
    <n v="0"/>
    <n v="0"/>
    <n v="32250"/>
    <n v="3500"/>
    <n v="16125"/>
    <n v="22804.193693266159"/>
    <n v="0"/>
    <n v="112.17391304347825"/>
    <n v="1"/>
    <n v="-0.70710678118654746"/>
    <n v="0"/>
    <n v="0"/>
    <n v="1"/>
    <n v="0"/>
  </r>
  <r>
    <d v="2024-02-01T00:00:00"/>
    <n v="2024"/>
    <x v="4"/>
    <n v="1"/>
    <n v="0"/>
    <n v="0"/>
    <s v="2210"/>
    <x v="2"/>
    <s v="110500"/>
    <s v="Undervisningsmateriell"/>
    <s v="1105"/>
    <s v="22110"/>
    <s v="Oppvekst og Utdanning"/>
    <s v="2024_02_fact_komskole.csv"/>
    <n v="880"/>
    <n v="1250"/>
    <n v="370"/>
    <n v="0"/>
    <n v="0"/>
    <n v="0"/>
    <n v="1250"/>
    <n v="370"/>
    <n v="625"/>
    <n v="883.88347648318438"/>
    <n v="0"/>
    <n v="142.04545454545453"/>
    <n v="1"/>
    <n v="-0.70710678118654757"/>
    <n v="0"/>
    <n v="0"/>
    <n v="2"/>
    <n v="0"/>
  </r>
  <r>
    <d v="2024-05-01T00:00:00"/>
    <n v="2024"/>
    <x v="1"/>
    <n v="2"/>
    <n v="1"/>
    <n v="0"/>
    <s v="2540"/>
    <x v="0"/>
    <s v="104000"/>
    <s v="Overtidslønn"/>
    <s v="1040"/>
    <s v="25710"/>
    <s v="Helse og Omsorg"/>
    <s v="2024_05_fact_bomiljo.csv"/>
    <n v="7063"/>
    <n v="4272.71"/>
    <n v="-2790.29"/>
    <n v="0"/>
    <n v="-99261.06"/>
    <n v="-99261.06"/>
    <n v="103533.77"/>
    <n v="96470.77"/>
    <n v="2136.3550000000032"/>
    <n v="143397.5994825731"/>
    <n v="-99261.06"/>
    <n v="60.494265892680168"/>
    <n v="1"/>
    <n v="-0.70710678118654757"/>
    <n v="99261.06"/>
    <n v="11.505508628109196"/>
    <n v="0"/>
    <n v="0"/>
  </r>
  <r>
    <d v="2024-03-01T00:00:00"/>
    <n v="2024"/>
    <x v="6"/>
    <n v="1"/>
    <n v="0"/>
    <n v="0"/>
    <s v="2540"/>
    <x v="0"/>
    <s v="105064"/>
    <s v="Skattepl. klesgodtgjørelse"/>
    <s v="1050"/>
    <s v="25710"/>
    <s v="Helse og Omsorg"/>
    <s v="2024_03_fact_bomiljo.csv"/>
    <n v="1416"/>
    <n v="1180.8699999999999"/>
    <n v="-235.13000000000011"/>
    <n v="0"/>
    <n v="-114.13000000000011"/>
    <n v="-114.13000000000011"/>
    <n v="1295"/>
    <n v="-121"/>
    <n v="590.43499999999995"/>
    <n v="996.40537857339973"/>
    <n v="-73.009999999999991"/>
    <n v="83.394774011299418"/>
    <n v="1"/>
    <n v="-0.70710678118654757"/>
    <n v="114.13000000000011"/>
    <n v="4.7373381495655096"/>
    <n v="0"/>
    <n v="0"/>
  </r>
  <r>
    <d v="2024-05-01T00:00:00"/>
    <n v="2024"/>
    <x v="1"/>
    <n v="2"/>
    <n v="1"/>
    <n v="0"/>
    <s v="2540"/>
    <x v="0"/>
    <s v="105064"/>
    <s v="Skattepl. klesgodtgjørelse"/>
    <s v="1050"/>
    <s v="25710"/>
    <s v="Helse og Omsorg"/>
    <s v="2024_05_fact_bomiljo.csv"/>
    <n v="1416"/>
    <n v="1107.8599999999999"/>
    <n v="-308.1400000000001"/>
    <n v="0"/>
    <n v="-73.009999999999991"/>
    <n v="-73.009999999999991"/>
    <n v="-114.13000000000011"/>
    <n v="-114.13000000000011"/>
    <n v="369.28666666666663"/>
    <n v="801.95485860074029"/>
    <n v="-133.63999999999987"/>
    <n v="78.238700564971737"/>
    <n v="1"/>
    <n v="-0.55152314612619313"/>
    <n v="73.009999999999991"/>
    <n v="4.2905964180679943"/>
    <n v="0"/>
    <n v="0"/>
  </r>
  <r>
    <d v="2024-07-01T00:00:00"/>
    <n v="2024"/>
    <x v="7"/>
    <n v="3"/>
    <n v="1"/>
    <n v="0"/>
    <s v="2540"/>
    <x v="0"/>
    <s v="105064"/>
    <s v="Skattepl. klesgodtgjørelse"/>
    <s v="1050"/>
    <s v="25710"/>
    <s v="Helse og Omsorg"/>
    <s v="2024_07_fact_bomiljo.csv"/>
    <n v="1416"/>
    <n v="974.22"/>
    <n v="-441.78"/>
    <n v="0"/>
    <n v="-133.63999999999987"/>
    <n v="-133.63999999999987"/>
    <n v="-73.009999999999991"/>
    <n v="-73.009999999999991"/>
    <n v="-106.92666666666666"/>
    <n v="30.950205707447743"/>
    <n v="-133.63999999999987"/>
    <n v="68.800847457627128"/>
    <n v="1"/>
    <n v="-0.86310681052775728"/>
    <n v="133.63999999999987"/>
    <n v="4.8951496174885545"/>
    <n v="0"/>
    <n v="0"/>
  </r>
  <r>
    <d v="2024-06-01T00:00:00"/>
    <n v="2024"/>
    <x v="2"/>
    <n v="2"/>
    <n v="1"/>
    <n v="0"/>
    <s v="2540"/>
    <x v="0"/>
    <s v="114000"/>
    <s v="Stillingsannonser"/>
    <s v="1140"/>
    <s v="25310"/>
    <s v="Helse og Omsorg"/>
    <s v="2024_06_fact_bomiljo.csv"/>
    <n v="2550"/>
    <n v="3300"/>
    <n v="750"/>
    <n v="0"/>
    <n v="3300"/>
    <n v="3300"/>
    <n v="-137.5"/>
    <n v="-137.5"/>
    <n v="1100"/>
    <n v="1910.2110485493481"/>
    <n v="3300"/>
    <n v="129.41176470588235"/>
    <n v="1"/>
    <n v="1.1517052011979112"/>
    <n v="3300"/>
    <n v="8.1016777474545716"/>
    <n v="2"/>
    <n v="1"/>
  </r>
  <r>
    <d v="2024-03-01T00:00:00"/>
    <n v="2024"/>
    <x v="6"/>
    <n v="1"/>
    <n v="0"/>
    <n v="0"/>
    <s v="2540"/>
    <x v="0"/>
    <s v="142900"/>
    <s v="Merverdiavgift som gir rett til momskompensasjon"/>
    <s v="1429"/>
    <s v="25720"/>
    <s v="Helse og Omsorg"/>
    <s v="2024_03_fact_bomiljo.csv"/>
    <n v="11662"/>
    <n v="854.99"/>
    <n v="-10807.01"/>
    <n v="0"/>
    <n v="-4215.83"/>
    <n v="-4215.83"/>
    <n v="5070.82"/>
    <n v="-6591.18"/>
    <n v="427.49499999999989"/>
    <n v="6566.6531895060516"/>
    <n v="5855.37"/>
    <n v="7.3314182815983537"/>
    <n v="1"/>
    <n v="-0.70710678118654746"/>
    <n v="4215.83"/>
    <n v="8.3466017668275754"/>
    <n v="0"/>
    <n v="0"/>
  </r>
  <r>
    <d v="2024-04-01T00:00:00"/>
    <n v="2024"/>
    <x v="3"/>
    <n v="2"/>
    <n v="0"/>
    <n v="0"/>
    <s v="2540"/>
    <x v="0"/>
    <s v="142900"/>
    <s v="Merverdiavgift som gir rett til momskompensasjon"/>
    <s v="1429"/>
    <s v="25720"/>
    <s v="Helse og Omsorg"/>
    <s v="2024_04_fact_bomiljo.csv"/>
    <n v="11662"/>
    <n v="6710.36"/>
    <n v="-4951.6400000000003"/>
    <n v="0"/>
    <n v="5855.37"/>
    <n v="5855.37"/>
    <n v="-4215.83"/>
    <n v="-4215.83"/>
    <n v="2236.7866666666664"/>
    <n v="5601.8814750790052"/>
    <n v="428.57000000000062"/>
    <n v="57.540387583604868"/>
    <n v="1"/>
    <n v="0.64595856756899683"/>
    <n v="5855.37"/>
    <n v="8.6751144678865799"/>
    <n v="0"/>
    <n v="1"/>
  </r>
  <r>
    <d v="2024-06-01T00:00:00"/>
    <n v="2024"/>
    <x v="2"/>
    <n v="2"/>
    <n v="1"/>
    <n v="0"/>
    <s v="2540"/>
    <x v="0"/>
    <s v="142900"/>
    <s v="Merverdiavgift som gir rett til momskompensasjon"/>
    <s v="1429"/>
    <s v="25720"/>
    <s v="Helse og Omsorg"/>
    <s v="2024_06_fact_bomiljo.csv"/>
    <n v="11662"/>
    <n v="7138.93"/>
    <n v="-4523.07"/>
    <n v="0"/>
    <n v="428.57000000000062"/>
    <n v="428.57000000000062"/>
    <n v="5855.37"/>
    <n v="5855.37"/>
    <n v="689.37000000000023"/>
    <n v="5040.6626389791254"/>
    <n v="-3589.38"/>
    <n v="61.215314697307498"/>
    <n v="1"/>
    <n v="-5.1739229279747806E-2"/>
    <n v="428.57000000000062"/>
    <n v="6.0604540852560458"/>
    <n v="0"/>
    <n v="1"/>
  </r>
  <r>
    <d v="2024-08-01T00:00:00"/>
    <n v="2024"/>
    <x v="5"/>
    <n v="3"/>
    <n v="1"/>
    <n v="0"/>
    <s v="2540"/>
    <x v="0"/>
    <s v="142900"/>
    <s v="Merverdiavgift som gir rett til momskompensasjon"/>
    <s v="1429"/>
    <s v="25720"/>
    <s v="Helse og Omsorg"/>
    <s v="2024_08_fact_bomiljo.csv"/>
    <n v="11662"/>
    <n v="3549.55"/>
    <n v="-8112.45"/>
    <n v="0"/>
    <n v="-3589.38"/>
    <n v="-3589.38"/>
    <n v="428.57000000000062"/>
    <n v="428.57000000000062"/>
    <n v="898.18666666666684"/>
    <n v="4739.8555358611229"/>
    <n v="-3589.38"/>
    <n v="30.436889041330815"/>
    <n v="1"/>
    <n v="-0.94677287793147447"/>
    <n v="3589.38"/>
    <n v="8.1857347646177647"/>
    <n v="0"/>
    <n v="0"/>
  </r>
  <r>
    <d v="2024-06-01T00:00:00"/>
    <n v="2024"/>
    <x v="2"/>
    <n v="2"/>
    <n v="1"/>
    <n v="0"/>
    <s v="2540"/>
    <x v="0"/>
    <s v="171000"/>
    <s v="Refusjon sykepenger"/>
    <s v="1710"/>
    <s v="25710"/>
    <s v="Helse og Omsorg"/>
    <s v="2024_06_fact_bomiljo.csv"/>
    <n v="-45399"/>
    <n v="-62611"/>
    <n v="-17212"/>
    <n v="0"/>
    <n v="-60636"/>
    <n v="-60636"/>
    <n v="-1975"/>
    <n v="43424"/>
    <n v="-31305.5"/>
    <n v="41479.590891184067"/>
    <n v="-60636"/>
    <n v="137.91272935527215"/>
    <n v="1"/>
    <n v="-0.70710678118654746"/>
    <n v="60636"/>
    <n v="11.012644055079909"/>
    <n v="2"/>
    <n v="0"/>
  </r>
  <r>
    <d v="2024-02-01T00:00:00"/>
    <n v="2024"/>
    <x v="4"/>
    <n v="1"/>
    <n v="0"/>
    <n v="0"/>
    <s v="2020"/>
    <x v="4"/>
    <s v="120010"/>
    <s v="Datautstyr, ikke elev-pcer"/>
    <s v="1200"/>
    <s v="20220"/>
    <s v="Oppvekst og Utdanning"/>
    <s v="2024_02_fact_komskole.csv"/>
    <n v="2500"/>
    <n v="3120"/>
    <n v="620"/>
    <n v="0"/>
    <n v="0"/>
    <n v="0"/>
    <n v="3120"/>
    <n v="620"/>
    <n v="1560"/>
    <n v="2206.1731573020284"/>
    <n v="0"/>
    <n v="124.8"/>
    <n v="1"/>
    <n v="-0.70710678118654746"/>
    <n v="0"/>
    <n v="0"/>
    <n v="1"/>
    <n v="0"/>
  </r>
  <r>
    <d v="2024-02-01T00:00:00"/>
    <n v="2024"/>
    <x v="4"/>
    <n v="1"/>
    <n v="0"/>
    <n v="0"/>
    <s v="2130"/>
    <x v="3"/>
    <s v="117030"/>
    <s v="Reiseutg. buss, tog,taxi, fly, leiebil, bom, park."/>
    <s v="1170"/>
    <s v="21310"/>
    <s v="Oppvekst og Utdanning"/>
    <s v="2024_02_fact_komskole.csv"/>
    <n v="2880"/>
    <n v="120"/>
    <n v="-2760"/>
    <n v="0"/>
    <n v="0"/>
    <n v="0"/>
    <n v="120"/>
    <n v="-2760"/>
    <n v="60"/>
    <n v="84.852813742385706"/>
    <n v="0"/>
    <n v="4.1666666666666661"/>
    <n v="1"/>
    <n v="-0.70710678118654746"/>
    <n v="0"/>
    <n v="0"/>
    <n v="0"/>
    <n v="0"/>
  </r>
  <r>
    <d v="2024-03-01T00:00:00"/>
    <n v="2024"/>
    <x v="6"/>
    <n v="1"/>
    <n v="0"/>
    <n v="0"/>
    <s v="2140"/>
    <x v="1"/>
    <s v="101000"/>
    <s v="Fastlønn - ordinære"/>
    <s v="1010"/>
    <s v="20230"/>
    <s v="Oppvekst og Utdanning"/>
    <s v="2024_03_fact_komskole.csv"/>
    <n v="91620"/>
    <n v="142120"/>
    <n v="50500"/>
    <n v="0"/>
    <n v="0"/>
    <n v="0"/>
    <n v="142120"/>
    <n v="50500"/>
    <n v="47373.333333333336"/>
    <n v="82053.020257229611"/>
    <n v="-142120"/>
    <n v="155.11896965728008"/>
    <n v="1"/>
    <n v="-0.57735026918962584"/>
    <n v="0"/>
    <n v="0"/>
    <n v="2"/>
    <n v="0"/>
  </r>
  <r>
    <d v="2024-02-01T00:00:00"/>
    <n v="2024"/>
    <x v="4"/>
    <n v="1"/>
    <n v="0"/>
    <n v="0"/>
    <s v="2140"/>
    <x v="1"/>
    <s v="137000"/>
    <s v="Kjøp fra andre"/>
    <s v="1370"/>
    <s v="20220"/>
    <s v="Oppvekst og Utdanning"/>
    <s v="2024_02_fact_komskole.csv"/>
    <n v="13380"/>
    <n v="10120"/>
    <n v="-3260"/>
    <n v="0"/>
    <n v="0"/>
    <n v="0"/>
    <n v="10120"/>
    <n v="-3260"/>
    <n v="5060"/>
    <n v="7155.9206256078605"/>
    <n v="0"/>
    <n v="75.635276532137524"/>
    <n v="1"/>
    <n v="-0.70710678118654757"/>
    <n v="0"/>
    <n v="0"/>
    <n v="0"/>
    <n v="0"/>
  </r>
  <r>
    <d v="2024-04-01T00:00:00"/>
    <n v="2024"/>
    <x v="3"/>
    <n v="2"/>
    <n v="0"/>
    <n v="0"/>
    <s v="2540"/>
    <x v="0"/>
    <s v="102001"/>
    <s v="Vikar - sykefravær - uten refusjon"/>
    <s v="1020"/>
    <s v="25320"/>
    <s v="Helse og Omsorg"/>
    <s v="2024_04_fact_bomiljo.csv"/>
    <n v="21809"/>
    <n v="1558.23"/>
    <n v="-20250.77"/>
    <n v="0"/>
    <n v="-37629.589999999997"/>
    <n v="-37629.589999999997"/>
    <n v="39187.82"/>
    <n v="17378.82"/>
    <n v="779.1150000000016"/>
    <n v="54318.111524187305"/>
    <n v="-37629.589999999997"/>
    <n v="7.1448943096886612"/>
    <n v="1"/>
    <n v="-0.70710678118654757"/>
    <n v="37629.589999999997"/>
    <n v="10.535545987966074"/>
    <n v="0"/>
    <n v="0"/>
  </r>
  <r>
    <d v="2024-05-01T00:00:00"/>
    <n v="2024"/>
    <x v="1"/>
    <n v="2"/>
    <n v="1"/>
    <n v="0"/>
    <s v="2540"/>
    <x v="0"/>
    <s v="142900"/>
    <s v="Merverdiavgift som gir rett til momskompensasjon"/>
    <s v="1429"/>
    <s v="25320"/>
    <s v="Helse og Omsorg"/>
    <s v="2024_05_fact_bomiljo.csv"/>
    <n v="11662"/>
    <n v="3213.92"/>
    <n v="-8448.08"/>
    <n v="0"/>
    <n v="-4111.67"/>
    <n v="-4111.67"/>
    <n v="7325.59"/>
    <n v="-4336.41"/>
    <n v="1606.96"/>
    <n v="8087.3641041936526"/>
    <n v="-1860.8000000000002"/>
    <n v="27.558909277996911"/>
    <n v="1"/>
    <n v="-0.70710678118654757"/>
    <n v="4111.67"/>
    <n v="8.3215845509962758"/>
    <n v="0"/>
    <n v="0"/>
  </r>
  <r>
    <d v="2024-07-01T00:00:00"/>
    <n v="2024"/>
    <x v="7"/>
    <n v="3"/>
    <n v="1"/>
    <n v="0"/>
    <s v="2540"/>
    <x v="0"/>
    <s v="142900"/>
    <s v="Merverdiavgift som gir rett til momskompensasjon"/>
    <s v="1429"/>
    <s v="25320"/>
    <s v="Helse og Omsorg"/>
    <s v="2024_07_fact_bomiljo.csv"/>
    <n v="11662"/>
    <n v="1353.12"/>
    <n v="-10308.880000000001"/>
    <n v="0"/>
    <n v="-1860.8000000000002"/>
    <n v="-1860.8000000000002"/>
    <n v="-4111.67"/>
    <n v="-4111.67"/>
    <n v="451.03999999999996"/>
    <n v="6058.9753437441877"/>
    <n v="-1860.8000000000002"/>
    <n v="11.602812553592864"/>
    <n v="1"/>
    <n v="-0.3815562646887059"/>
    <n v="1860.8000000000002"/>
    <n v="7.5287617817644001"/>
    <n v="0"/>
    <n v="0"/>
  </r>
  <r>
    <d v="2024-07-01T00:00:00"/>
    <n v="2024"/>
    <x v="7"/>
    <n v="3"/>
    <n v="1"/>
    <n v="0"/>
    <s v="2020"/>
    <x v="4"/>
    <s v="112000"/>
    <s v="Velferdstiltak / arrangementer -  ansatte"/>
    <s v="1120"/>
    <s v="20220"/>
    <s v="Oppvekst og Utdanning"/>
    <s v="2024_07_fact_komskole.csv"/>
    <n v="8120"/>
    <n v="3750"/>
    <n v="-4370"/>
    <n v="0"/>
    <n v="0"/>
    <n v="0"/>
    <n v="-3500"/>
    <n v="4620"/>
    <n v="-2333.3333333333335"/>
    <n v="2020.7259421636902"/>
    <n v="-3500"/>
    <n v="46.182266009852221"/>
    <n v="1"/>
    <n v="1.1547005383792517"/>
    <n v="0"/>
    <n v="0"/>
    <n v="0"/>
    <n v="0"/>
  </r>
  <r>
    <d v="2024-02-01T00:00:00"/>
    <n v="2024"/>
    <x v="4"/>
    <n v="1"/>
    <n v="0"/>
    <n v="0"/>
    <s v="2020"/>
    <x v="4"/>
    <s v="120010"/>
    <s v="Datautstyr, ikke elev-pcer"/>
    <s v="1200"/>
    <s v="20230"/>
    <s v="Oppvekst og Utdanning"/>
    <s v="2024_02_fact_komskole.csv"/>
    <n v="15250"/>
    <n v="20380"/>
    <n v="5130"/>
    <n v="0"/>
    <n v="0"/>
    <n v="0"/>
    <n v="20380"/>
    <n v="5130"/>
    <n v="10190"/>
    <n v="14410.836200581838"/>
    <n v="0"/>
    <n v="133.63934426229508"/>
    <n v="1"/>
    <n v="-0.70710678118654757"/>
    <n v="0"/>
    <n v="0"/>
    <n v="2"/>
    <n v="0"/>
  </r>
  <r>
    <d v="2024-02-01T00:00:00"/>
    <n v="2024"/>
    <x v="4"/>
    <n v="1"/>
    <n v="0"/>
    <n v="0"/>
    <s v="2230"/>
    <x v="6"/>
    <s v="117030"/>
    <s v="Reiseutg. buss, tog,taxi, fly, leiebil, bom, park."/>
    <s v="1170"/>
    <s v="20210"/>
    <s v="Oppvekst og Utdanning"/>
    <s v="2024_02_fact_komskole.csv"/>
    <n v="64500"/>
    <n v="58620"/>
    <n v="-5880"/>
    <n v="0"/>
    <n v="0"/>
    <n v="0"/>
    <n v="58620"/>
    <n v="-5880"/>
    <n v="29310"/>
    <n v="41450.599513155415"/>
    <n v="0"/>
    <n v="90.883720930232556"/>
    <n v="1"/>
    <n v="-0.70710678118654757"/>
    <n v="0"/>
    <n v="0"/>
    <n v="0"/>
    <n v="0"/>
  </r>
  <r>
    <d v="2024-04-01T00:00:00"/>
    <n v="2024"/>
    <x v="3"/>
    <n v="2"/>
    <n v="0"/>
    <n v="0"/>
    <s v="2540"/>
    <x v="0"/>
    <s v="105064"/>
    <s v="Skattepl. klesgodtgjørelse"/>
    <s v="1050"/>
    <s v="25720"/>
    <s v="Helse og Omsorg"/>
    <s v="2024_04_fact_bomiljo.csv"/>
    <n v="1416"/>
    <n v="1070.2"/>
    <n v="-345.79999999999995"/>
    <n v="0"/>
    <n v="-57.119999999999891"/>
    <n v="-57.119999999999891"/>
    <n v="1127.32"/>
    <n v="-288.68000000000006"/>
    <n v="535.1"/>
    <n v="837.52555590859424"/>
    <n v="-57.119999999999891"/>
    <n v="75.579096045197744"/>
    <n v="1"/>
    <n v="-0.70710678118654746"/>
    <n v="57.119999999999891"/>
    <n v="4.0451543180313267"/>
    <n v="0"/>
    <n v="0"/>
  </r>
  <r>
    <d v="2024-04-01T00:00:00"/>
    <n v="2024"/>
    <x v="3"/>
    <n v="2"/>
    <n v="0"/>
    <n v="0"/>
    <s v="2540"/>
    <x v="0"/>
    <s v="171005"/>
    <s v="Refusjon foreldrepenger"/>
    <s v="1710"/>
    <s v="25720"/>
    <s v="Helse og Omsorg"/>
    <s v="2024_04_fact_bomiljo.csv"/>
    <n v="-44149"/>
    <n v="-34750"/>
    <n v="9399"/>
    <n v="0"/>
    <n v="-30822"/>
    <n v="-30822"/>
    <n v="-3928"/>
    <n v="40221"/>
    <n v="-17375"/>
    <n v="19016.929773231008"/>
    <n v="-56625"/>
    <n v="78.710729574848799"/>
    <n v="1"/>
    <n v="-0.70710678118654757"/>
    <n v="30822"/>
    <n v="10.335983999695323"/>
    <n v="0"/>
    <n v="0"/>
  </r>
  <r>
    <d v="2024-05-01T00:00:00"/>
    <n v="2024"/>
    <x v="1"/>
    <n v="2"/>
    <n v="1"/>
    <n v="0"/>
    <s v="2540"/>
    <x v="0"/>
    <s v="171005"/>
    <s v="Refusjon foreldrepenger"/>
    <s v="1710"/>
    <s v="25720"/>
    <s v="Helse og Omsorg"/>
    <s v="2024_05_fact_bomiljo.csv"/>
    <n v="-44149"/>
    <n v="-91375"/>
    <n v="-47226"/>
    <n v="0"/>
    <n v="-56625"/>
    <n v="-56625"/>
    <n v="-30822"/>
    <n v="-30822"/>
    <n v="-30458.333333333332"/>
    <n v="26350.382204691705"/>
    <n v="-56625"/>
    <n v="206.96958028494419"/>
    <n v="1"/>
    <n v="-0.99302797444841895"/>
    <n v="56625"/>
    <n v="10.944205862785335"/>
    <n v="2"/>
    <n v="0"/>
  </r>
  <r>
    <d v="2024-02-01T00:00:00"/>
    <n v="2024"/>
    <x v="4"/>
    <n v="1"/>
    <n v="0"/>
    <n v="0"/>
    <s v="2020"/>
    <x v="4"/>
    <s v="120090"/>
    <s v="Annet utstyr / andre maskiner"/>
    <s v="1200"/>
    <s v="20220"/>
    <s v="Oppvekst og Utdanning"/>
    <s v="2024_02_fact_komskole.csv"/>
    <n v="18250"/>
    <n v="13750"/>
    <n v="-4500"/>
    <n v="0"/>
    <n v="0"/>
    <n v="0"/>
    <n v="13750"/>
    <n v="-4500"/>
    <n v="6875"/>
    <n v="9722.7182413150276"/>
    <n v="0"/>
    <n v="75.342465753424662"/>
    <n v="1"/>
    <n v="-0.70710678118654757"/>
    <n v="0"/>
    <n v="0"/>
    <n v="0"/>
    <n v="0"/>
  </r>
  <r>
    <d v="2024-02-01T00:00:00"/>
    <n v="2024"/>
    <x v="4"/>
    <n v="1"/>
    <n v="0"/>
    <n v="0"/>
    <s v="2210"/>
    <x v="2"/>
    <s v="101031"/>
    <s v="Fastlønn - kvelds- og nattillegg"/>
    <s v="1010"/>
    <s v="22110"/>
    <s v="Oppvekst og Utdanning"/>
    <s v="2024_02_fact_komskole.csv"/>
    <n v="2250"/>
    <n v="1120"/>
    <n v="-1130"/>
    <n v="0"/>
    <n v="0"/>
    <n v="0"/>
    <n v="1120"/>
    <n v="-1130"/>
    <n v="560"/>
    <n v="791.95959492893326"/>
    <n v="0"/>
    <n v="49.777777777777779"/>
    <n v="1"/>
    <n v="-0.70710678118654746"/>
    <n v="0"/>
    <n v="0"/>
    <n v="0"/>
    <n v="0"/>
  </r>
  <r>
    <d v="2024-04-01T00:00:00"/>
    <n v="2024"/>
    <x v="3"/>
    <n v="2"/>
    <n v="0"/>
    <n v="0"/>
    <s v="2540"/>
    <x v="0"/>
    <s v="117000"/>
    <s v="Drivstoff - inkludert strøm til el-biler, bio"/>
    <s v="1170"/>
    <s v="25710"/>
    <s v="Helse og Omsorg"/>
    <s v="2024_04_fact_bomiljo.csv"/>
    <n v="4078"/>
    <n v="1002.81"/>
    <n v="-3075.19"/>
    <n v="0"/>
    <n v="-284.87000000000012"/>
    <n v="-284.87000000000012"/>
    <n v="1287.68"/>
    <n v="-2790.3199999999997"/>
    <n v="501.40499999999997"/>
    <n v="1111.9607687549053"/>
    <n v="-284.87000000000012"/>
    <n v="24.590730750367825"/>
    <n v="1"/>
    <n v="-0.70710678118654757"/>
    <n v="284.87000000000012"/>
    <n v="5.6520329358541179"/>
    <n v="0"/>
    <n v="0"/>
  </r>
  <r>
    <d v="2024-02-01T00:00:00"/>
    <n v="2024"/>
    <x v="4"/>
    <n v="1"/>
    <n v="0"/>
    <n v="0"/>
    <s v="2020"/>
    <x v="4"/>
    <s v="101031"/>
    <s v="Fastlønn - kvelds- og nattillegg"/>
    <s v="1010"/>
    <s v="20230"/>
    <s v="Oppvekst og Utdanning"/>
    <s v="2024_02_fact_komskole.csv"/>
    <n v="35120"/>
    <n v="54250"/>
    <n v="19130"/>
    <n v="0"/>
    <n v="0"/>
    <n v="0"/>
    <n v="54250"/>
    <n v="19130"/>
    <n v="27125"/>
    <n v="38360.542879370201"/>
    <n v="0"/>
    <n v="154.47038724373576"/>
    <n v="1"/>
    <n v="-0.70710678118654757"/>
    <n v="0"/>
    <n v="0"/>
    <n v="2"/>
    <n v="0"/>
  </r>
  <r>
    <d v="2024-02-01T00:00:00"/>
    <n v="2024"/>
    <x v="4"/>
    <n v="1"/>
    <n v="0"/>
    <n v="0"/>
    <s v="2020"/>
    <x v="4"/>
    <s v="109999"/>
    <s v="Arbeidsgiveravgift"/>
    <s v="1099"/>
    <s v="20230"/>
    <s v="Oppvekst og Utdanning"/>
    <s v="2024_02_fact_komskole.csv"/>
    <n v="123620"/>
    <n v="140380"/>
    <n v="16760"/>
    <n v="0"/>
    <n v="0"/>
    <n v="0"/>
    <n v="140380"/>
    <n v="16760"/>
    <n v="70190"/>
    <n v="99263.649942967546"/>
    <n v="0"/>
    <n v="113.55767675133475"/>
    <n v="1"/>
    <n v="-0.70710678118654746"/>
    <n v="0"/>
    <n v="0"/>
    <n v="1"/>
    <n v="0"/>
  </r>
  <r>
    <d v="2024-02-01T00:00:00"/>
    <n v="2024"/>
    <x v="4"/>
    <n v="1"/>
    <n v="0"/>
    <n v="0"/>
    <s v="2020"/>
    <x v="4"/>
    <s v="112090"/>
    <s v="Annet forbruksmateriell, varer og tjenester"/>
    <s v="1120"/>
    <s v="20230"/>
    <s v="Oppvekst og Utdanning"/>
    <s v="2024_02_fact_komskole.csv"/>
    <n v="120"/>
    <n v="380"/>
    <n v="260"/>
    <n v="0"/>
    <n v="0"/>
    <n v="0"/>
    <n v="380"/>
    <n v="260"/>
    <n v="190"/>
    <n v="268.70057685088807"/>
    <n v="0"/>
    <n v="316.66666666666663"/>
    <n v="1"/>
    <n v="-0.70710678118654746"/>
    <n v="0"/>
    <n v="0"/>
    <n v="2"/>
    <n v="0"/>
  </r>
  <r>
    <d v="2024-02-01T00:00:00"/>
    <n v="2024"/>
    <x v="4"/>
    <n v="1"/>
    <n v="0"/>
    <n v="0"/>
    <s v="2020"/>
    <x v="4"/>
    <s v="113000"/>
    <s v="Abonnement / samtale for mobil, telefon, nettbrett"/>
    <s v="1130"/>
    <s v="20220"/>
    <s v="Oppvekst og Utdanning"/>
    <s v="2024_02_fact_komskole.csv"/>
    <n v="250"/>
    <n v="500"/>
    <n v="250"/>
    <n v="0"/>
    <n v="0"/>
    <n v="0"/>
    <n v="500"/>
    <n v="250"/>
    <n v="250"/>
    <n v="353.55339059327378"/>
    <n v="0"/>
    <n v="200"/>
    <n v="1"/>
    <n v="-0.70710678118654746"/>
    <n v="0"/>
    <n v="0"/>
    <n v="2"/>
    <n v="0"/>
  </r>
  <r>
    <d v="2024-02-01T00:00:00"/>
    <n v="2024"/>
    <x v="4"/>
    <n v="1"/>
    <n v="0"/>
    <n v="0"/>
    <s v="2020"/>
    <x v="4"/>
    <s v="127200"/>
    <s v="Andre tjenester"/>
    <s v="1272"/>
    <s v="20210"/>
    <s v="Oppvekst og Utdanning"/>
    <s v="2024_02_fact_komskole.csv"/>
    <n v="880"/>
    <n v="620"/>
    <n v="-260"/>
    <n v="0"/>
    <n v="0"/>
    <n v="0"/>
    <n v="620"/>
    <n v="-260"/>
    <n v="310"/>
    <n v="438.40620433565948"/>
    <n v="0"/>
    <n v="70.454545454545453"/>
    <n v="1"/>
    <n v="-0.70710678118654746"/>
    <n v="0"/>
    <n v="0"/>
    <n v="0"/>
    <n v="0"/>
  </r>
  <r>
    <d v="2024-05-01T00:00:00"/>
    <n v="2024"/>
    <x v="1"/>
    <n v="2"/>
    <n v="1"/>
    <n v="0"/>
    <s v="2540"/>
    <x v="0"/>
    <s v="111000"/>
    <s v="Medisinsk forbruksmateriell"/>
    <s v="1110"/>
    <s v="25320"/>
    <s v="Helse og Omsorg"/>
    <s v="2024_05_fact_bomiljo.csv"/>
    <n v="2210"/>
    <n v="553.20000000000005"/>
    <n v="-1656.8"/>
    <n v="0"/>
    <n v="-3290.7"/>
    <n v="-3290.7"/>
    <n v="3843.9"/>
    <n v="1633.9"/>
    <n v="276.60000000000014"/>
    <n v="5044.9240410535422"/>
    <n v="-3290.7"/>
    <n v="25.0316742081448"/>
    <n v="1"/>
    <n v="-0.70710678118654757"/>
    <n v="3290.7"/>
    <n v="8.0988555870853975"/>
    <n v="0"/>
    <n v="0"/>
  </r>
  <r>
    <d v="2024-02-01T00:00:00"/>
    <n v="2024"/>
    <x v="4"/>
    <n v="1"/>
    <n v="0"/>
    <n v="0"/>
    <s v="2020"/>
    <x v="4"/>
    <s v="104000"/>
    <s v="Overtidslønn"/>
    <s v="1040"/>
    <s v="20220"/>
    <s v="Oppvekst og Utdanning"/>
    <s v="2024_02_fact_komskole.csv"/>
    <n v="2380"/>
    <n v="18500"/>
    <n v="16120"/>
    <n v="0"/>
    <n v="0"/>
    <n v="0"/>
    <n v="18500"/>
    <n v="16120"/>
    <n v="9250"/>
    <n v="13081.47545195113"/>
    <n v="0"/>
    <n v="777.31092436974791"/>
    <n v="1"/>
    <n v="-0.70710678118654746"/>
    <n v="0"/>
    <n v="0"/>
    <n v="2"/>
    <n v="0"/>
  </r>
  <r>
    <d v="2024-02-01T00:00:00"/>
    <n v="2024"/>
    <x v="4"/>
    <n v="1"/>
    <n v="0"/>
    <n v="0"/>
    <s v="2020"/>
    <x v="4"/>
    <s v="109999"/>
    <s v="Arbeidsgiveravgift"/>
    <s v="1099"/>
    <s v="20210"/>
    <s v="Oppvekst og Utdanning"/>
    <s v="2024_02_fact_komskole.csv"/>
    <n v="21000"/>
    <n v="20120"/>
    <n v="-880"/>
    <n v="0"/>
    <n v="0"/>
    <n v="0"/>
    <n v="20120"/>
    <n v="-880"/>
    <n v="10060"/>
    <n v="14226.988437473336"/>
    <n v="0"/>
    <n v="95.80952380952381"/>
    <n v="1"/>
    <n v="-0.70710678118654757"/>
    <n v="0"/>
    <n v="0"/>
    <n v="0"/>
    <n v="0"/>
  </r>
  <r>
    <d v="2024-03-01T00:00:00"/>
    <n v="2024"/>
    <x v="6"/>
    <n v="1"/>
    <n v="0"/>
    <n v="0"/>
    <s v="2020"/>
    <x v="4"/>
    <s v="117030"/>
    <s v="Reiseutg. buss, tog,taxi, fly, leiebil, bom, park."/>
    <s v="1170"/>
    <s v="20210"/>
    <s v="Oppvekst og Utdanning"/>
    <s v="2024_03_fact_komskole.csv"/>
    <n v="3750"/>
    <n v="2000"/>
    <n v="-1750"/>
    <n v="0"/>
    <n v="0"/>
    <n v="0"/>
    <n v="1880"/>
    <n v="-1870"/>
    <n v="0"/>
    <n v="1880"/>
    <n v="-1880"/>
    <n v="53.333333333333336"/>
    <n v="1"/>
    <n v="0"/>
    <n v="0"/>
    <n v="0"/>
    <n v="0"/>
    <n v="0"/>
  </r>
  <r>
    <d v="2024-07-01T00:00:00"/>
    <n v="2024"/>
    <x v="7"/>
    <n v="3"/>
    <n v="1"/>
    <n v="0"/>
    <s v="2020"/>
    <x v="4"/>
    <s v="117030"/>
    <s v="Reiseutg. buss, tog,taxi, fly, leiebil, bom, park."/>
    <s v="1170"/>
    <s v="20210"/>
    <s v="Oppvekst og Utdanning"/>
    <s v="2024_07_fact_komskole.csv"/>
    <n v="3750"/>
    <n v="2000"/>
    <n v="-1750"/>
    <n v="0"/>
    <n v="0"/>
    <n v="0"/>
    <n v="1880"/>
    <n v="-1870"/>
    <n v="0"/>
    <n v="1880"/>
    <n v="-1880"/>
    <n v="53.333333333333336"/>
    <n v="1"/>
    <n v="0"/>
    <n v="0"/>
    <n v="0"/>
    <n v="0"/>
    <n v="0"/>
  </r>
  <r>
    <d v="2024-06-01T00:00:00"/>
    <n v="2024"/>
    <x v="2"/>
    <n v="2"/>
    <n v="1"/>
    <n v="0"/>
    <s v="2020"/>
    <x v="4"/>
    <s v="124010"/>
    <s v="Drifts- / serviceavtaler - kontormaskiner"/>
    <s v="1240"/>
    <s v="20210"/>
    <s v="Oppvekst og Utdanning"/>
    <s v="2024_06_fact_komskole.csv"/>
    <n v="1250"/>
    <n v="3250"/>
    <n v="2000"/>
    <n v="0"/>
    <n v="0"/>
    <n v="0"/>
    <n v="-500"/>
    <n v="750"/>
    <n v="-333.33333333333331"/>
    <n v="288.6751345948129"/>
    <n v="500"/>
    <n v="260"/>
    <n v="1"/>
    <n v="1.1547005383792515"/>
    <n v="0"/>
    <n v="0"/>
    <n v="2"/>
    <n v="0"/>
  </r>
  <r>
    <d v="2024-08-01T00:00:00"/>
    <n v="2024"/>
    <x v="5"/>
    <n v="3"/>
    <n v="1"/>
    <n v="0"/>
    <s v="2210"/>
    <x v="2"/>
    <s v="101000"/>
    <s v="Fastlønn - ordinære"/>
    <s v="1010"/>
    <s v="22110"/>
    <s v="Oppvekst og Utdanning"/>
    <s v="2024_08_fact_komskole.csv"/>
    <n v="69250"/>
    <n v="79840"/>
    <n v="10590"/>
    <n v="0"/>
    <n v="-40"/>
    <n v="-40"/>
    <n v="79880"/>
    <n v="10630"/>
    <n v="26613.333333333332"/>
    <n v="46130.290843797346"/>
    <n v="-79840"/>
    <n v="115.29241877256318"/>
    <n v="1"/>
    <n v="-0.57778376953192623"/>
    <n v="40"/>
    <n v="3.6888794541139363"/>
    <n v="1"/>
    <n v="0"/>
  </r>
  <r>
    <d v="2024-07-01T00:00:00"/>
    <n v="2024"/>
    <x v="7"/>
    <n v="3"/>
    <n v="1"/>
    <n v="0"/>
    <s v="2540"/>
    <x v="0"/>
    <s v="102010"/>
    <s v="Vikar - lønnet perm inkl tillitsverv og velf.perm."/>
    <s v="1020"/>
    <s v="25320"/>
    <s v="Helse og Omsorg"/>
    <s v="2024_07_fact_bomiljo.csv"/>
    <n v="4738"/>
    <n v="964.38"/>
    <n v="-3773.62"/>
    <n v="0"/>
    <n v="-1166.42"/>
    <n v="-1166.42"/>
    <n v="2130.8000000000002"/>
    <n v="2130.8000000000002"/>
    <n v="321.46000000000004"/>
    <n v="1671.9501579891671"/>
    <n v="-1166.42"/>
    <n v="20.354157872520052"/>
    <n v="1"/>
    <n v="-0.88990691073557726"/>
    <n v="1166.42"/>
    <n v="7.0616945078837956"/>
    <n v="0"/>
    <n v="0"/>
  </r>
  <r>
    <d v="2024-04-01T00:00:00"/>
    <n v="2024"/>
    <x v="3"/>
    <n v="2"/>
    <n v="0"/>
    <n v="0"/>
    <s v="2540"/>
    <x v="0"/>
    <s v="110000"/>
    <s v="Kontormateriell / rekvisita"/>
    <s v="1100"/>
    <s v="25710"/>
    <s v="Helse og Omsorg"/>
    <s v="2024_04_fact_bomiljo.csv"/>
    <n v="1000"/>
    <n v="564.9"/>
    <n v="-435.1"/>
    <n v="0"/>
    <n v="-697.28000000000009"/>
    <n v="-697.28000000000009"/>
    <n v="1262.18"/>
    <n v="262.18000000000006"/>
    <n v="282.45"/>
    <n v="1385.5474534637926"/>
    <n v="-564.9"/>
    <n v="56.489999999999995"/>
    <n v="1"/>
    <n v="-0.70710678118654746"/>
    <n v="697.28000000000009"/>
    <n v="6.5471870517562554"/>
    <n v="0"/>
    <n v="0"/>
  </r>
  <r>
    <d v="2024-08-01T00:00:00"/>
    <n v="2024"/>
    <x v="5"/>
    <n v="3"/>
    <n v="1"/>
    <n v="0"/>
    <s v="2540"/>
    <x v="0"/>
    <s v="110000"/>
    <s v="Kontormateriell / rekvisita"/>
    <s v="1100"/>
    <s v="25710"/>
    <s v="Helse og Omsorg"/>
    <s v="2024_08_fact_bomiljo.csv"/>
    <n v="1000"/>
    <n v="295.07"/>
    <n v="-704.93000000000006"/>
    <n v="0"/>
    <n v="295.07"/>
    <n v="295.07"/>
    <n v="-564.9"/>
    <n v="-564.9"/>
    <n v="-322.37000000000006"/>
    <n v="538.79980632884417"/>
    <n v="295.07"/>
    <n v="29.507000000000001"/>
    <n v="1"/>
    <n v="1.1459543837013921"/>
    <n v="295.07"/>
    <n v="5.6872126163270362"/>
    <n v="0"/>
    <n v="1"/>
  </r>
  <r>
    <d v="2024-05-01T00:00:00"/>
    <n v="2024"/>
    <x v="1"/>
    <n v="2"/>
    <n v="1"/>
    <n v="0"/>
    <s v="2540"/>
    <x v="0"/>
    <s v="115000"/>
    <s v="Kurs / konferanser/opplæring - inkl. hotell"/>
    <s v="1150"/>
    <s v="25720"/>
    <s v="Helse og Omsorg"/>
    <s v="2024_05_fact_bomiljo.csv"/>
    <n v="5268"/>
    <n v="6640.18"/>
    <n v="1372.1800000000003"/>
    <n v="0"/>
    <n v="6358.18"/>
    <n v="6358.18"/>
    <n v="282"/>
    <n v="-4986"/>
    <n v="3320.09"/>
    <n v="4296.508081710077"/>
    <n v="-6640.18"/>
    <n v="126.04745634016706"/>
    <n v="1"/>
    <n v="0.70710678118654746"/>
    <n v="6358.18"/>
    <n v="8.7574974518595621"/>
    <n v="2"/>
    <n v="1"/>
  </r>
  <r>
    <d v="2024-08-01T00:00:00"/>
    <n v="2024"/>
    <x v="5"/>
    <n v="3"/>
    <n v="1"/>
    <n v="0"/>
    <s v="2540"/>
    <x v="0"/>
    <s v="117000"/>
    <s v="Drivstoff - inkludert strøm til el-biler, bio"/>
    <s v="1170"/>
    <s v="25720"/>
    <s v="Helse og Omsorg"/>
    <s v="2024_08_fact_bomiljo.csv"/>
    <n v="4078"/>
    <n v="1211.48"/>
    <n v="-2866.52"/>
    <n v="0"/>
    <n v="211.86"/>
    <n v="211.86"/>
    <n v="999.62"/>
    <n v="-3078.38"/>
    <n v="605.74"/>
    <n v="557.03043794751466"/>
    <n v="211.86"/>
    <n v="29.707699852869052"/>
    <n v="1"/>
    <n v="-0.70710678118654757"/>
    <n v="211.86"/>
    <n v="5.3559256791683501"/>
    <n v="0"/>
    <n v="1"/>
  </r>
  <r>
    <d v="2024-02-01T00:00:00"/>
    <n v="2024"/>
    <x v="4"/>
    <n v="1"/>
    <n v="0"/>
    <n v="0"/>
    <s v="2020"/>
    <x v="4"/>
    <s v="110000"/>
    <s v="Kontormateriell / rekvisita"/>
    <s v="1100"/>
    <s v="20230"/>
    <s v="Oppvekst og Utdanning"/>
    <s v="2024_02_fact_komskole.csv"/>
    <n v="120"/>
    <n v="380"/>
    <n v="260"/>
    <n v="0"/>
    <n v="0"/>
    <n v="0"/>
    <n v="380"/>
    <n v="260"/>
    <n v="190"/>
    <n v="268.70057685088807"/>
    <n v="0"/>
    <n v="316.66666666666663"/>
    <n v="1"/>
    <n v="-0.70710678118654746"/>
    <n v="0"/>
    <n v="0"/>
    <n v="2"/>
    <n v="0"/>
  </r>
  <r>
    <d v="2024-02-01T00:00:00"/>
    <n v="2024"/>
    <x v="4"/>
    <n v="1"/>
    <n v="0"/>
    <n v="0"/>
    <s v="2020"/>
    <x v="4"/>
    <s v="112060"/>
    <s v="Brukerbelønning"/>
    <s v="1120"/>
    <s v="20220"/>
    <s v="Oppvekst og Utdanning"/>
    <s v="2024_02_fact_komskole.csv"/>
    <n v="1120"/>
    <n v="1380"/>
    <n v="260"/>
    <n v="0"/>
    <n v="0"/>
    <n v="0"/>
    <n v="1380"/>
    <n v="260"/>
    <n v="690"/>
    <n v="975.80735803743562"/>
    <n v="0"/>
    <n v="123.21428571428572"/>
    <n v="1"/>
    <n v="-0.70710678118654746"/>
    <n v="0"/>
    <n v="0"/>
    <n v="1"/>
    <n v="0"/>
  </r>
  <r>
    <d v="2024-04-01T00:00:00"/>
    <n v="2024"/>
    <x v="3"/>
    <n v="2"/>
    <n v="0"/>
    <n v="0"/>
    <s v="2020"/>
    <x v="4"/>
    <s v="118500"/>
    <s v="Forsikringer, vakthold og sikring"/>
    <s v="1185"/>
    <s v="20210"/>
    <s v="Oppvekst og Utdanning"/>
    <s v="2024_04_fact_komskole.csv"/>
    <n v="880"/>
    <n v="2250"/>
    <n v="1370"/>
    <n v="0"/>
    <n v="0"/>
    <n v="0"/>
    <n v="-1870"/>
    <n v="-990"/>
    <n v="-1246.6666666666667"/>
    <n v="1079.6450033846002"/>
    <n v="-1870"/>
    <n v="255.68181818181816"/>
    <n v="1"/>
    <n v="1.1547005383792517"/>
    <n v="0"/>
    <n v="0"/>
    <n v="2"/>
    <n v="0"/>
  </r>
  <r>
    <d v="2024-02-01T00:00:00"/>
    <n v="2024"/>
    <x v="4"/>
    <n v="1"/>
    <n v="0"/>
    <n v="0"/>
    <s v="2140"/>
    <x v="1"/>
    <s v="109000"/>
    <s v="Pensjon fellesordningen - ordinære (klp)"/>
    <s v="1090"/>
    <s v="20230"/>
    <s v="Oppvekst og Utdanning"/>
    <s v="2024_02_fact_komskole.csv"/>
    <n v="26250"/>
    <n v="22750"/>
    <n v="-3500"/>
    <n v="0"/>
    <n v="0"/>
    <n v="0"/>
    <n v="22750"/>
    <n v="-3500"/>
    <n v="11375"/>
    <n v="16086.679271993957"/>
    <n v="0"/>
    <n v="86.666666666666671"/>
    <n v="1"/>
    <n v="-0.70710678118654746"/>
    <n v="0"/>
    <n v="0"/>
    <n v="0"/>
    <n v="0"/>
  </r>
  <r>
    <d v="2024-02-01T00:00:00"/>
    <n v="2024"/>
    <x v="4"/>
    <n v="1"/>
    <n v="0"/>
    <n v="0"/>
    <s v="2140"/>
    <x v="1"/>
    <s v="116000"/>
    <s v="Km-godtgjørelse, inkl. passasjertillegg - oppl.pl"/>
    <s v="1160"/>
    <s v="20220"/>
    <s v="Oppvekst og Utdanning"/>
    <s v="2024_02_fact_komskole.csv"/>
    <n v="3250"/>
    <n v="620"/>
    <n v="-2630"/>
    <n v="0"/>
    <n v="0"/>
    <n v="0"/>
    <n v="620"/>
    <n v="-2630"/>
    <n v="310"/>
    <n v="438.40620433565948"/>
    <n v="0"/>
    <n v="19.076923076923077"/>
    <n v="1"/>
    <n v="-0.70710678118654746"/>
    <n v="0"/>
    <n v="0"/>
    <n v="0"/>
    <n v="0"/>
  </r>
  <r>
    <d v="2024-02-01T00:00:00"/>
    <n v="2024"/>
    <x v="4"/>
    <n v="1"/>
    <n v="0"/>
    <n v="0"/>
    <s v="2210"/>
    <x v="2"/>
    <s v="111500"/>
    <s v="Matvarer / drikke - ikke møtevirksomhet"/>
    <s v="1115"/>
    <s v="22110"/>
    <s v="Oppvekst og Utdanning"/>
    <s v="2024_02_fact_komskole.csv"/>
    <n v="5620"/>
    <n v="5380"/>
    <n v="-240"/>
    <n v="0"/>
    <n v="0"/>
    <n v="0"/>
    <n v="5380"/>
    <n v="-240"/>
    <n v="2690"/>
    <n v="3804.2344827836255"/>
    <n v="0"/>
    <n v="95.729537366548044"/>
    <n v="1"/>
    <n v="-0.70710678118654757"/>
    <n v="0"/>
    <n v="0"/>
    <n v="0"/>
    <n v="0"/>
  </r>
  <r>
    <d v="2024-03-01T00:00:00"/>
    <n v="2024"/>
    <x v="6"/>
    <n v="1"/>
    <n v="0"/>
    <n v="0"/>
    <s v="2540"/>
    <x v="0"/>
    <s v="172900"/>
    <s v="Kompensasjon for merverdiavgift"/>
    <s v="1729"/>
    <s v="25720"/>
    <s v="Helse og Omsorg"/>
    <s v="2024_03_fact_bomiljo.csv"/>
    <n v="-11662"/>
    <n v="-854.99"/>
    <n v="10807.01"/>
    <n v="0"/>
    <n v="6470.6"/>
    <n v="6470.6"/>
    <n v="-7325.59"/>
    <n v="4336.41"/>
    <n v="-427.49499999999989"/>
    <n v="9755.3795035380354"/>
    <n v="6470.6"/>
    <n v="7.3314182815983537"/>
    <n v="1"/>
    <n v="0.70710678118654757"/>
    <n v="6470.6"/>
    <n v="8.7750241188985019"/>
    <n v="0"/>
    <n v="1"/>
  </r>
  <r>
    <d v="2024-02-01T00:00:00"/>
    <n v="2024"/>
    <x v="4"/>
    <n v="1"/>
    <n v="0"/>
    <n v="0"/>
    <s v="2020"/>
    <x v="4"/>
    <s v="110020"/>
    <s v="Kopieringsmatriell - papir / toner (ikke leie)"/>
    <s v="1100"/>
    <s v="20220"/>
    <s v="Oppvekst og Utdanning"/>
    <s v="2024_02_fact_komskole.csv"/>
    <n v="2380"/>
    <n v="1120"/>
    <n v="-1260"/>
    <n v="0"/>
    <n v="0"/>
    <n v="0"/>
    <n v="1120"/>
    <n v="-1260"/>
    <n v="560"/>
    <n v="791.95959492893326"/>
    <n v="0"/>
    <n v="47.058823529411761"/>
    <n v="1"/>
    <n v="-0.70710678118654746"/>
    <n v="0"/>
    <n v="0"/>
    <n v="0"/>
    <n v="0"/>
  </r>
  <r>
    <d v="2024-02-01T00:00:00"/>
    <n v="2024"/>
    <x v="4"/>
    <n v="1"/>
    <n v="0"/>
    <n v="0"/>
    <s v="2020"/>
    <x v="4"/>
    <s v="115000"/>
    <s v="Kurs / konferanser/opplæring - inkl. hotell"/>
    <s v="1150"/>
    <s v="20230"/>
    <s v="Oppvekst og Utdanning"/>
    <s v="2024_02_fact_komskole.csv"/>
    <n v="2620"/>
    <n v="1000"/>
    <n v="-1620"/>
    <n v="0"/>
    <n v="0"/>
    <n v="0"/>
    <n v="1000"/>
    <n v="-1620"/>
    <n v="500"/>
    <n v="707.10678118654755"/>
    <n v="0"/>
    <n v="38.167938931297712"/>
    <n v="1"/>
    <n v="-0.70710678118654746"/>
    <n v="0"/>
    <n v="0"/>
    <n v="0"/>
    <n v="0"/>
  </r>
  <r>
    <d v="2024-02-01T00:00:00"/>
    <n v="2024"/>
    <x v="4"/>
    <n v="1"/>
    <n v="0"/>
    <n v="0"/>
    <s v="2540"/>
    <x v="0"/>
    <s v="101030"/>
    <s v="Fastlønn - lørdags- og søndagstillegg"/>
    <s v="1010"/>
    <s v="25710"/>
    <s v="Helse og Omsorg"/>
    <s v="2024_02_fact_bomiljo.csv"/>
    <n v="56644"/>
    <n v="70150.5"/>
    <n v="13506.5"/>
    <n v="0"/>
    <n v="33550.68"/>
    <n v="33550.68"/>
    <n v="36599.82"/>
    <n v="-20044.18"/>
    <n v="35075.25"/>
    <n v="2156.0675707871492"/>
    <n v="-26144.489999999998"/>
    <n v="123.84453781512606"/>
    <n v="1"/>
    <n v="-0.70710678118654746"/>
    <n v="33550.68"/>
    <n v="10.420812410450763"/>
    <n v="1"/>
    <n v="1"/>
  </r>
  <r>
    <d v="2024-08-01T00:00:00"/>
    <n v="2024"/>
    <x v="5"/>
    <n v="3"/>
    <n v="1"/>
    <n v="0"/>
    <s v="2540"/>
    <x v="0"/>
    <s v="101030"/>
    <s v="Fastlønn - lørdags- og søndagstillegg"/>
    <s v="1010"/>
    <s v="25710"/>
    <s v="Helse og Omsorg"/>
    <s v="2024_08_fact_bomiljo.csv"/>
    <n v="56644"/>
    <n v="44006.01"/>
    <n v="-12637.989999999998"/>
    <n v="0"/>
    <n v="-26144.489999999998"/>
    <n v="-26144.489999999998"/>
    <n v="33550.68"/>
    <n v="33550.68"/>
    <n v="14668.67"/>
    <n v="35378.098246995978"/>
    <n v="-26144.489999999998"/>
    <n v="77.688740201963142"/>
    <n v="1"/>
    <n v="-1.1536278664573363"/>
    <n v="26144.489999999998"/>
    <n v="10.171393739834155"/>
    <n v="0"/>
    <n v="0"/>
  </r>
  <r>
    <d v="2024-03-01T00:00:00"/>
    <n v="2024"/>
    <x v="6"/>
    <n v="1"/>
    <n v="0"/>
    <n v="0"/>
    <s v="2540"/>
    <x v="0"/>
    <s v="101031"/>
    <s v="Fastlønn - kvelds- og nattillegg"/>
    <s v="1010"/>
    <s v="25320"/>
    <s v="Helse og Omsorg"/>
    <s v="2024_03_fact_bomiljo.csv"/>
    <n v="70447"/>
    <n v="64251.839999999997"/>
    <n v="-6195.1600000000035"/>
    <n v="0"/>
    <n v="-6331.8300000000017"/>
    <n v="-6331.8300000000017"/>
    <n v="70583.67"/>
    <n v="136.66999999999825"/>
    <n v="32125.919999999998"/>
    <n v="54387.471628353895"/>
    <n v="19884.100000000006"/>
    <n v="91.205927860661205"/>
    <n v="1"/>
    <n v="-0.70710678118654757"/>
    <n v="6331.8300000000017"/>
    <n v="8.7533445728830728"/>
    <n v="0"/>
    <n v="0"/>
  </r>
  <r>
    <d v="2024-04-01T00:00:00"/>
    <n v="2024"/>
    <x v="3"/>
    <n v="2"/>
    <n v="0"/>
    <n v="0"/>
    <s v="2540"/>
    <x v="0"/>
    <s v="101031"/>
    <s v="Fastlønn - kvelds- og nattillegg"/>
    <s v="1010"/>
    <s v="25320"/>
    <s v="Helse og Omsorg"/>
    <s v="2024_04_fact_bomiljo.csv"/>
    <n v="70447"/>
    <n v="84135.94"/>
    <n v="13688.940000000002"/>
    <n v="0"/>
    <n v="19884.100000000006"/>
    <n v="19884.100000000006"/>
    <n v="-6331.8300000000017"/>
    <n v="-6331.8300000000017"/>
    <n v="28045.313333333335"/>
    <n v="39101.823325346777"/>
    <n v="19884.100000000006"/>
    <n v="119.43154428151661"/>
    <n v="1"/>
    <n v="-0.20871695075260155"/>
    <n v="19884.100000000006"/>
    <n v="9.897675696371099"/>
    <n v="1"/>
    <n v="1"/>
  </r>
  <r>
    <d v="2024-07-01T00:00:00"/>
    <n v="2024"/>
    <x v="7"/>
    <n v="3"/>
    <n v="1"/>
    <n v="0"/>
    <s v="2540"/>
    <x v="0"/>
    <s v="104000"/>
    <s v="Overtidslønn"/>
    <s v="1040"/>
    <s v="25310"/>
    <s v="Helse og Omsorg"/>
    <s v="2024_07_fact_bomiljo.csv"/>
    <n v="7063"/>
    <n v="31970.720000000001"/>
    <n v="24907.72"/>
    <n v="0"/>
    <n v="23508.9"/>
    <n v="23508.9"/>
    <n v="8461.82"/>
    <n v="1398.8199999999997"/>
    <n v="15985.36"/>
    <n v="10639.892305056477"/>
    <n v="-10681.920000000002"/>
    <n v="452.65071499362881"/>
    <n v="1"/>
    <n v="0.70710678118654746"/>
    <n v="23508.9"/>
    <n v="10.0651343518389"/>
    <n v="2"/>
    <n v="1"/>
  </r>
  <r>
    <d v="2024-08-01T00:00:00"/>
    <n v="2024"/>
    <x v="5"/>
    <n v="3"/>
    <n v="1"/>
    <n v="0"/>
    <s v="2540"/>
    <x v="0"/>
    <s v="104000"/>
    <s v="Overtidslønn"/>
    <s v="1040"/>
    <s v="25310"/>
    <s v="Helse og Omsorg"/>
    <s v="2024_08_fact_bomiljo.csv"/>
    <n v="7063"/>
    <n v="21288.799999999999"/>
    <n v="14225.8"/>
    <n v="0"/>
    <n v="-10681.920000000002"/>
    <n v="-10681.920000000002"/>
    <n v="23508.9"/>
    <n v="23508.9"/>
    <n v="7096.2666666666664"/>
    <n v="17136.265491574686"/>
    <n v="-10681.920000000002"/>
    <n v="301.41299730992495"/>
    <n v="1"/>
    <n v="-1.037459805662301"/>
    <n v="10681.920000000002"/>
    <n v="9.2763078716374459"/>
    <n v="2"/>
    <n v="0"/>
  </r>
  <r>
    <d v="2024-03-01T00:00:00"/>
    <n v="2024"/>
    <x v="6"/>
    <n v="1"/>
    <n v="0"/>
    <n v="0"/>
    <s v="2540"/>
    <x v="0"/>
    <s v="171000"/>
    <s v="Refusjon sykepenger"/>
    <s v="1710"/>
    <s v="25310"/>
    <s v="Helse og Omsorg"/>
    <s v="2024_03_fact_bomiljo.csv"/>
    <n v="-45399"/>
    <n v="-45142"/>
    <n v="257"/>
    <n v="0"/>
    <n v="35417"/>
    <n v="35417"/>
    <n v="-80559"/>
    <n v="-35160"/>
    <n v="-22571"/>
    <n v="82007.416054891029"/>
    <n v="35417"/>
    <n v="99.433908235864223"/>
    <n v="1"/>
    <n v="0.70710678118654757"/>
    <n v="35417"/>
    <n v="10.47494720983897"/>
    <n v="0"/>
    <n v="1"/>
  </r>
  <r>
    <d v="2024-06-01T00:00:00"/>
    <n v="2024"/>
    <x v="2"/>
    <n v="2"/>
    <n v="1"/>
    <n v="0"/>
    <s v="2020"/>
    <x v="4"/>
    <s v="109000"/>
    <s v="Pensjon fellesordningen - ordinære (klp)"/>
    <s v="1090"/>
    <s v="20210"/>
    <s v="Oppvekst og Utdanning"/>
    <s v="2024_06_fact_komskole.csv"/>
    <n v="42250"/>
    <n v="51380"/>
    <n v="9130"/>
    <n v="0"/>
    <n v="0"/>
    <n v="0"/>
    <n v="42000"/>
    <n v="10130"/>
    <n v="0"/>
    <n v="42000"/>
    <n v="-42000"/>
    <n v="121.60946745562131"/>
    <n v="1"/>
    <n v="0"/>
    <n v="0"/>
    <n v="0"/>
    <n v="1"/>
    <n v="0"/>
  </r>
  <r>
    <d v="2024-07-01T00:00:00"/>
    <n v="2024"/>
    <x v="7"/>
    <n v="3"/>
    <n v="1"/>
    <n v="0"/>
    <s v="2020"/>
    <x v="4"/>
    <s v="109000"/>
    <s v="Pensjon fellesordningen - ordinære (klp)"/>
    <s v="1090"/>
    <s v="20210"/>
    <s v="Oppvekst og Utdanning"/>
    <s v="2024_07_fact_komskole.csv"/>
    <n v="10380"/>
    <n v="9380"/>
    <n v="-1000"/>
    <n v="0"/>
    <n v="0"/>
    <n v="0"/>
    <n v="-42000"/>
    <n v="-10130"/>
    <n v="-14000"/>
    <n v="24248.711305964283"/>
    <n v="42000"/>
    <n v="90.366088631984582"/>
    <n v="1"/>
    <n v="0.57735026918962573"/>
    <n v="0"/>
    <n v="0"/>
    <n v="0"/>
    <n v="0"/>
  </r>
  <r>
    <d v="2024-08-01T00:00:00"/>
    <n v="2024"/>
    <x v="5"/>
    <n v="3"/>
    <n v="1"/>
    <n v="0"/>
    <s v="2020"/>
    <x v="4"/>
    <s v="109000"/>
    <s v="Pensjon fellesordningen - ordinære (klp)"/>
    <s v="1090"/>
    <s v="20210"/>
    <s v="Oppvekst og Utdanning"/>
    <s v="2024_08_fact_komskole.csv"/>
    <n v="42250"/>
    <n v="51340"/>
    <n v="9090"/>
    <n v="0"/>
    <n v="-40"/>
    <n v="-40"/>
    <n v="42000"/>
    <n v="10130"/>
    <n v="13986.666666666666"/>
    <n v="24260.266555281978"/>
    <n v="-42000"/>
    <n v="121.51479289940828"/>
    <n v="1"/>
    <n v="-0.57817446624933155"/>
    <n v="40"/>
    <n v="3.6888794541139363"/>
    <n v="1"/>
    <n v="0"/>
  </r>
  <r>
    <d v="2024-02-01T00:00:00"/>
    <n v="2024"/>
    <x v="4"/>
    <n v="1"/>
    <n v="0"/>
    <n v="0"/>
    <s v="2140"/>
    <x v="1"/>
    <s v="110500"/>
    <s v="Undervisningsmateriell"/>
    <s v="1105"/>
    <s v="20220"/>
    <s v="Oppvekst og Utdanning"/>
    <s v="2024_02_fact_komskole.csv"/>
    <n v="880"/>
    <n v="250"/>
    <n v="-630"/>
    <n v="0"/>
    <n v="0"/>
    <n v="0"/>
    <n v="250"/>
    <n v="-630"/>
    <n v="125"/>
    <n v="176.77669529663689"/>
    <n v="0"/>
    <n v="28.40909090909091"/>
    <n v="1"/>
    <n v="-0.70710678118654746"/>
    <n v="0"/>
    <n v="0"/>
    <n v="0"/>
    <n v="0"/>
  </r>
  <r>
    <d v="2024-02-01T00:00:00"/>
    <n v="2024"/>
    <x v="4"/>
    <n v="1"/>
    <n v="0"/>
    <n v="0"/>
    <s v="2210"/>
    <x v="2"/>
    <s v="109999"/>
    <s v="Arbeidsgiveravgift"/>
    <s v="1099"/>
    <s v="22110"/>
    <s v="Oppvekst og Utdanning"/>
    <s v="2024_02_fact_komskole.csv"/>
    <n v="9000"/>
    <n v="11000"/>
    <n v="2000"/>
    <n v="0"/>
    <n v="0"/>
    <n v="0"/>
    <n v="11000"/>
    <n v="2000"/>
    <n v="5500"/>
    <n v="7778.1745930520228"/>
    <n v="0"/>
    <n v="122.22222222222223"/>
    <n v="1"/>
    <n v="-0.70710678118654757"/>
    <n v="0"/>
    <n v="0"/>
    <n v="1"/>
    <n v="0"/>
  </r>
  <r>
    <d v="2024-04-01T00:00:00"/>
    <n v="2024"/>
    <x v="3"/>
    <n v="2"/>
    <n v="0"/>
    <n v="0"/>
    <s v="2540"/>
    <x v="0"/>
    <s v="111000"/>
    <s v="Medisinsk forbruksmateriell"/>
    <s v="1110"/>
    <s v="25720"/>
    <s v="Helse og Omsorg"/>
    <s v="2024_04_fact_bomiljo.csv"/>
    <n v="2210"/>
    <n v="2060.1"/>
    <n v="-149.90000000000009"/>
    <n v="0"/>
    <n v="-178.63999999999987"/>
    <n v="-178.63999999999987"/>
    <n v="2238.7399999999998"/>
    <n v="28.739999999999782"/>
    <n v="1030.05"/>
    <n v="1709.3457907047361"/>
    <n v="-178.63999999999987"/>
    <n v="93.217194570135746"/>
    <n v="1"/>
    <n v="-0.70710678118654746"/>
    <n v="178.63999999999987"/>
    <n v="5.1853726075319013"/>
    <n v="0"/>
    <n v="0"/>
  </r>
  <r>
    <d v="2024-02-01T00:00:00"/>
    <n v="2024"/>
    <x v="4"/>
    <n v="1"/>
    <n v="0"/>
    <n v="0"/>
    <s v="2140"/>
    <x v="1"/>
    <s v="110500"/>
    <s v="Undervisningsmateriell"/>
    <s v="1105"/>
    <s v="20230"/>
    <s v="Oppvekst og Utdanning"/>
    <s v="2024_02_fact_komskole.csv"/>
    <n v="380"/>
    <n v="120"/>
    <n v="-260"/>
    <n v="0"/>
    <n v="0"/>
    <n v="0"/>
    <n v="120"/>
    <n v="-260"/>
    <n v="60"/>
    <n v="84.852813742385706"/>
    <n v="0"/>
    <n v="31.578947368421051"/>
    <n v="1"/>
    <n v="-0.70710678118654746"/>
    <n v="0"/>
    <n v="0"/>
    <n v="0"/>
    <n v="0"/>
  </r>
  <r>
    <d v="2024-06-01T00:00:00"/>
    <n v="2024"/>
    <x v="2"/>
    <n v="2"/>
    <n v="1"/>
    <n v="0"/>
    <s v="2540"/>
    <x v="0"/>
    <s v="110000"/>
    <s v="Kontormateriell / rekvisita"/>
    <s v="1100"/>
    <s v="25310"/>
    <s v="Helse og Omsorg"/>
    <s v="2024_06_fact_bomiljo.csv"/>
    <n v="1000"/>
    <n v="813.95"/>
    <n v="-186.04999999999995"/>
    <n v="0"/>
    <n v="813.95"/>
    <n v="813.95"/>
    <n v="-412.8"/>
    <n v="-412.8"/>
    <n v="271.31666666666666"/>
    <n v="625.49343788191209"/>
    <n v="813.95"/>
    <n v="81.39500000000001"/>
    <n v="1"/>
    <n v="0.86752841911632983"/>
    <n v="813.95"/>
    <n v="6.7018989390545194"/>
    <n v="0"/>
    <n v="1"/>
  </r>
  <r>
    <d v="2024-06-01T00:00:00"/>
    <n v="2024"/>
    <x v="2"/>
    <n v="2"/>
    <n v="1"/>
    <n v="0"/>
    <s v="2540"/>
    <x v="0"/>
    <s v="112000"/>
    <s v="Velferdstiltak / arrangementer -  ansatte"/>
    <s v="1120"/>
    <s v="25720"/>
    <s v="Helse og Omsorg"/>
    <s v="2024_06_fact_bomiljo.csv"/>
    <n v="1868"/>
    <n v="483.2"/>
    <n v="-1384.8"/>
    <n v="0"/>
    <n v="379.4"/>
    <n v="379.4"/>
    <n v="103.8"/>
    <n v="103.8"/>
    <n v="161.06666666666666"/>
    <n v="196.07573366771658"/>
    <n v="-483.2"/>
    <n v="25.867237687366167"/>
    <n v="1"/>
    <n v="1.1135153200718657"/>
    <n v="379.4"/>
    <n v="5.938591057500914"/>
    <n v="0"/>
    <n v="1"/>
  </r>
  <r>
    <d v="2024-07-01T00:00:00"/>
    <n v="2024"/>
    <x v="7"/>
    <n v="3"/>
    <n v="1"/>
    <n v="0"/>
    <s v="2540"/>
    <x v="0"/>
    <s v="113000"/>
    <s v="Abonnement / samtale for mobil, telefon, nettbrett"/>
    <s v="1130"/>
    <s v="25720"/>
    <s v="Helse og Omsorg"/>
    <s v="2024_07_fact_bomiljo.csv"/>
    <n v="850"/>
    <n v="545.08000000000004"/>
    <n v="-304.91999999999996"/>
    <n v="0"/>
    <n v="408.08000000000004"/>
    <n v="408.08000000000004"/>
    <n v="137"/>
    <n v="-713"/>
    <n v="272.54000000000002"/>
    <n v="191.68250624404934"/>
    <n v="408.08000000000004"/>
    <n v="64.12705882352941"/>
    <n v="1"/>
    <n v="0.70710678118654746"/>
    <n v="408.08000000000004"/>
    <n v="6.0114632336146716"/>
    <n v="0"/>
    <n v="1"/>
  </r>
  <r>
    <d v="2024-07-01T00:00:00"/>
    <n v="2024"/>
    <x v="7"/>
    <n v="3"/>
    <n v="1"/>
    <n v="0"/>
    <s v="2540"/>
    <x v="0"/>
    <s v="116000"/>
    <s v="Km-godtgjørelse, inkl. passasjertillegg - oppl.pl"/>
    <s v="1160"/>
    <s v="25320"/>
    <s v="Helse og Omsorg"/>
    <s v="2024_07_fact_bomiljo.csv"/>
    <n v="850"/>
    <n v="1471.05"/>
    <n v="621.04999999999995"/>
    <n v="0"/>
    <n v="932.84999999999991"/>
    <n v="932.84999999999991"/>
    <n v="538.20000000000005"/>
    <n v="538.20000000000005"/>
    <n v="490.34999999999997"/>
    <n v="468.26221019851681"/>
    <n v="-1471.05"/>
    <n v="173.06470588235294"/>
    <n v="1"/>
    <n v="0.94498336693111507"/>
    <n v="932.84999999999991"/>
    <n v="6.838244416218008"/>
    <n v="2"/>
    <n v="1"/>
  </r>
  <r>
    <d v="2024-02-01T00:00:00"/>
    <n v="2024"/>
    <x v="4"/>
    <n v="1"/>
    <n v="0"/>
    <n v="0"/>
    <s v="2020"/>
    <x v="4"/>
    <s v="110500"/>
    <s v="Undervisningsmateriell"/>
    <s v="1105"/>
    <s v="20220"/>
    <s v="Oppvekst og Utdanning"/>
    <s v="2024_02_fact_komskole.csv"/>
    <n v="13380"/>
    <n v="19620"/>
    <n v="6240"/>
    <n v="0"/>
    <n v="0"/>
    <n v="0"/>
    <n v="19620"/>
    <n v="6240"/>
    <n v="9810"/>
    <n v="13873.435046880062"/>
    <n v="0"/>
    <n v="146.63677130044843"/>
    <n v="1"/>
    <n v="-0.70710678118654757"/>
    <n v="0"/>
    <n v="0"/>
    <n v="2"/>
    <n v="0"/>
  </r>
  <r>
    <d v="2024-03-01T00:00:00"/>
    <n v="2024"/>
    <x v="6"/>
    <n v="1"/>
    <n v="0"/>
    <n v="0"/>
    <s v="2210"/>
    <x v="2"/>
    <s v="109000"/>
    <s v="Pensjon fellesordningen - ordinære (klp)"/>
    <s v="1090"/>
    <s v="22110"/>
    <s v="Oppvekst og Utdanning"/>
    <s v="2024_03_fact_komskole.csv"/>
    <n v="14500"/>
    <n v="15120"/>
    <n v="620"/>
    <n v="0"/>
    <n v="0"/>
    <n v="0"/>
    <n v="15000"/>
    <n v="500"/>
    <n v="0"/>
    <n v="15000"/>
    <n v="-15000"/>
    <n v="104.27586206896551"/>
    <n v="1"/>
    <n v="0"/>
    <n v="0"/>
    <n v="0"/>
    <n v="0"/>
    <n v="0"/>
  </r>
  <r>
    <d v="2024-05-01T00:00:00"/>
    <n v="2024"/>
    <x v="1"/>
    <n v="2"/>
    <n v="1"/>
    <n v="0"/>
    <s v="2210"/>
    <x v="2"/>
    <s v="109000"/>
    <s v="Pensjon fellesordningen - ordinære (klp)"/>
    <s v="1090"/>
    <s v="22110"/>
    <s v="Oppvekst og Utdanning"/>
    <s v="2024_05_fact_komskole.csv"/>
    <n v="14500"/>
    <n v="15120"/>
    <n v="620"/>
    <n v="0"/>
    <n v="0"/>
    <n v="0"/>
    <n v="-15000"/>
    <n v="-500"/>
    <n v="-5000"/>
    <n v="8660.2540378443864"/>
    <n v="0"/>
    <n v="104.27586206896551"/>
    <n v="1"/>
    <n v="0.57735026918962573"/>
    <n v="0"/>
    <n v="0"/>
    <n v="0"/>
    <n v="0"/>
  </r>
  <r>
    <d v="2024-07-01T00:00:00"/>
    <n v="2024"/>
    <x v="7"/>
    <n v="3"/>
    <n v="1"/>
    <n v="0"/>
    <s v="2210"/>
    <x v="2"/>
    <s v="109000"/>
    <s v="Pensjon fellesordningen - ordinære (klp)"/>
    <s v="1090"/>
    <s v="22110"/>
    <s v="Oppvekst og Utdanning"/>
    <s v="2024_07_fact_komskole.csv"/>
    <n v="14500"/>
    <n v="15120"/>
    <n v="620"/>
    <n v="0"/>
    <n v="0"/>
    <n v="0"/>
    <n v="15000"/>
    <n v="500"/>
    <n v="5000"/>
    <n v="8660.2540378443864"/>
    <n v="-15000"/>
    <n v="104.27586206896551"/>
    <n v="1"/>
    <n v="-0.57735026918962573"/>
    <n v="0"/>
    <n v="0"/>
    <n v="0"/>
    <n v="0"/>
  </r>
  <r>
    <d v="2024-05-01T00:00:00"/>
    <n v="2024"/>
    <x v="1"/>
    <n v="2"/>
    <n v="1"/>
    <n v="0"/>
    <s v="2540"/>
    <x v="0"/>
    <s v="101031"/>
    <s v="Fastlønn - kvelds- og nattillegg"/>
    <s v="1010"/>
    <s v="25720"/>
    <s v="Helse og Omsorg"/>
    <s v="2024_05_fact_bomiljo.csv"/>
    <n v="70447"/>
    <n v="79057.960000000006"/>
    <n v="8610.9600000000064"/>
    <n v="0"/>
    <n v="15962.580000000009"/>
    <n v="15962.580000000009"/>
    <n v="63095.38"/>
    <n v="-7351.6200000000026"/>
    <n v="39528.980000000003"/>
    <n v="33327.9224963093"/>
    <n v="-94047.05"/>
    <n v="112.22331681973682"/>
    <n v="1"/>
    <n v="-0.70710678118654746"/>
    <n v="15962.580000000009"/>
    <n v="9.6780025120745172"/>
    <n v="1"/>
    <n v="1"/>
  </r>
  <r>
    <d v="2024-06-01T00:00:00"/>
    <n v="2024"/>
    <x v="2"/>
    <n v="2"/>
    <n v="1"/>
    <n v="0"/>
    <s v="2540"/>
    <x v="0"/>
    <s v="101031"/>
    <s v="Fastlønn - kvelds- og nattillegg"/>
    <s v="1010"/>
    <s v="25720"/>
    <s v="Helse og Omsorg"/>
    <s v="2024_06_fact_bomiljo.csv"/>
    <n v="70447"/>
    <n v="-14989.09"/>
    <n v="-85436.09"/>
    <n v="0"/>
    <n v="-94047.05"/>
    <n v="-94047.05"/>
    <n v="15962.580000000009"/>
    <n v="15962.580000000009"/>
    <n v="-4996.3633333333319"/>
    <n v="80640.522107769328"/>
    <n v="-94047.05"/>
    <n v="-21.277116129856488"/>
    <n v="1"/>
    <n v="-1.1042920400200023"/>
    <n v="94047.05"/>
    <n v="11.45155046794272"/>
    <n v="0"/>
    <n v="0"/>
  </r>
  <r>
    <d v="2024-08-01T00:00:00"/>
    <n v="2024"/>
    <x v="5"/>
    <n v="3"/>
    <n v="1"/>
    <n v="0"/>
    <s v="2540"/>
    <x v="0"/>
    <s v="101040"/>
    <s v="Fastlønn - veiledningstillegg"/>
    <s v="1010"/>
    <s v="25720"/>
    <s v="Helse og Omsorg"/>
    <s v="2024_08_fact_bomiljo.csv"/>
    <n v="1292"/>
    <n v="1120"/>
    <n v="-172"/>
    <n v="0"/>
    <n v="1292.31"/>
    <n v="1292.31"/>
    <n v="-172.31"/>
    <n v="-1464.31"/>
    <n v="560"/>
    <n v="1035.6427338614412"/>
    <n v="1292.31"/>
    <n v="86.687306501547994"/>
    <n v="1"/>
    <n v="0.70710678118654746"/>
    <n v="1292.31"/>
    <n v="7.1641865936425049"/>
    <n v="0"/>
    <n v="1"/>
  </r>
  <r>
    <d v="2024-03-01T00:00:00"/>
    <n v="2024"/>
    <x v="6"/>
    <n v="1"/>
    <n v="0"/>
    <n v="0"/>
    <s v="2540"/>
    <x v="0"/>
    <s v="111502"/>
    <s v="Bevertning møter / kurs / opplæring / overtidsmat"/>
    <s v="1115"/>
    <s v="25710"/>
    <s v="Helse og Omsorg"/>
    <s v="2024_03_fact_bomiljo.csv"/>
    <n v="1868"/>
    <n v="477.59"/>
    <n v="-1390.41"/>
    <n v="0"/>
    <n v="183.08999999999997"/>
    <n v="183.08999999999997"/>
    <n v="294.5"/>
    <n v="-1573.5"/>
    <n v="238.79499999999999"/>
    <n v="78.778766491993281"/>
    <n v="4480.1899999999996"/>
    <n v="25.566916488222695"/>
    <n v="1"/>
    <n v="-0.70710678118654746"/>
    <n v="183.08999999999997"/>
    <n v="5.209977835224513"/>
    <n v="0"/>
    <n v="1"/>
  </r>
  <r>
    <d v="2024-05-01T00:00:00"/>
    <n v="2024"/>
    <x v="1"/>
    <n v="2"/>
    <n v="1"/>
    <n v="0"/>
    <s v="2540"/>
    <x v="0"/>
    <s v="111502"/>
    <s v="Bevertning møter / kurs / opplæring / overtidsmat"/>
    <s v="1115"/>
    <s v="25710"/>
    <s v="Helse og Omsorg"/>
    <s v="2024_05_fact_bomiljo.csv"/>
    <n v="1868"/>
    <n v="4957.78"/>
    <n v="3089.7799999999997"/>
    <n v="0"/>
    <n v="4480.1899999999996"/>
    <n v="4480.1899999999996"/>
    <n v="183.08999999999997"/>
    <n v="183.08999999999997"/>
    <n v="1652.5933333333332"/>
    <n v="2449.4040558946845"/>
    <n v="4480.1899999999996"/>
    <n v="265.40578158458243"/>
    <n v="1"/>
    <n v="1.1544018880273474"/>
    <n v="4480.1899999999996"/>
    <n v="8.407420735224008"/>
    <n v="2"/>
    <n v="1"/>
  </r>
  <r>
    <d v="2024-03-01T00:00:00"/>
    <n v="2024"/>
    <x v="6"/>
    <n v="1"/>
    <n v="0"/>
    <n v="0"/>
    <s v="2540"/>
    <x v="0"/>
    <s v="112090"/>
    <s v="Annet forbruksmateriell, varer og tjenester"/>
    <s v="1120"/>
    <s v="25720"/>
    <s v="Helse og Omsorg"/>
    <s v="2024_03_fact_bomiljo.csv"/>
    <n v="3536"/>
    <n v="2925.8"/>
    <n v="-610.19999999999982"/>
    <n v="0"/>
    <n v="-879.15999999999985"/>
    <n v="-879.15999999999985"/>
    <n v="3804.96"/>
    <n v="268.96000000000004"/>
    <n v="1462.9"/>
    <n v="3312.1730158915307"/>
    <n v="-2877.4"/>
    <n v="82.74321266968326"/>
    <n v="1"/>
    <n v="-0.70710678118654757"/>
    <n v="879.15999999999985"/>
    <n v="6.7789669061490727"/>
    <n v="0"/>
    <n v="0"/>
  </r>
  <r>
    <d v="2024-08-01T00:00:00"/>
    <n v="2024"/>
    <x v="5"/>
    <n v="3"/>
    <n v="1"/>
    <n v="0"/>
    <s v="2540"/>
    <x v="0"/>
    <s v="112090"/>
    <s v="Annet forbruksmateriell, varer og tjenester"/>
    <s v="1120"/>
    <s v="25720"/>
    <s v="Helse og Omsorg"/>
    <s v="2024_08_fact_bomiljo.csv"/>
    <n v="3536"/>
    <n v="48.4"/>
    <n v="-3487.6"/>
    <n v="0"/>
    <n v="-2877.4"/>
    <n v="-2877.4"/>
    <n v="-879.15999999999985"/>
    <n v="-879.15999999999985"/>
    <n v="16.133333333333365"/>
    <n v="3429.9630328814528"/>
    <n v="-2877.4"/>
    <n v="1.3687782805429864"/>
    <n v="1"/>
    <n v="-0.84360481602698956"/>
    <n v="2877.4"/>
    <n v="7.9646423876029324"/>
    <n v="0"/>
    <n v="0"/>
  </r>
  <r>
    <d v="2024-06-01T00:00:00"/>
    <n v="2024"/>
    <x v="2"/>
    <n v="2"/>
    <n v="1"/>
    <n v="0"/>
    <s v="2540"/>
    <x v="0"/>
    <s v="117030"/>
    <s v="Reiseutg. buss, tog,taxi, fly, leiebil, bom, park."/>
    <s v="1170"/>
    <s v="25310"/>
    <s v="Helse og Omsorg"/>
    <s v="2024_06_fact_bomiljo.csv"/>
    <n v="858"/>
    <n v="26317.58"/>
    <n v="25459.58"/>
    <n v="0"/>
    <n v="24067.58"/>
    <n v="24067.58"/>
    <n v="2250"/>
    <n v="1392"/>
    <n v="13158.79"/>
    <n v="15427.358767079997"/>
    <n v="-24141.940000000002"/>
    <n v="3067.3170163170166"/>
    <n v="1"/>
    <n v="0.70710678118654746"/>
    <n v="24067.58"/>
    <n v="10.088620985631223"/>
    <n v="2"/>
    <n v="1"/>
  </r>
  <r>
    <d v="2024-07-01T00:00:00"/>
    <n v="2024"/>
    <x v="7"/>
    <n v="3"/>
    <n v="1"/>
    <n v="0"/>
    <s v="2540"/>
    <x v="0"/>
    <s v="117030"/>
    <s v="Reiseutg. buss, tog,taxi, fly, leiebil, bom, park."/>
    <s v="1170"/>
    <s v="25310"/>
    <s v="Helse og Omsorg"/>
    <s v="2024_07_fact_bomiljo.csv"/>
    <n v="858"/>
    <n v="2175.64"/>
    <n v="1317.6399999999999"/>
    <n v="0"/>
    <n v="-24141.940000000002"/>
    <n v="-24141.940000000002"/>
    <n v="24067.58"/>
    <n v="24067.58"/>
    <n v="725.21333333333314"/>
    <n v="24140.902747033579"/>
    <n v="-24141.940000000002"/>
    <n v="253.57109557109555"/>
    <n v="1"/>
    <n v="-1.0300838205559235"/>
    <n v="24141.940000000002"/>
    <n v="10.091705855962648"/>
    <n v="2"/>
    <n v="0"/>
  </r>
  <r>
    <d v="2024-05-01T00:00:00"/>
    <n v="2024"/>
    <x v="1"/>
    <n v="2"/>
    <n v="1"/>
    <n v="0"/>
    <s v="2020"/>
    <x v="4"/>
    <s v="102013"/>
    <s v="Vikar - korttidsfravær"/>
    <s v="1020"/>
    <s v="20220"/>
    <s v="Oppvekst og Utdanning"/>
    <s v="2024_05_fact_komskole.csv"/>
    <n v="12620"/>
    <n v="45000"/>
    <n v="32380"/>
    <n v="0"/>
    <n v="0"/>
    <n v="0"/>
    <n v="-44380"/>
    <n v="-31760"/>
    <n v="-29586.666666666668"/>
    <n v="25622.804946635591"/>
    <n v="44380"/>
    <n v="356.5768621236133"/>
    <n v="1"/>
    <n v="1.1547005383792517"/>
    <n v="0"/>
    <n v="0"/>
    <n v="2"/>
    <n v="0"/>
  </r>
  <r>
    <d v="2024-05-01T00:00:00"/>
    <n v="2024"/>
    <x v="1"/>
    <n v="2"/>
    <n v="1"/>
    <n v="0"/>
    <s v="2540"/>
    <x v="0"/>
    <s v="101030"/>
    <s v="Fastlønn - lørdags- og søndagstillegg"/>
    <s v="1010"/>
    <s v="25720"/>
    <s v="Helse og Omsorg"/>
    <s v="2024_05_fact_bomiljo.csv"/>
    <n v="56644"/>
    <n v="47870.48"/>
    <n v="-8773.5199999999968"/>
    <n v="0"/>
    <n v="7891.1700000000055"/>
    <n v="7891.1700000000055"/>
    <n v="39979.31"/>
    <n v="-16664.690000000002"/>
    <n v="23935.24"/>
    <n v="22689.741389663297"/>
    <n v="-54833.020000000004"/>
    <n v="84.511122095897178"/>
    <n v="1"/>
    <n v="-0.70710678118654757"/>
    <n v="7891.1700000000055"/>
    <n v="8.9734996918195815"/>
    <n v="0"/>
    <n v="1"/>
  </r>
  <r>
    <d v="2024-06-01T00:00:00"/>
    <n v="2024"/>
    <x v="2"/>
    <n v="2"/>
    <n v="1"/>
    <n v="0"/>
    <s v="2540"/>
    <x v="0"/>
    <s v="101030"/>
    <s v="Fastlønn - lørdags- og søndagstillegg"/>
    <s v="1010"/>
    <s v="25720"/>
    <s v="Helse og Omsorg"/>
    <s v="2024_06_fact_bomiljo.csv"/>
    <n v="56644"/>
    <n v="-6962.54"/>
    <n v="-63606.54"/>
    <n v="0"/>
    <n v="-54833.020000000004"/>
    <n v="-54833.020000000004"/>
    <n v="7891.1700000000055"/>
    <n v="7891.1700000000055"/>
    <n v="-2320.8466666666668"/>
    <n v="48224.044244623794"/>
    <n v="50805.48"/>
    <n v="-12.291751994915613"/>
    <n v="1"/>
    <n v="-1.0889209761619609"/>
    <n v="54833.020000000004"/>
    <n v="10.912047846217414"/>
    <n v="0"/>
    <n v="0"/>
  </r>
  <r>
    <d v="2024-07-01T00:00:00"/>
    <n v="2024"/>
    <x v="7"/>
    <n v="3"/>
    <n v="1"/>
    <n v="0"/>
    <s v="2540"/>
    <x v="0"/>
    <s v="101030"/>
    <s v="Fastlønn - lørdags- og søndagstillegg"/>
    <s v="1010"/>
    <s v="25720"/>
    <s v="Helse og Omsorg"/>
    <s v="2024_07_fact_bomiljo.csv"/>
    <n v="56644"/>
    <n v="43842.94"/>
    <n v="-12801.059999999998"/>
    <n v="0"/>
    <n v="50805.48"/>
    <n v="50805.48"/>
    <n v="-54833.020000000004"/>
    <n v="-54833.020000000004"/>
    <n v="1287.8766666666681"/>
    <n v="53127.919051069883"/>
    <n v="50805.48"/>
    <n v="77.400854459430832"/>
    <n v="1"/>
    <n v="0.93204484982244296"/>
    <n v="50805.48"/>
    <n v="10.835759501764338"/>
    <n v="1"/>
    <n v="1"/>
  </r>
  <r>
    <d v="2024-02-01T00:00:00"/>
    <n v="2024"/>
    <x v="4"/>
    <n v="1"/>
    <n v="0"/>
    <n v="0"/>
    <s v="2020"/>
    <x v="4"/>
    <s v="109999"/>
    <s v="Arbeidsgiveravgift"/>
    <s v="1099"/>
    <s v="20220"/>
    <s v="Oppvekst og Utdanning"/>
    <s v="2024_02_fact_komskole.csv"/>
    <n v="500"/>
    <n v="750"/>
    <n v="250"/>
    <n v="0"/>
    <n v="0"/>
    <n v="0"/>
    <n v="750"/>
    <n v="250"/>
    <n v="375"/>
    <n v="530.33008588991061"/>
    <n v="0"/>
    <n v="150"/>
    <n v="1"/>
    <n v="-0.70710678118654757"/>
    <n v="0"/>
    <n v="0"/>
    <n v="2"/>
    <n v="0"/>
  </r>
  <r>
    <d v="2024-02-01T00:00:00"/>
    <n v="2024"/>
    <x v="4"/>
    <n v="1"/>
    <n v="0"/>
    <n v="0"/>
    <s v="2020"/>
    <x v="4"/>
    <s v="113000"/>
    <s v="Abonnement / samtale for mobil, telefon, nettbrett"/>
    <s v="1130"/>
    <s v="20230"/>
    <s v="Oppvekst og Utdanning"/>
    <s v="2024_02_fact_komskole.csv"/>
    <n v="880"/>
    <n v="1120"/>
    <n v="240"/>
    <n v="0"/>
    <n v="0"/>
    <n v="0"/>
    <n v="1120"/>
    <n v="240"/>
    <n v="560"/>
    <n v="791.95959492893326"/>
    <n v="0"/>
    <n v="127.27272727272727"/>
    <n v="1"/>
    <n v="-0.70710678118654746"/>
    <n v="0"/>
    <n v="0"/>
    <n v="2"/>
    <n v="0"/>
  </r>
  <r>
    <d v="2024-08-01T00:00:00"/>
    <n v="2024"/>
    <x v="5"/>
    <n v="3"/>
    <n v="1"/>
    <n v="0"/>
    <s v="2020"/>
    <x v="4"/>
    <s v="117030"/>
    <s v="Reiseutg. buss, tog,taxi, fly, leiebil, bom, park."/>
    <s v="1170"/>
    <s v="20220"/>
    <s v="Oppvekst og Utdanning"/>
    <s v="2024_08_fact_komskole.csv"/>
    <n v="2500"/>
    <n v="2340"/>
    <n v="-160"/>
    <n v="0"/>
    <n v="-40"/>
    <n v="-40"/>
    <n v="630"/>
    <n v="-1870"/>
    <n v="-13.333333333333334"/>
    <n v="630.42313832324817"/>
    <n v="-590"/>
    <n v="93.600000000000009"/>
    <n v="1"/>
    <n v="-4.2299631859313812E-2"/>
    <n v="40"/>
    <n v="3.6888794541139363"/>
    <n v="0"/>
    <n v="0"/>
  </r>
  <r>
    <d v="2024-02-01T00:00:00"/>
    <n v="2024"/>
    <x v="4"/>
    <n v="1"/>
    <n v="0"/>
    <n v="0"/>
    <s v="2140"/>
    <x v="1"/>
    <s v="109000"/>
    <s v="Pensjon fellesordningen - ordinære (klp)"/>
    <s v="1090"/>
    <s v="20210"/>
    <s v="Oppvekst og Utdanning"/>
    <s v="2024_02_fact_komskole.csv"/>
    <n v="8500"/>
    <n v="10120"/>
    <n v="1620"/>
    <n v="0"/>
    <n v="0"/>
    <n v="0"/>
    <n v="10120"/>
    <n v="1620"/>
    <n v="5060"/>
    <n v="7155.9206256078605"/>
    <n v="0"/>
    <n v="119.05882352941177"/>
    <n v="1"/>
    <n v="-0.70710678118654757"/>
    <n v="0"/>
    <n v="0"/>
    <n v="1"/>
    <n v="0"/>
  </r>
  <r>
    <d v="2024-05-01T00:00:00"/>
    <n v="2024"/>
    <x v="1"/>
    <n v="2"/>
    <n v="1"/>
    <n v="0"/>
    <s v="2540"/>
    <x v="0"/>
    <s v="113000"/>
    <s v="Abonnement / samtale for mobil, telefon, nettbrett"/>
    <s v="1130"/>
    <s v="25320"/>
    <s v="Helse og Omsorg"/>
    <s v="2024_05_fact_bomiljo.csv"/>
    <n v="850"/>
    <n v="138.97999999999999"/>
    <n v="-711.02"/>
    <n v="0"/>
    <n v="-134.22999999999999"/>
    <n v="-134.22999999999999"/>
    <n v="273.20999999999998"/>
    <n v="-576.79"/>
    <n v="69.489999999999995"/>
    <n v="288.10358692664693"/>
    <n v="-3.5600000000000023"/>
    <n v="16.350588235294119"/>
    <n v="1"/>
    <n v="-0.70710678118654746"/>
    <n v="134.22999999999999"/>
    <n v="4.899554746499545"/>
    <n v="0"/>
    <n v="0"/>
  </r>
  <r>
    <d v="2024-06-01T00:00:00"/>
    <n v="2024"/>
    <x v="2"/>
    <n v="2"/>
    <n v="1"/>
    <n v="0"/>
    <s v="2540"/>
    <x v="0"/>
    <s v="113000"/>
    <s v="Abonnement / samtale for mobil, telefon, nettbrett"/>
    <s v="1130"/>
    <s v="25320"/>
    <s v="Helse og Omsorg"/>
    <s v="2024_06_fact_bomiljo.csv"/>
    <n v="850"/>
    <n v="135.41999999999999"/>
    <n v="-714.58"/>
    <n v="0"/>
    <n v="-3.5600000000000023"/>
    <n v="-3.5600000000000023"/>
    <n v="-134.22999999999999"/>
    <n v="-134.22999999999999"/>
    <n v="45.139999999999993"/>
    <n v="208.03991419917475"/>
    <n v="-3.5600000000000023"/>
    <n v="15.931764705882351"/>
    <n v="1"/>
    <n v="-0.23408969469856269"/>
    <n v="3.5600000000000023"/>
    <n v="1.2697605448639397"/>
    <n v="0"/>
    <n v="0"/>
  </r>
  <r>
    <d v="2024-07-01T00:00:00"/>
    <n v="2024"/>
    <x v="7"/>
    <n v="3"/>
    <n v="1"/>
    <n v="0"/>
    <s v="2540"/>
    <x v="0"/>
    <s v="172900"/>
    <s v="Kompensasjon for merverdiavgift"/>
    <s v="1729"/>
    <s v="25310"/>
    <s v="Helse og Omsorg"/>
    <s v="2024_07_fact_bomiljo.csv"/>
    <n v="-11662"/>
    <n v="-1353.12"/>
    <n v="10308.880000000001"/>
    <n v="0"/>
    <n v="3717.7"/>
    <n v="3717.7"/>
    <n v="-5070.82"/>
    <n v="6591.18"/>
    <n v="-676.56"/>
    <n v="6214.4220885935965"/>
    <n v="-2196.4300000000003"/>
    <n v="11.602812553592864"/>
    <n v="1"/>
    <n v="0.70710678118654757"/>
    <n v="3717.7"/>
    <n v="8.2208604764836668"/>
    <n v="0"/>
    <n v="1"/>
  </r>
  <r>
    <d v="2024-08-01T00:00:00"/>
    <n v="2024"/>
    <x v="5"/>
    <n v="3"/>
    <n v="1"/>
    <n v="0"/>
    <s v="2540"/>
    <x v="0"/>
    <s v="172900"/>
    <s v="Kompensasjon for merverdiavgift"/>
    <s v="1729"/>
    <s v="25310"/>
    <s v="Helse og Omsorg"/>
    <s v="2024_08_fact_bomiljo.csv"/>
    <n v="-11662"/>
    <n v="-3549.55"/>
    <n v="8112.45"/>
    <n v="0"/>
    <n v="-2196.4300000000003"/>
    <n v="-2196.4300000000003"/>
    <n v="3717.7"/>
    <n v="3717.7"/>
    <n v="-1183.1833333333334"/>
    <n v="4481.0180264347673"/>
    <n v="-2196.4300000000003"/>
    <n v="30.436889041330815"/>
    <n v="1"/>
    <n v="-0.22611974794326736"/>
    <n v="2196.4300000000003"/>
    <n v="7.6945885940256984"/>
    <n v="0"/>
    <n v="0"/>
  </r>
  <r>
    <d v="2024-02-01T00:00:00"/>
    <n v="2024"/>
    <x v="4"/>
    <n v="1"/>
    <n v="0"/>
    <n v="0"/>
    <s v="2020"/>
    <x v="4"/>
    <s v="109000"/>
    <s v="Pensjon fellesordningen - ordinære (klp)"/>
    <s v="1090"/>
    <s v="20230"/>
    <s v="Oppvekst og Utdanning"/>
    <s v="2024_02_fact_komskole.csv"/>
    <n v="9120"/>
    <n v="8250"/>
    <n v="-870"/>
    <n v="0"/>
    <n v="0"/>
    <n v="0"/>
    <n v="-74620"/>
    <n v="-8240"/>
    <n v="-2750"/>
    <n v="70535.217444904789"/>
    <n v="-74620"/>
    <n v="90.460526315789465"/>
    <n v="1"/>
    <n v="3.8987616393867802E-2"/>
    <n v="0"/>
    <n v="0"/>
    <n v="0"/>
    <n v="0"/>
  </r>
  <r>
    <d v="2024-05-01T00:00:00"/>
    <n v="2024"/>
    <x v="1"/>
    <n v="2"/>
    <n v="1"/>
    <n v="0"/>
    <s v="2020"/>
    <x v="4"/>
    <s v="109000"/>
    <s v="Pensjon fellesordningen - ordinære (klp)"/>
    <s v="1090"/>
    <s v="20230"/>
    <s v="Oppvekst og Utdanning"/>
    <s v="2024_05_fact_komskole.csv"/>
    <n v="9120"/>
    <n v="8250"/>
    <n v="-870"/>
    <n v="0"/>
    <n v="0"/>
    <n v="0"/>
    <n v="-74620"/>
    <n v="-8240"/>
    <n v="-2750"/>
    <n v="70535.217444904789"/>
    <n v="0"/>
    <n v="90.460526315789465"/>
    <n v="1"/>
    <n v="3.8987616393867802E-2"/>
    <n v="0"/>
    <n v="0"/>
    <n v="0"/>
    <n v="0"/>
  </r>
  <r>
    <d v="2024-08-01T00:00:00"/>
    <n v="2024"/>
    <x v="5"/>
    <n v="3"/>
    <n v="1"/>
    <n v="0"/>
    <s v="2540"/>
    <x v="0"/>
    <s v="102010"/>
    <s v="Vikar - lønnet perm inkl tillitsverv og velf.perm."/>
    <s v="1020"/>
    <s v="25720"/>
    <s v="Helse og Omsorg"/>
    <s v="2024_08_fact_bomiljo.csv"/>
    <n v="4738"/>
    <n v="3854.21"/>
    <n v="-883.79"/>
    <n v="0"/>
    <n v="-5142.38"/>
    <n v="-5142.38"/>
    <n v="8996.59"/>
    <n v="4258.59"/>
    <n v="1927.105"/>
    <n v="9997.7615659931598"/>
    <n v="-5142.38"/>
    <n v="81.346770789362594"/>
    <n v="1"/>
    <n v="-0.70710678118654757"/>
    <n v="5142.38"/>
    <n v="8.5452712863010323"/>
    <n v="0"/>
    <n v="0"/>
  </r>
  <r>
    <d v="2024-08-01T00:00:00"/>
    <n v="2024"/>
    <x v="5"/>
    <n v="3"/>
    <n v="1"/>
    <n v="0"/>
    <s v="2540"/>
    <x v="0"/>
    <s v="111000"/>
    <s v="Medisinsk forbruksmateriell"/>
    <s v="1110"/>
    <s v="25310"/>
    <s v="Helse og Omsorg"/>
    <s v="2024_08_fact_bomiljo.csv"/>
    <n v="2210"/>
    <n v="881"/>
    <n v="-1329"/>
    <n v="0"/>
    <n v="-1415.35"/>
    <n v="-1415.35"/>
    <n v="2296.35"/>
    <n v="86.349999999999909"/>
    <n v="440.5"/>
    <n v="2624.5682397301084"/>
    <n v="-1415.35"/>
    <n v="39.864253393665159"/>
    <n v="1"/>
    <n v="-0.70710678118654746"/>
    <n v="1415.35"/>
    <n v="7.2551321293147355"/>
    <n v="0"/>
    <n v="0"/>
  </r>
  <r>
    <d v="2024-03-01T00:00:00"/>
    <n v="2024"/>
    <x v="6"/>
    <n v="1"/>
    <n v="0"/>
    <n v="0"/>
    <s v="2540"/>
    <x v="0"/>
    <s v="117000"/>
    <s v="Drivstoff - inkludert strøm til el-biler, bio"/>
    <s v="1170"/>
    <s v="25320"/>
    <s v="Helse og Omsorg"/>
    <s v="2024_03_fact_bomiljo.csv"/>
    <n v="4078"/>
    <n v="1272.76"/>
    <n v="-2805.24"/>
    <n v="0"/>
    <n v="66.619999999999891"/>
    <n v="66.619999999999891"/>
    <n v="1206.1400000000001"/>
    <n v="-2871.8599999999997"/>
    <n v="636.38"/>
    <n v="805.76231929769483"/>
    <n v="-159.1400000000001"/>
    <n v="31.210397253555666"/>
    <n v="1"/>
    <n v="-0.70710678118654746"/>
    <n v="66.619999999999891"/>
    <n v="4.1990048327655316"/>
    <n v="0"/>
    <n v="1"/>
  </r>
  <r>
    <d v="2024-05-01T00:00:00"/>
    <n v="2024"/>
    <x v="1"/>
    <n v="2"/>
    <n v="1"/>
    <n v="0"/>
    <s v="2540"/>
    <x v="0"/>
    <s v="117000"/>
    <s v="Drivstoff - inkludert strøm til el-biler, bio"/>
    <s v="1170"/>
    <s v="25320"/>
    <s v="Helse og Omsorg"/>
    <s v="2024_05_fact_bomiljo.csv"/>
    <n v="4078"/>
    <n v="1113.6199999999999"/>
    <n v="-2964.38"/>
    <n v="0"/>
    <n v="-159.1400000000001"/>
    <n v="-159.1400000000001"/>
    <n v="66.619999999999891"/>
    <n v="66.619999999999891"/>
    <n v="371.20666666666665"/>
    <n v="731.831365639198"/>
    <n v="-159.1400000000001"/>
    <n v="27.307994114762135"/>
    <n v="1"/>
    <n v="-0.72468425318645657"/>
    <n v="159.1400000000001"/>
    <n v="5.0697843179493898"/>
    <n v="0"/>
    <n v="0"/>
  </r>
  <r>
    <d v="2024-06-01T00:00:00"/>
    <n v="2024"/>
    <x v="2"/>
    <n v="2"/>
    <n v="1"/>
    <n v="0"/>
    <s v="2540"/>
    <x v="0"/>
    <s v="172900"/>
    <s v="Kompensasjon for merverdiavgift"/>
    <s v="1729"/>
    <s v="25710"/>
    <s v="Helse og Omsorg"/>
    <s v="2024_06_fact_bomiljo.csv"/>
    <n v="-11662"/>
    <n v="-7138.93"/>
    <n v="4523.07"/>
    <n v="0"/>
    <n v="-428.57000000000062"/>
    <n v="-428.57000000000062"/>
    <n v="-6710.36"/>
    <n v="4951.6400000000003"/>
    <n v="-3569.4650000000001"/>
    <n v="4441.8963069898418"/>
    <n v="-428.57000000000062"/>
    <n v="61.215314697307498"/>
    <n v="1"/>
    <n v="0.70710678118654746"/>
    <n v="428.57000000000062"/>
    <n v="6.0604540852560458"/>
    <n v="0"/>
    <n v="0"/>
  </r>
  <r>
    <d v="2024-02-01T00:00:00"/>
    <n v="2024"/>
    <x v="4"/>
    <n v="1"/>
    <n v="0"/>
    <n v="0"/>
    <s v="2020"/>
    <x v="4"/>
    <s v="101000"/>
    <s v="Fastlønn - ordinære"/>
    <s v="1010"/>
    <s v="20220"/>
    <s v="Oppvekst og Utdanning"/>
    <s v="2024_02_fact_komskole.csv"/>
    <n v="803750"/>
    <n v="942750"/>
    <n v="139000"/>
    <n v="0"/>
    <n v="0"/>
    <n v="0"/>
    <n v="123500"/>
    <n v="-10000"/>
    <n v="69916.666666666672"/>
    <n v="63349.394893190045"/>
    <n v="-733000"/>
    <n v="117.29393468118197"/>
    <n v="1"/>
    <n v="-1.1036674744020736"/>
    <n v="0"/>
    <n v="0"/>
    <n v="1"/>
    <n v="0"/>
  </r>
  <r>
    <d v="2024-03-01T00:00:00"/>
    <n v="2024"/>
    <x v="6"/>
    <n v="1"/>
    <n v="0"/>
    <n v="0"/>
    <s v="2020"/>
    <x v="4"/>
    <s v="101000"/>
    <s v="Fastlønn - ordinære"/>
    <s v="1010"/>
    <s v="20220"/>
    <s v="Oppvekst og Utdanning"/>
    <s v="2024_03_fact_komskole.csv"/>
    <n v="133500"/>
    <n v="123500"/>
    <n v="-10000"/>
    <n v="0"/>
    <n v="0"/>
    <n v="0"/>
    <n v="-86250"/>
    <n v="-14130"/>
    <n v="-273083.33333333331"/>
    <n v="400627.34658699139"/>
    <n v="86250"/>
    <n v="92.509363295880149"/>
    <n v="1"/>
    <n v="0.68163927315440154"/>
    <n v="0"/>
    <n v="0"/>
    <n v="0"/>
    <n v="0"/>
  </r>
  <r>
    <d v="2024-06-01T00:00:00"/>
    <n v="2024"/>
    <x v="2"/>
    <n v="2"/>
    <n v="1"/>
    <n v="0"/>
    <s v="2020"/>
    <x v="4"/>
    <s v="101000"/>
    <s v="Fastlønn - ordinære"/>
    <s v="1010"/>
    <s v="20220"/>
    <s v="Oppvekst og Utdanning"/>
    <s v="2024_06_fact_komskole.csv"/>
    <n v="133500"/>
    <n v="123500"/>
    <n v="-10000"/>
    <n v="0"/>
    <n v="0"/>
    <n v="0"/>
    <n v="-86250"/>
    <n v="-14130"/>
    <n v="-273083.33333333331"/>
    <n v="400627.34658699139"/>
    <n v="86250"/>
    <n v="92.509363295880149"/>
    <n v="1"/>
    <n v="0.68163927315440154"/>
    <n v="0"/>
    <n v="0"/>
    <n v="0"/>
    <n v="0"/>
  </r>
  <r>
    <d v="2024-02-01T00:00:00"/>
    <n v="2024"/>
    <x v="4"/>
    <n v="1"/>
    <n v="0"/>
    <n v="0"/>
    <s v="2020"/>
    <x v="4"/>
    <s v="103000"/>
    <s v="Ekstrahjelp"/>
    <s v="1030"/>
    <s v="20230"/>
    <s v="Oppvekst og Utdanning"/>
    <s v="2024_02_fact_komskole.csv"/>
    <n v="5000"/>
    <n v="3380"/>
    <n v="-1620"/>
    <n v="0"/>
    <n v="0"/>
    <n v="0"/>
    <n v="3380"/>
    <n v="-1620"/>
    <n v="1690"/>
    <n v="2390.0209204105308"/>
    <n v="0"/>
    <n v="67.600000000000009"/>
    <n v="1"/>
    <n v="-0.70710678118654746"/>
    <n v="0"/>
    <n v="0"/>
    <n v="0"/>
    <n v="0"/>
  </r>
  <r>
    <d v="2024-02-01T00:00:00"/>
    <n v="2024"/>
    <x v="4"/>
    <n v="1"/>
    <n v="0"/>
    <n v="0"/>
    <s v="2020"/>
    <x v="4"/>
    <s v="116000"/>
    <s v="Km-godtgjørelse, inkl. passasjertillegg - oppl.pl"/>
    <s v="1160"/>
    <s v="20220"/>
    <s v="Oppvekst og Utdanning"/>
    <s v="2024_02_fact_komskole.csv"/>
    <n v="380"/>
    <n v="500"/>
    <n v="120"/>
    <n v="0"/>
    <n v="0"/>
    <n v="0"/>
    <n v="500"/>
    <n v="120"/>
    <n v="250"/>
    <n v="353.55339059327378"/>
    <n v="0"/>
    <n v="131.57894736842107"/>
    <n v="1"/>
    <n v="-0.70710678118654746"/>
    <n v="0"/>
    <n v="0"/>
    <n v="2"/>
    <n v="0"/>
  </r>
  <r>
    <d v="2024-02-01T00:00:00"/>
    <n v="2024"/>
    <x v="4"/>
    <n v="1"/>
    <n v="0"/>
    <n v="0"/>
    <s v="2020"/>
    <x v="4"/>
    <s v="135000"/>
    <s v="Kjøp fra kommuner"/>
    <s v="1350"/>
    <s v="20220"/>
    <s v="Oppvekst og Utdanning"/>
    <s v="2024_02_fact_komskole.csv"/>
    <n v="43750"/>
    <n v="30620"/>
    <n v="-13130"/>
    <n v="0"/>
    <n v="0"/>
    <n v="0"/>
    <n v="30620"/>
    <n v="-13130"/>
    <n v="15310"/>
    <n v="21651.609639932085"/>
    <n v="0"/>
    <n v="69.988571428571433"/>
    <n v="1"/>
    <n v="-0.70710678118654757"/>
    <n v="0"/>
    <n v="0"/>
    <n v="0"/>
    <n v="0"/>
  </r>
  <r>
    <d v="2024-04-01T00:00:00"/>
    <n v="2024"/>
    <x v="3"/>
    <n v="2"/>
    <n v="0"/>
    <n v="0"/>
    <s v="2540"/>
    <x v="0"/>
    <s v="101000"/>
    <s v="Fastlønn - ordinære"/>
    <s v="1010"/>
    <s v="25710"/>
    <s v="Helse og Omsorg"/>
    <s v="2024_04_fact_bomiljo.csv"/>
    <n v="821676"/>
    <n v="804796.85"/>
    <n v="-16879.150000000023"/>
    <n v="0"/>
    <n v="144914.51"/>
    <n v="144914.51"/>
    <n v="659882.34"/>
    <n v="-161793.66000000003"/>
    <n v="402398.42499999999"/>
    <n v="364137.24468592118"/>
    <n v="115439.09999999998"/>
    <n v="97.945765727610393"/>
    <n v="1"/>
    <n v="-0.70710678118654757"/>
    <n v="144914.51"/>
    <n v="11.883899261321522"/>
    <n v="1"/>
    <n v="1"/>
  </r>
  <r>
    <d v="2024-08-01T00:00:00"/>
    <n v="2024"/>
    <x v="5"/>
    <n v="3"/>
    <n v="1"/>
    <n v="0"/>
    <s v="2540"/>
    <x v="0"/>
    <s v="101031"/>
    <s v="Fastlønn - kvelds- og nattillegg"/>
    <s v="1010"/>
    <s v="25310"/>
    <s v="Helse og Omsorg"/>
    <s v="2024_08_fact_bomiljo.csv"/>
    <n v="70447"/>
    <n v="68899.92"/>
    <n v="-1547.0800000000017"/>
    <n v="0"/>
    <n v="1905.2799999999988"/>
    <n v="1905.2799999999988"/>
    <n v="66994.64"/>
    <n v="-3452.3600000000006"/>
    <n v="34449.96"/>
    <n v="46025.12783909242"/>
    <n v="1905.2799999999988"/>
    <n v="97.803909321901571"/>
    <n v="1"/>
    <n v="-0.70710678118654746"/>
    <n v="1905.2799999999988"/>
    <n v="7.5523842583873559"/>
    <n v="0"/>
    <n v="1"/>
  </r>
  <r>
    <d v="2024-05-01T00:00:00"/>
    <n v="2024"/>
    <x v="1"/>
    <n v="2"/>
    <n v="1"/>
    <n v="0"/>
    <s v="2540"/>
    <x v="0"/>
    <s v="102000"/>
    <s v="Vikar - sykefravær - med refusjon"/>
    <s v="1020"/>
    <s v="25710"/>
    <s v="Helse og Omsorg"/>
    <s v="2024_05_fact_bomiljo.csv"/>
    <n v="16660"/>
    <n v="13105.85"/>
    <n v="-3554.1499999999996"/>
    <n v="0"/>
    <n v="-83326.48"/>
    <n v="-83326.48"/>
    <n v="96432.33"/>
    <n v="96432.33"/>
    <n v="4368.6166666666686"/>
    <n v="89958.996503069298"/>
    <n v="-83326.48"/>
    <n v="78.666566626650663"/>
    <n v="1"/>
    <n v="-0.97483409192625448"/>
    <n v="83326.48"/>
    <n v="11.330521664794379"/>
    <n v="0"/>
    <n v="0"/>
  </r>
  <r>
    <d v="2024-05-01T00:00:00"/>
    <n v="2024"/>
    <x v="1"/>
    <n v="2"/>
    <n v="1"/>
    <n v="0"/>
    <s v="2540"/>
    <x v="0"/>
    <s v="117030"/>
    <s v="Reiseutg. buss, tog,taxi, fly, leiebil, bom, park."/>
    <s v="1170"/>
    <s v="25720"/>
    <s v="Helse og Omsorg"/>
    <s v="2024_05_fact_bomiljo.csv"/>
    <n v="858"/>
    <n v="1250"/>
    <n v="392"/>
    <n v="0"/>
    <n v="0"/>
    <n v="0"/>
    <n v="1250"/>
    <n v="392"/>
    <n v="625"/>
    <n v="883.88347648318438"/>
    <n v="2067"/>
    <n v="145.6876456876457"/>
    <n v="1"/>
    <n v="-0.70710678118654757"/>
    <n v="0"/>
    <n v="0"/>
    <n v="2"/>
    <n v="0"/>
  </r>
  <r>
    <d v="2024-07-01T00:00:00"/>
    <n v="2024"/>
    <x v="7"/>
    <n v="3"/>
    <n v="1"/>
    <n v="0"/>
    <s v="2540"/>
    <x v="0"/>
    <s v="171000"/>
    <s v="Refusjon sykepenger"/>
    <s v="1710"/>
    <s v="25320"/>
    <s v="Helse og Omsorg"/>
    <s v="2024_07_fact_bomiljo.csv"/>
    <n v="-45399"/>
    <n v="-66066"/>
    <n v="-20667"/>
    <n v="0"/>
    <n v="6983"/>
    <n v="6983"/>
    <n v="-73049"/>
    <n v="-27650"/>
    <n v="-33033"/>
    <n v="56591.169911921774"/>
    <n v="29445"/>
    <n v="145.52302914161103"/>
    <n v="1"/>
    <n v="0.70710678118654746"/>
    <n v="6983"/>
    <n v="8.851233902846035"/>
    <n v="2"/>
    <n v="1"/>
  </r>
  <r>
    <d v="2024-08-01T00:00:00"/>
    <n v="2024"/>
    <x v="5"/>
    <n v="3"/>
    <n v="1"/>
    <n v="0"/>
    <s v="2540"/>
    <x v="0"/>
    <s v="171000"/>
    <s v="Refusjon sykepenger"/>
    <s v="1710"/>
    <s v="25320"/>
    <s v="Helse og Omsorg"/>
    <s v="2024_08_fact_bomiljo.csv"/>
    <n v="-45399"/>
    <n v="-36621"/>
    <n v="8778"/>
    <n v="0"/>
    <n v="29445"/>
    <n v="29445"/>
    <n v="6983"/>
    <n v="6983"/>
    <n v="-12207"/>
    <n v="53874.363884875711"/>
    <n v="29445"/>
    <n v="80.664772351813923"/>
    <n v="1"/>
    <n v="0.77313209839481878"/>
    <n v="29445"/>
    <n v="10.290279395378672"/>
    <n v="0"/>
    <n v="1"/>
  </r>
  <r>
    <d v="2024-06-01T00:00:00"/>
    <n v="2024"/>
    <x v="2"/>
    <n v="2"/>
    <n v="1"/>
    <n v="0"/>
    <s v="2020"/>
    <x v="4"/>
    <s v="111500"/>
    <s v="Matvarer / drikke - ikke møtevirksomhet"/>
    <s v="1115"/>
    <s v="20230"/>
    <s v="Oppvekst og Utdanning"/>
    <s v="2024_06_fact_komskole.csv"/>
    <n v="47250"/>
    <n v="36750"/>
    <n v="-10500"/>
    <n v="0"/>
    <n v="0"/>
    <n v="0"/>
    <n v="36750"/>
    <n v="-10500"/>
    <n v="0"/>
    <n v="36750"/>
    <n v="-36750"/>
    <n v="77.777777777777786"/>
    <n v="1"/>
    <n v="0"/>
    <n v="0"/>
    <n v="0"/>
    <n v="0"/>
    <n v="0"/>
  </r>
  <r>
    <d v="2024-03-01T00:00:00"/>
    <n v="2024"/>
    <x v="6"/>
    <n v="1"/>
    <n v="0"/>
    <n v="0"/>
    <s v="2020"/>
    <x v="4"/>
    <s v="137000"/>
    <s v="Kjøp fra andre"/>
    <s v="1370"/>
    <s v="20210"/>
    <s v="Oppvekst og Utdanning"/>
    <s v="2024_03_fact_komskole.csv"/>
    <n v="6250"/>
    <n v="6120"/>
    <n v="-130"/>
    <n v="0"/>
    <n v="0"/>
    <n v="0"/>
    <n v="2120"/>
    <n v="-4130"/>
    <n v="0"/>
    <n v="2120"/>
    <n v="-2120"/>
    <n v="97.92"/>
    <n v="1"/>
    <n v="0"/>
    <n v="0"/>
    <n v="0"/>
    <n v="0"/>
    <n v="0"/>
  </r>
  <r>
    <d v="2024-05-01T00:00:00"/>
    <n v="2024"/>
    <x v="1"/>
    <n v="2"/>
    <n v="1"/>
    <n v="0"/>
    <s v="2020"/>
    <x v="4"/>
    <s v="137000"/>
    <s v="Kjøp fra andre"/>
    <s v="1370"/>
    <s v="20210"/>
    <s v="Oppvekst og Utdanning"/>
    <s v="2024_05_fact_komskole.csv"/>
    <n v="6250"/>
    <n v="6120"/>
    <n v="-130"/>
    <n v="0"/>
    <n v="0"/>
    <n v="0"/>
    <n v="2120"/>
    <n v="-4130"/>
    <n v="706.66666666666663"/>
    <n v="1223.9825706820068"/>
    <n v="-2120"/>
    <n v="97.92"/>
    <n v="1"/>
    <n v="-0.57735026918962562"/>
    <n v="0"/>
    <n v="0"/>
    <n v="0"/>
    <n v="0"/>
  </r>
  <r>
    <d v="2024-02-01T00:00:00"/>
    <n v="2024"/>
    <x v="4"/>
    <n v="1"/>
    <n v="0"/>
    <n v="0"/>
    <s v="2140"/>
    <x v="1"/>
    <s v="101000"/>
    <s v="Fastlønn - ordinære"/>
    <s v="1010"/>
    <s v="20210"/>
    <s v="Oppvekst og Utdanning"/>
    <s v="2024_02_fact_komskole.csv"/>
    <n v="127750"/>
    <n v="110380"/>
    <n v="-17370"/>
    <n v="0"/>
    <n v="0"/>
    <n v="0"/>
    <n v="110380"/>
    <n v="-17370"/>
    <n v="55190"/>
    <n v="78050.446507371118"/>
    <n v="0"/>
    <n v="86.403131115459885"/>
    <n v="1"/>
    <n v="-0.70710678118654746"/>
    <n v="0"/>
    <n v="0"/>
    <n v="0"/>
    <n v="0"/>
  </r>
  <r>
    <d v="2024-05-01T00:00:00"/>
    <n v="2024"/>
    <x v="1"/>
    <n v="2"/>
    <n v="1"/>
    <n v="0"/>
    <s v="2540"/>
    <x v="0"/>
    <s v="101040"/>
    <s v="Fastlønn - veiledningstillegg"/>
    <s v="1010"/>
    <s v="25710"/>
    <s v="Helse og Omsorg"/>
    <s v="2024_05_fact_bomiljo.csv"/>
    <n v="1292"/>
    <n v="1120"/>
    <n v="-172"/>
    <n v="0"/>
    <n v="433.54999999999995"/>
    <n v="433.54999999999995"/>
    <n v="686.45"/>
    <n v="-605.54999999999995"/>
    <n v="560"/>
    <n v="178.82730496207793"/>
    <n v="0"/>
    <n v="86.687306501547994"/>
    <n v="1"/>
    <n v="-0.70710678118654757"/>
    <n v="433.54999999999995"/>
    <n v="6.0720071298231693"/>
    <n v="0"/>
    <n v="1"/>
  </r>
  <r>
    <d v="2024-07-01T00:00:00"/>
    <n v="2024"/>
    <x v="7"/>
    <n v="3"/>
    <n v="1"/>
    <n v="0"/>
    <s v="2540"/>
    <x v="0"/>
    <s v="101040"/>
    <s v="Fastlønn - veiledningstillegg"/>
    <s v="1010"/>
    <s v="25710"/>
    <s v="Helse og Omsorg"/>
    <s v="2024_07_fact_bomiljo.csv"/>
    <n v="1292"/>
    <n v="1120"/>
    <n v="-172"/>
    <n v="0"/>
    <n v="0"/>
    <n v="0"/>
    <n v="433.54999999999995"/>
    <n v="433.54999999999995"/>
    <n v="373.33333333333331"/>
    <n v="347.16413385217857"/>
    <n v="0"/>
    <n v="86.687306501547994"/>
    <n v="1"/>
    <n v="-1.0753799051496993"/>
    <n v="0"/>
    <n v="0"/>
    <n v="0"/>
    <n v="0"/>
  </r>
  <r>
    <d v="2024-04-01T00:00:00"/>
    <n v="2024"/>
    <x v="3"/>
    <n v="2"/>
    <n v="0"/>
    <n v="0"/>
    <s v="2540"/>
    <x v="0"/>
    <s v="102000"/>
    <s v="Vikar - sykefravær - med refusjon"/>
    <s v="1020"/>
    <s v="25310"/>
    <s v="Helse og Omsorg"/>
    <s v="2024_04_fact_bomiljo.csv"/>
    <n v="16660"/>
    <n v="34855.64"/>
    <n v="18195.64"/>
    <n v="0"/>
    <n v="-978.11000000000058"/>
    <n v="-978.11000000000058"/>
    <n v="35833.75"/>
    <n v="19173.75"/>
    <n v="17427.82"/>
    <n v="26029.915834089821"/>
    <n v="-19536.14"/>
    <n v="209.2175270108043"/>
    <n v="1"/>
    <n v="-0.70710678118654757"/>
    <n v="978.11000000000058"/>
    <n v="6.8856221381476708"/>
    <n v="2"/>
    <n v="0"/>
  </r>
  <r>
    <d v="2024-08-01T00:00:00"/>
    <n v="2024"/>
    <x v="5"/>
    <n v="3"/>
    <n v="1"/>
    <n v="0"/>
    <s v="2540"/>
    <x v="0"/>
    <s v="102000"/>
    <s v="Vikar - sykefravær - med refusjon"/>
    <s v="1020"/>
    <s v="25310"/>
    <s v="Helse og Omsorg"/>
    <s v="2024_08_fact_bomiljo.csv"/>
    <n v="16660"/>
    <n v="15319.5"/>
    <n v="-1340.5"/>
    <n v="0"/>
    <n v="-19536.14"/>
    <n v="-19536.14"/>
    <n v="-978.11000000000058"/>
    <n v="-978.11000000000058"/>
    <n v="5106.5"/>
    <n v="28181.963004590365"/>
    <n v="-19536.14"/>
    <n v="91.953781512605033"/>
    <n v="1"/>
    <n v="-0.8744117645738918"/>
    <n v="19536.14"/>
    <n v="9.8800213625819744"/>
    <n v="0"/>
    <n v="0"/>
  </r>
  <r>
    <d v="2024-06-01T00:00:00"/>
    <n v="2024"/>
    <x v="2"/>
    <n v="2"/>
    <n v="1"/>
    <n v="0"/>
    <s v="2540"/>
    <x v="0"/>
    <s v="112090"/>
    <s v="Annet forbruksmateriell, varer og tjenester"/>
    <s v="1120"/>
    <s v="25710"/>
    <s v="Helse og Omsorg"/>
    <s v="2024_06_fact_bomiljo.csv"/>
    <n v="3536"/>
    <n v="7675.68"/>
    <n v="4139.68"/>
    <n v="0"/>
    <n v="3261.3900000000003"/>
    <n v="3261.3900000000003"/>
    <n v="4414.29"/>
    <n v="878.29"/>
    <n v="3837.84"/>
    <n v="815.22340802997041"/>
    <n v="-6317.3200000000006"/>
    <n v="217.07239819004528"/>
    <n v="1"/>
    <n v="-0.70710678118654746"/>
    <n v="3261.3900000000003"/>
    <n v="8.0899087638545737"/>
    <n v="2"/>
    <n v="1"/>
  </r>
  <r>
    <d v="2024-07-01T00:00:00"/>
    <n v="2024"/>
    <x v="7"/>
    <n v="3"/>
    <n v="1"/>
    <n v="0"/>
    <s v="2540"/>
    <x v="0"/>
    <s v="112090"/>
    <s v="Annet forbruksmateriell, varer og tjenester"/>
    <s v="1120"/>
    <s v="25710"/>
    <s v="Helse og Omsorg"/>
    <s v="2024_07_fact_bomiljo.csv"/>
    <n v="3536"/>
    <n v="1358.36"/>
    <n v="-2177.6400000000003"/>
    <n v="0"/>
    <n v="-6317.3200000000006"/>
    <n v="-6317.3200000000006"/>
    <n v="3261.3900000000003"/>
    <n v="3261.3900000000003"/>
    <n v="452.78666666666658"/>
    <n v="5891.3540727945847"/>
    <n v="-6317.3200000000006"/>
    <n v="38.415158371040718"/>
    <n v="1"/>
    <n v="-1.1491596979258187"/>
    <n v="6317.3200000000006"/>
    <n v="8.7510503465730967"/>
    <n v="0"/>
    <n v="0"/>
  </r>
  <r>
    <d v="2024-02-01T00:00:00"/>
    <n v="2024"/>
    <x v="4"/>
    <n v="1"/>
    <n v="0"/>
    <n v="0"/>
    <s v="2020"/>
    <x v="4"/>
    <s v="115000"/>
    <s v="Kurs / konferanser/opplæring - inkl. hotell"/>
    <s v="1150"/>
    <s v="20210"/>
    <s v="Oppvekst og Utdanning"/>
    <s v="2024_02_fact_komskole.csv"/>
    <n v="620"/>
    <n v="620"/>
    <n v="0"/>
    <n v="0"/>
    <n v="0"/>
    <n v="0"/>
    <n v="620"/>
    <n v="0"/>
    <n v="310"/>
    <n v="438.40620433565948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020"/>
    <x v="4"/>
    <s v="119000"/>
    <s v="Leie av lokaler og grunn"/>
    <s v="1190"/>
    <s v="20230"/>
    <s v="Oppvekst og Utdanning"/>
    <s v="2024_02_fact_komskole.csv"/>
    <n v="500"/>
    <n v="500"/>
    <n v="0"/>
    <n v="0"/>
    <n v="0"/>
    <n v="0"/>
    <n v="500"/>
    <n v="0"/>
    <n v="250"/>
    <n v="353.55339059327378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130"/>
    <x v="3"/>
    <s v="135000"/>
    <s v="Kjøp fra kommuner"/>
    <s v="1350"/>
    <s v="21310"/>
    <s v="Oppvekst og Utdanning"/>
    <s v="2024_02_fact_komskole.csv"/>
    <n v="61250"/>
    <n v="61250"/>
    <n v="0"/>
    <n v="0"/>
    <n v="0"/>
    <n v="0"/>
    <n v="61250"/>
    <n v="0"/>
    <n v="30625"/>
    <n v="43310.290347676033"/>
    <n v="0"/>
    <n v="100"/>
    <n v="1"/>
    <n v="-0.70710678118654757"/>
    <n v="0"/>
    <n v="0"/>
    <n v="0"/>
    <n v="0"/>
  </r>
  <r>
    <d v="2024-08-01T00:00:00"/>
    <n v="2024"/>
    <x v="5"/>
    <n v="3"/>
    <n v="1"/>
    <n v="0"/>
    <s v="2540"/>
    <x v="0"/>
    <s v="127040"/>
    <s v="Kjøp av vikarbyråtjenester"/>
    <s v="1270"/>
    <s v="25710"/>
    <s v="Helse og Omsorg"/>
    <s v="2024_08_fact_bomiljo.csv"/>
    <n v="0"/>
    <n v="253176"/>
    <n v="253176"/>
    <n v="0"/>
    <n v="123696"/>
    <n v="123696"/>
    <n v="129480"/>
    <n v="129480"/>
    <n v="84392"/>
    <n v="73142.811758914497"/>
    <n v="123696"/>
    <n v="100"/>
    <n v="1"/>
    <n v="0.5373597084228815"/>
    <n v="123696"/>
    <n v="11.725582221560256"/>
    <n v="1"/>
    <n v="1"/>
  </r>
  <r>
    <d v="2024-07-01T00:00:00"/>
    <n v="2024"/>
    <x v="7"/>
    <n v="3"/>
    <n v="1"/>
    <n v="0"/>
    <s v="2540"/>
    <x v="0"/>
    <s v="103030"/>
    <s v="Ekstrahjelp - lørdags- og søndagstillegg"/>
    <s v="1030"/>
    <s v="25320"/>
    <s v="Helse og Omsorg"/>
    <s v="2024_07_fact_bomiljo.csv"/>
    <n v="0"/>
    <n v="1058.4000000000001"/>
    <n v="1058.4000000000001"/>
    <n v="0"/>
    <n v="-823.19999999999982"/>
    <n v="-823.19999999999982"/>
    <n v="1881.6"/>
    <n v="1881.6"/>
    <n v="529.20000000000005"/>
    <n v="1912.5824217533734"/>
    <n v="-823.19999999999982"/>
    <n v="100"/>
    <n v="1"/>
    <n v="-0.70710678118654757"/>
    <n v="823.19999999999982"/>
    <n v="6.7131991845198398"/>
    <n v="0"/>
    <n v="0"/>
  </r>
  <r>
    <d v="2024-03-01T00:00:00"/>
    <n v="2024"/>
    <x v="6"/>
    <n v="1"/>
    <n v="0"/>
    <n v="0"/>
    <s v="2540"/>
    <x v="0"/>
    <s v="103031"/>
    <s v="Ekstrahjelp - kvelds- og nattillegg"/>
    <s v="1030"/>
    <s v="25710"/>
    <s v="Helse og Omsorg"/>
    <s v="2024_03_fact_bomiljo.csv"/>
    <n v="0"/>
    <n v="831.04"/>
    <n v="831.04"/>
    <n v="0"/>
    <n v="-909.44"/>
    <n v="-909.44"/>
    <n v="1740.48"/>
    <n v="1740.48"/>
    <n v="415.52"/>
    <n v="1873.7764016018562"/>
    <n v="156.80000000000007"/>
    <n v="100"/>
    <n v="1"/>
    <n v="-0.70710678118654746"/>
    <n v="909.44"/>
    <n v="6.8128290254686812"/>
    <n v="0"/>
    <n v="0"/>
  </r>
  <r>
    <d v="2024-08-01T00:00:00"/>
    <n v="2024"/>
    <x v="5"/>
    <n v="3"/>
    <n v="1"/>
    <n v="0"/>
    <s v="2540"/>
    <x v="0"/>
    <s v="103031"/>
    <s v="Ekstrahjelp - kvelds- og nattillegg"/>
    <s v="1030"/>
    <s v="25710"/>
    <s v="Helse og Omsorg"/>
    <s v="2024_08_fact_bomiljo.csv"/>
    <n v="0"/>
    <n v="987.84"/>
    <n v="987.84"/>
    <n v="0"/>
    <n v="156.80000000000007"/>
    <n v="156.80000000000007"/>
    <n v="-909.44"/>
    <n v="-909.44"/>
    <n v="329.28000000000003"/>
    <n v="1333.3532969172124"/>
    <n v="156.80000000000007"/>
    <n v="100"/>
    <n v="1"/>
    <n v="-0.1293580631620917"/>
    <n v="156.80000000000007"/>
    <n v="5.054971107916308"/>
    <n v="0"/>
    <n v="1"/>
  </r>
  <r>
    <d v="2024-05-01T00:00:00"/>
    <n v="2024"/>
    <x v="1"/>
    <n v="2"/>
    <n v="1"/>
    <n v="0"/>
    <s v="2540"/>
    <x v="0"/>
    <s v="111500"/>
    <s v="Matvarer / drikke - ikke møtevirksomhet"/>
    <s v="1115"/>
    <s v="25720"/>
    <s v="Helse og Omsorg"/>
    <s v="2024_05_fact_bomiljo.csv"/>
    <n v="0"/>
    <n v="630.59"/>
    <n v="630.59"/>
    <n v="0"/>
    <n v="630.59"/>
    <n v="630.59"/>
    <n v="-585.89"/>
    <n v="-585.89"/>
    <n v="210.19666666666669"/>
    <n v="689.79345324041265"/>
    <n v="86.38"/>
    <n v="100"/>
    <n v="1"/>
    <n v="0.60944813459517466"/>
    <n v="630.59"/>
    <n v="6.4466558890721242"/>
    <n v="0"/>
    <n v="1"/>
  </r>
  <r>
    <d v="2024-06-01T00:00:00"/>
    <n v="2024"/>
    <x v="2"/>
    <n v="2"/>
    <n v="1"/>
    <n v="0"/>
    <s v="2540"/>
    <x v="0"/>
    <s v="111500"/>
    <s v="Matvarer / drikke - ikke møtevirksomhet"/>
    <s v="1115"/>
    <s v="25720"/>
    <s v="Helse og Omsorg"/>
    <s v="2024_06_fact_bomiljo.csv"/>
    <n v="0"/>
    <n v="716.97"/>
    <n v="716.97"/>
    <n v="0"/>
    <n v="86.38"/>
    <n v="86.38"/>
    <n v="630.59"/>
    <n v="630.59"/>
    <n v="43.693333333333349"/>
    <n v="609.36238088130563"/>
    <n v="86.38"/>
    <n v="100"/>
    <n v="1"/>
    <n v="7.0051365174413918E-2"/>
    <n v="86.38"/>
    <n v="4.4587561675325551"/>
    <n v="0"/>
    <n v="1"/>
  </r>
  <r>
    <d v="2024-07-01T00:00:00"/>
    <n v="2024"/>
    <x v="7"/>
    <n v="3"/>
    <n v="1"/>
    <n v="0"/>
    <s v="2540"/>
    <x v="0"/>
    <s v="102013"/>
    <s v="Vikar - korttidsfravær"/>
    <s v="1020"/>
    <s v="25320"/>
    <s v="Helse og Omsorg"/>
    <s v="2024_07_fact_bomiljo.csv"/>
    <n v="0"/>
    <n v="8319.14"/>
    <n v="8319.14"/>
    <n v="0"/>
    <n v="-922.15999999999985"/>
    <n v="-922.15999999999985"/>
    <n v="9241.2999999999993"/>
    <n v="9241.2999999999993"/>
    <n v="4159.57"/>
    <n v="7186.6514863182274"/>
    <n v="-922.15999999999985"/>
    <n v="100"/>
    <n v="1"/>
    <n v="-0.70710678118654757"/>
    <n v="922.15999999999985"/>
    <n v="6.8267187442927568"/>
    <n v="0"/>
    <n v="0"/>
  </r>
  <r>
    <d v="2024-05-01T00:00:00"/>
    <n v="2024"/>
    <x v="1"/>
    <n v="2"/>
    <n v="1"/>
    <n v="0"/>
    <s v="2540"/>
    <x v="0"/>
    <s v="105000"/>
    <s v="Lærlinger"/>
    <s v="1050"/>
    <s v="25710"/>
    <s v="Helse og Omsorg"/>
    <s v="2024_05_fact_bomiljo.csv"/>
    <n v="0"/>
    <n v="14522.67"/>
    <n v="14522.67"/>
    <n v="0"/>
    <n v="0"/>
    <n v="0"/>
    <n v="14522.67"/>
    <n v="14522.67"/>
    <n v="7261.335"/>
    <n v="10269.078437934439"/>
    <n v="3107.49"/>
    <n v="100"/>
    <n v="1"/>
    <n v="-0.70710678118654746"/>
    <n v="0"/>
    <n v="0"/>
    <n v="0"/>
    <n v="0"/>
  </r>
  <r>
    <d v="2024-04-01T00:00:00"/>
    <n v="2024"/>
    <x v="3"/>
    <n v="2"/>
    <n v="0"/>
    <n v="0"/>
    <s v="2540"/>
    <x v="0"/>
    <s v="112013"/>
    <s v="MOTPOST GAVE EKOM USKATT (LT 4802)"/>
    <s v="1120"/>
    <s v="25320"/>
    <s v="Helse og Omsorg"/>
    <s v="2024_04_fact_bomiljo.csv"/>
    <n v="0"/>
    <n v="-1098"/>
    <n v="-1098"/>
    <n v="0"/>
    <n v="-366"/>
    <n v="-366"/>
    <n v="-732"/>
    <n v="-732"/>
    <n v="-549"/>
    <n v="258.80108191427638"/>
    <n v="732"/>
    <n v="100"/>
    <n v="1"/>
    <n v="0.70710678118654757"/>
    <n v="366"/>
    <n v="5.9026333334013659"/>
    <n v="0"/>
    <n v="0"/>
  </r>
  <r>
    <d v="2024-07-01T00:00:00"/>
    <n v="2024"/>
    <x v="7"/>
    <n v="3"/>
    <n v="1"/>
    <n v="0"/>
    <s v="2540"/>
    <x v="0"/>
    <s v="112013"/>
    <s v="MOTPOST GAVE EKOM USKATT (LT 4802)"/>
    <s v="1120"/>
    <s v="25320"/>
    <s v="Helse og Omsorg"/>
    <s v="2024_07_fact_bomiljo.csv"/>
    <n v="0"/>
    <n v="-366"/>
    <n v="-366"/>
    <n v="0"/>
    <n v="732"/>
    <n v="732"/>
    <n v="-366"/>
    <n v="-366"/>
    <n v="-122"/>
    <n v="761.88975580460453"/>
    <n v="732"/>
    <n v="100"/>
    <n v="1"/>
    <n v="1.1208970766356101"/>
    <n v="732"/>
    <n v="6.5957805139613113"/>
    <n v="0"/>
    <n v="1"/>
  </r>
  <r>
    <d v="2024-03-01T00:00:00"/>
    <n v="2024"/>
    <x v="6"/>
    <n v="1"/>
    <n v="0"/>
    <n v="0"/>
    <s v="2540"/>
    <x v="0"/>
    <s v="121010"/>
    <s v="Leie / leasing av transportmidler"/>
    <s v="1210"/>
    <s v="25310"/>
    <s v="Helse og Omsorg"/>
    <s v="2024_03_fact_bomiljo.csv"/>
    <n v="0"/>
    <n v="3595.97"/>
    <n v="3595.97"/>
    <n v="0"/>
    <n v="31.459999999999582"/>
    <n v="31.459999999999582"/>
    <n v="3564.51"/>
    <n v="3564.51"/>
    <n v="1797.9849999999999"/>
    <n v="2498.2436132711323"/>
    <n v="123.83000000000038"/>
    <n v="100"/>
    <n v="1"/>
    <n v="-0.70710678118654746"/>
    <n v="31.459999999999582"/>
    <n v="3.4487168976301183"/>
    <n v="0"/>
    <n v="1"/>
  </r>
  <r>
    <d v="2024-07-01T00:00:00"/>
    <n v="2024"/>
    <x v="7"/>
    <n v="3"/>
    <n v="1"/>
    <n v="0"/>
    <s v="2540"/>
    <x v="0"/>
    <s v="121010"/>
    <s v="Leie / leasing av transportmidler"/>
    <s v="1210"/>
    <s v="25310"/>
    <s v="Helse og Omsorg"/>
    <s v="2024_07_fact_bomiljo.csv"/>
    <n v="0"/>
    <n v="3719.8"/>
    <n v="3719.8"/>
    <n v="0"/>
    <n v="123.83000000000038"/>
    <n v="123.83000000000038"/>
    <n v="31.459999999999582"/>
    <n v="31.459999999999582"/>
    <n v="1239.9333333333334"/>
    <n v="2013.6721589259096"/>
    <n v="123.83000000000038"/>
    <n v="100"/>
    <n v="1"/>
    <n v="-0.55426268292285541"/>
    <n v="123.83000000000038"/>
    <n v="4.8189096572270103"/>
    <n v="0"/>
    <n v="1"/>
  </r>
  <r>
    <d v="2024-06-01T00:00:00"/>
    <n v="2024"/>
    <x v="2"/>
    <n v="2"/>
    <n v="1"/>
    <n v="0"/>
    <s v="2540"/>
    <x v="0"/>
    <s v="103032"/>
    <s v="Ekstrahjelp - helligdagstillegg"/>
    <s v="1030"/>
    <s v="25310"/>
    <s v="Helse og Omsorg"/>
    <s v="2024_06_fact_bomiljo.csv"/>
    <n v="0"/>
    <n v="4900.8999999999996"/>
    <n v="4900.8999999999996"/>
    <n v="0"/>
    <n v="3192.4999999999995"/>
    <n v="3192.4999999999995"/>
    <n v="1708.4"/>
    <n v="1708.4"/>
    <n v="2450.4499999999998"/>
    <n v="1049.4171739589547"/>
    <n v="3192.4999999999995"/>
    <n v="100"/>
    <n v="1"/>
    <n v="0.70710678118654757"/>
    <n v="3192.4999999999995"/>
    <n v="8.0685595879066945"/>
    <n v="0"/>
    <n v="1"/>
  </r>
  <r>
    <d v="2024-08-01T00:00:00"/>
    <n v="2024"/>
    <x v="5"/>
    <n v="3"/>
    <n v="1"/>
    <n v="0"/>
    <s v="2540"/>
    <x v="0"/>
    <s v="121010"/>
    <s v="Leie / leasing av transportmidler"/>
    <s v="1210"/>
    <s v="25720"/>
    <s v="Helse og Omsorg"/>
    <s v="2024_08_fact_bomiljo.csv"/>
    <n v="0"/>
    <n v="468.81"/>
    <n v="468.81"/>
    <n v="0"/>
    <n v="247.41"/>
    <n v="247.41"/>
    <n v="221.4"/>
    <n v="221.4"/>
    <n v="234.405"/>
    <n v="18.391847378662096"/>
    <n v="247.41"/>
    <n v="100"/>
    <n v="1"/>
    <n v="0.70710678118654746"/>
    <n v="247.41"/>
    <n v="5.5110468795133736"/>
    <n v="0"/>
    <n v="1"/>
  </r>
  <r>
    <d v="2024-08-01T00:00:00"/>
    <n v="2024"/>
    <x v="5"/>
    <n v="3"/>
    <n v="1"/>
    <n v="0"/>
    <s v="2540"/>
    <x v="0"/>
    <s v="103050"/>
    <s v="Sommer- og sesonghjelp"/>
    <s v="1030"/>
    <s v="25720"/>
    <s v="Helse og Omsorg"/>
    <s v="2024_08_fact_bomiljo.csv"/>
    <n v="0"/>
    <n v="19858.59"/>
    <n v="19858.59"/>
    <n v="0"/>
    <n v="9682.99"/>
    <n v="9682.99"/>
    <n v="10175.6"/>
    <n v="10175.6"/>
    <n v="6619.53"/>
    <n v="5737.9699562388787"/>
    <n v="9682.99"/>
    <n v="100"/>
    <n v="1"/>
    <n v="0.53389265251713436"/>
    <n v="9682.99"/>
    <n v="9.1781260168732093"/>
    <n v="0"/>
    <n v="1"/>
  </r>
  <r>
    <d v="2024-08-01T00:00:00"/>
    <n v="2024"/>
    <x v="5"/>
    <n v="3"/>
    <n v="1"/>
    <n v="0"/>
    <s v="2540"/>
    <x v="0"/>
    <s v="112098"/>
    <s v="Tilskudd lærlinger (intern)"/>
    <s v="1120"/>
    <s v="25710"/>
    <s v="Helse og Omsorg"/>
    <s v="2024_08_fact_bomiljo.csv"/>
    <n v="0"/>
    <n v="-99000"/>
    <n v="-99000"/>
    <n v="0"/>
    <n v="-99000"/>
    <n v="-99000"/>
    <n v="61447"/>
    <n v="61447"/>
    <n v="-33000"/>
    <n v="83920.997426150745"/>
    <n v="-99000"/>
    <n v="100"/>
    <n v="1"/>
    <n v="-0.78645395102791815"/>
    <n v="99000"/>
    <n v="11.502875129116727"/>
    <n v="0"/>
    <n v="0"/>
  </r>
  <r>
    <d v="2024-07-01T00:00:00"/>
    <n v="2024"/>
    <x v="7"/>
    <n v="3"/>
    <n v="1"/>
    <n v="0"/>
    <s v="2540"/>
    <x v="0"/>
    <s v="105046"/>
    <s v="Forskjøvet arbeidstid"/>
    <s v="1050"/>
    <s v="25320"/>
    <s v="Helse og Omsorg"/>
    <s v="2024_07_fact_bomiljo.csv"/>
    <n v="0"/>
    <n v="1940.37"/>
    <n v="1940.37"/>
    <n v="0"/>
    <n v="949.64999999999986"/>
    <n v="949.64999999999986"/>
    <n v="990.72"/>
    <n v="990.72"/>
    <n v="970.18499999999995"/>
    <n v="29.040875503331623"/>
    <n v="949.64999999999986"/>
    <n v="100"/>
    <n v="1"/>
    <n v="-0.70710678118654746"/>
    <n v="949.64999999999986"/>
    <n v="6.8560934956582447"/>
    <n v="0"/>
    <n v="1"/>
  </r>
  <r>
    <d v="2024-07-01T00:00:00"/>
    <n v="2024"/>
    <x v="7"/>
    <n v="3"/>
    <n v="1"/>
    <n v="0"/>
    <s v="2540"/>
    <x v="0"/>
    <s v="112012"/>
    <s v="GAVE EKOM USKATT (LT 4800)"/>
    <s v="1120"/>
    <s v="25310"/>
    <s v="Helse og Omsorg"/>
    <s v="2024_07_fact_bomiljo.csv"/>
    <n v="0"/>
    <n v="366"/>
    <n v="366"/>
    <n v="0"/>
    <n v="-366"/>
    <n v="-366"/>
    <n v="732"/>
    <n v="732"/>
    <n v="183"/>
    <n v="776.4032457428292"/>
    <n v="-366"/>
    <n v="100"/>
    <n v="1"/>
    <n v="-0.70710678118654746"/>
    <n v="366"/>
    <n v="5.9026333334013659"/>
    <n v="0"/>
    <n v="0"/>
  </r>
  <r>
    <d v="2024-07-01T00:00:00"/>
    <n v="2024"/>
    <x v="7"/>
    <n v="3"/>
    <n v="1"/>
    <n v="0"/>
    <s v="2540"/>
    <x v="0"/>
    <s v="102032"/>
    <s v="Vikar - helligdagstillegg"/>
    <s v="1020"/>
    <s v="25720"/>
    <s v="Helse og Omsorg"/>
    <s v="2024_07_fact_bomiljo.csv"/>
    <n v="0"/>
    <n v="28871.57"/>
    <n v="28871.57"/>
    <n v="0"/>
    <n v="28706.98"/>
    <n v="28706.98"/>
    <n v="164.59"/>
    <n v="164.59"/>
    <n v="14435.785"/>
    <n v="20182.517520271103"/>
    <n v="-28871.57"/>
    <n v="100"/>
    <n v="1"/>
    <n v="0.70710678118654746"/>
    <n v="28706.98"/>
    <n v="10.264895577752943"/>
    <n v="0"/>
    <n v="1"/>
  </r>
  <r>
    <d v="2024-08-01T00:00:00"/>
    <n v="2024"/>
    <x v="5"/>
    <n v="3"/>
    <n v="1"/>
    <n v="0"/>
    <s v="2540"/>
    <x v="0"/>
    <s v="105046"/>
    <s v="Forskjøvet arbeidstid"/>
    <s v="1050"/>
    <s v="25720"/>
    <s v="Helse og Omsorg"/>
    <s v="2024_08_fact_bomiljo.csv"/>
    <n v="0"/>
    <n v="3424.71"/>
    <n v="3424.71"/>
    <n v="0"/>
    <n v="-2909.58"/>
    <n v="-2909.58"/>
    <n v="6334.29"/>
    <n v="6334.29"/>
    <n v="1712.355"/>
    <n v="6536.4031614068908"/>
    <n v="-2909.58"/>
    <n v="100"/>
    <n v="1"/>
    <n v="-0.70710678118654746"/>
    <n v="2909.58"/>
    <n v="7.9757640198520692"/>
    <n v="0"/>
    <n v="0"/>
  </r>
  <r>
    <d v="2024-06-01T00:00:00"/>
    <n v="2024"/>
    <x v="2"/>
    <n v="2"/>
    <n v="1"/>
    <n v="0"/>
    <s v="2540"/>
    <x v="0"/>
    <s v="103000"/>
    <s v="Ekstrahjelp"/>
    <s v="1030"/>
    <s v="25720"/>
    <s v="Helse og Omsorg"/>
    <s v="2024_06_fact_bomiljo.csv"/>
    <n v="0"/>
    <n v="34776.14"/>
    <n v="34776.14"/>
    <n v="0"/>
    <n v="8545.6699999999983"/>
    <n v="8545.6699999999983"/>
    <n v="26230.47"/>
    <n v="26230.47"/>
    <n v="17388.07"/>
    <n v="12505.042003927858"/>
    <n v="-14229.919999999998"/>
    <n v="100"/>
    <n v="1"/>
    <n v="-0.70710678118654746"/>
    <n v="8545.6699999999983"/>
    <n v="9.0531800009018912"/>
    <n v="0"/>
    <n v="1"/>
  </r>
  <r>
    <d v="2024-07-01T00:00:00"/>
    <n v="2024"/>
    <x v="7"/>
    <n v="3"/>
    <n v="1"/>
    <n v="0"/>
    <s v="2540"/>
    <x v="0"/>
    <s v="103000"/>
    <s v="Ekstrahjelp"/>
    <s v="1030"/>
    <s v="25720"/>
    <s v="Helse og Omsorg"/>
    <s v="2024_07_fact_bomiljo.csv"/>
    <n v="0"/>
    <n v="20546.22"/>
    <n v="20546.22"/>
    <n v="0"/>
    <n v="-14229.919999999998"/>
    <n v="-14229.919999999998"/>
    <n v="8545.6699999999983"/>
    <n v="8545.6699999999983"/>
    <n v="6848.7400000000007"/>
    <n v="20283.502367853042"/>
    <n v="-14229.919999999998"/>
    <n v="100"/>
    <n v="1"/>
    <n v="-1.039202185979833"/>
    <n v="14229.919999999998"/>
    <n v="9.5631020691425856"/>
    <n v="0"/>
    <n v="0"/>
  </r>
  <r>
    <d v="2024-08-01T00:00:00"/>
    <n v="2024"/>
    <x v="5"/>
    <n v="3"/>
    <n v="1"/>
    <n v="0"/>
    <s v="2540"/>
    <x v="0"/>
    <s v="124010"/>
    <s v="Drifts- / serviceavtaler - kontormaskiner"/>
    <s v="1240"/>
    <s v="25720"/>
    <s v="Helse og Omsorg"/>
    <s v="2024_08_fact_bomiljo.csv"/>
    <n v="0"/>
    <n v="521.20000000000005"/>
    <n v="521.20000000000005"/>
    <n v="0"/>
    <n v="-994.7"/>
    <n v="-994.7"/>
    <n v="1515.9"/>
    <n v="1515.9"/>
    <n v="173.73333333333335"/>
    <n v="1264.2845974436821"/>
    <n v="-994.7"/>
    <n v="100"/>
    <n v="1"/>
    <n v="-0.9241853738437098"/>
    <n v="994.7"/>
    <n v="6.9024411841583682"/>
    <n v="0"/>
    <n v="0"/>
  </r>
  <r>
    <d v="2024-05-01T00:00:00"/>
    <n v="2024"/>
    <x v="1"/>
    <n v="2"/>
    <n v="1"/>
    <n v="0"/>
    <s v="2540"/>
    <x v="0"/>
    <s v="102013"/>
    <s v="Vikar - korttidsfravær"/>
    <s v="1020"/>
    <s v="25310"/>
    <s v="Helse og Omsorg"/>
    <s v="2024_05_fact_bomiljo.csv"/>
    <n v="0"/>
    <n v="3444.98"/>
    <n v="3444.98"/>
    <n v="0"/>
    <n v="-14959.560000000001"/>
    <n v="-14959.560000000001"/>
    <n v="18404.54"/>
    <n v="18404.54"/>
    <n v="1722.4899999999998"/>
    <n v="23591.981358186091"/>
    <n v="-1859.23"/>
    <n v="100"/>
    <n v="1"/>
    <n v="-0.70710678118654768"/>
    <n v="14959.560000000001"/>
    <n v="9.6131058393312276"/>
    <n v="0"/>
    <n v="0"/>
  </r>
  <r>
    <d v="2024-08-01T00:00:00"/>
    <n v="2024"/>
    <x v="5"/>
    <n v="3"/>
    <n v="1"/>
    <n v="0"/>
    <s v="2540"/>
    <x v="0"/>
    <s v="102013"/>
    <s v="Vikar - korttidsfravær"/>
    <s v="1020"/>
    <s v="25310"/>
    <s v="Helse og Omsorg"/>
    <s v="2024_08_fact_bomiljo.csv"/>
    <n v="0"/>
    <n v="1585.75"/>
    <n v="1585.75"/>
    <n v="0"/>
    <n v="-1859.23"/>
    <n v="-1859.23"/>
    <n v="-14959.560000000001"/>
    <n v="-14959.560000000001"/>
    <n v="528.58333333333314"/>
    <n v="16809.730265195612"/>
    <n v="-1859.23"/>
    <n v="100"/>
    <n v="1"/>
    <n v="-0.14204947346937968"/>
    <n v="1859.23"/>
    <n v="7.5279177024998702"/>
    <n v="0"/>
    <n v="0"/>
  </r>
  <r>
    <d v="2024-07-01T00:00:00"/>
    <n v="2024"/>
    <x v="7"/>
    <n v="3"/>
    <n v="1"/>
    <n v="0"/>
    <s v="2540"/>
    <x v="0"/>
    <s v="102030"/>
    <s v="Vikar - lørdags- og søndagstillegg"/>
    <s v="1020"/>
    <s v="25710"/>
    <s v="Helse og Omsorg"/>
    <s v="2024_07_fact_bomiljo.csv"/>
    <n v="0"/>
    <n v="29733.200000000001"/>
    <n v="29733.200000000001"/>
    <n v="0"/>
    <n v="12720.400000000001"/>
    <n v="12720.400000000001"/>
    <n v="17012.8"/>
    <n v="17012.8"/>
    <n v="14866.6"/>
    <n v="3035.1851475651351"/>
    <n v="12720.400000000001"/>
    <n v="100"/>
    <n v="1"/>
    <n v="-0.70710678118654746"/>
    <n v="12720.400000000001"/>
    <n v="9.4509622829405622"/>
    <n v="0"/>
    <n v="1"/>
  </r>
  <r>
    <d v="2024-04-01T00:00:00"/>
    <n v="2024"/>
    <x v="3"/>
    <n v="2"/>
    <n v="0"/>
    <n v="0"/>
    <s v="2540"/>
    <x v="0"/>
    <s v="102030"/>
    <s v="Vikar - lørdags- og søndagstillegg"/>
    <s v="1020"/>
    <s v="25310"/>
    <s v="Helse og Omsorg"/>
    <s v="2024_04_fact_bomiljo.csv"/>
    <n v="0"/>
    <n v="13955.2"/>
    <n v="13955.2"/>
    <n v="0"/>
    <n v="-588"/>
    <n v="-588"/>
    <n v="14543.2"/>
    <n v="14543.2"/>
    <n v="4651.7333333333336"/>
    <n v="8571.3050706023369"/>
    <n v="4919.5999999999985"/>
    <n v="100"/>
    <n v="1"/>
    <n v="-0.61131103025424327"/>
    <n v="588"/>
    <n v="6.3767269478986268"/>
    <n v="0"/>
    <n v="0"/>
  </r>
  <r>
    <d v="2024-05-01T00:00:00"/>
    <n v="2024"/>
    <x v="1"/>
    <n v="2"/>
    <n v="1"/>
    <n v="0"/>
    <s v="2540"/>
    <x v="0"/>
    <s v="102030"/>
    <s v="Vikar - lørdags- og søndagstillegg"/>
    <s v="1020"/>
    <s v="25310"/>
    <s v="Helse og Omsorg"/>
    <s v="2024_05_fact_bomiljo.csv"/>
    <n v="0"/>
    <n v="18874.8"/>
    <n v="18874.8"/>
    <n v="0"/>
    <n v="4919.5999999999985"/>
    <n v="4919.5999999999985"/>
    <n v="-588"/>
    <n v="-588"/>
    <n v="6291.5999999999995"/>
    <n v="7658.3347641638129"/>
    <n v="-686.27999999999884"/>
    <n v="100"/>
    <n v="1"/>
    <n v="-0.17915121788878929"/>
    <n v="4919.5999999999985"/>
    <n v="8.5009825053682544"/>
    <n v="0"/>
    <n v="1"/>
  </r>
  <r>
    <d v="2024-06-01T00:00:00"/>
    <n v="2024"/>
    <x v="2"/>
    <n v="2"/>
    <n v="1"/>
    <n v="0"/>
    <s v="2540"/>
    <x v="0"/>
    <s v="102030"/>
    <s v="Vikar - lørdags- og søndagstillegg"/>
    <s v="1020"/>
    <s v="25310"/>
    <s v="Helse og Omsorg"/>
    <s v="2024_06_fact_bomiljo.csv"/>
    <n v="0"/>
    <n v="18188.52"/>
    <n v="18188.52"/>
    <n v="0"/>
    <n v="-686.27999999999884"/>
    <n v="-686.27999999999884"/>
    <n v="4919.5999999999985"/>
    <n v="4919.5999999999985"/>
    <n v="1215.1066666666666"/>
    <n v="3208.5616531607002"/>
    <n v="10251.079999999998"/>
    <n v="100"/>
    <n v="1"/>
    <n v="-0.59259782799985827"/>
    <n v="686.27999999999884"/>
    <n v="6.5312857077152238"/>
    <n v="0"/>
    <n v="0"/>
  </r>
  <r>
    <d v="2024-08-01T00:00:00"/>
    <n v="2024"/>
    <x v="5"/>
    <n v="3"/>
    <n v="1"/>
    <n v="0"/>
    <s v="2540"/>
    <x v="0"/>
    <s v="102030"/>
    <s v="Vikar - lørdags- og søndagstillegg"/>
    <s v="1020"/>
    <s v="25310"/>
    <s v="Helse og Omsorg"/>
    <s v="2024_08_fact_bomiljo.csv"/>
    <n v="0"/>
    <n v="28439.599999999999"/>
    <n v="28439.599999999999"/>
    <n v="0"/>
    <n v="10251.079999999998"/>
    <n v="10251.079999999998"/>
    <n v="-686.27999999999884"/>
    <n v="-686.27999999999884"/>
    <n v="4828.1333333333323"/>
    <n v="5469.2536561886864"/>
    <n v="10251.079999999998"/>
    <n v="100"/>
    <n v="1"/>
    <n v="0.99153321596821131"/>
    <n v="10251.079999999998"/>
    <n v="9.23513834486962"/>
    <n v="0"/>
    <n v="1"/>
  </r>
  <r>
    <d v="2024-03-01T00:00:00"/>
    <n v="2024"/>
    <x v="6"/>
    <n v="1"/>
    <n v="0"/>
    <n v="0"/>
    <s v="2540"/>
    <x v="0"/>
    <s v="102031"/>
    <s v="Vikar - kvelds- og nattillegg"/>
    <s v="1020"/>
    <s v="25710"/>
    <s v="Helse og Omsorg"/>
    <s v="2024_03_fact_bomiljo.csv"/>
    <n v="0"/>
    <n v="25189.15"/>
    <n v="25189.15"/>
    <n v="0"/>
    <n v="-34201.339999999997"/>
    <n v="-34201.339999999997"/>
    <n v="59390.49"/>
    <n v="59390.49"/>
    <n v="12594.575000000001"/>
    <n v="66179.417656658552"/>
    <n v="3595.4399999999987"/>
    <n v="100"/>
    <n v="1"/>
    <n v="-0.70710678118654746"/>
    <n v="34201.339999999997"/>
    <n v="10.44002010356968"/>
    <n v="0"/>
    <n v="0"/>
  </r>
  <r>
    <d v="2024-04-01T00:00:00"/>
    <n v="2024"/>
    <x v="3"/>
    <n v="2"/>
    <n v="0"/>
    <n v="0"/>
    <s v="2540"/>
    <x v="0"/>
    <s v="102031"/>
    <s v="Vikar - kvelds- og nattillegg"/>
    <s v="1020"/>
    <s v="25710"/>
    <s v="Helse og Omsorg"/>
    <s v="2024_04_fact_bomiljo.csv"/>
    <n v="0"/>
    <n v="28784.59"/>
    <n v="28784.59"/>
    <n v="0"/>
    <n v="3595.4399999999987"/>
    <n v="3595.4399999999987"/>
    <n v="-34201.339999999997"/>
    <n v="-34201.339999999997"/>
    <n v="9594.8633333333328"/>
    <n v="47083.462818028085"/>
    <n v="10307.719999999998"/>
    <n v="100"/>
    <n v="1"/>
    <n v="-0.12742103010818009"/>
    <n v="3595.4399999999987"/>
    <n v="8.1874216548772356"/>
    <n v="0"/>
    <n v="1"/>
  </r>
  <r>
    <d v="2024-07-01T00:00:00"/>
    <n v="2024"/>
    <x v="7"/>
    <n v="3"/>
    <n v="1"/>
    <n v="0"/>
    <s v="2540"/>
    <x v="0"/>
    <s v="102031"/>
    <s v="Vikar - kvelds- og nattillegg"/>
    <s v="1020"/>
    <s v="25710"/>
    <s v="Helse og Omsorg"/>
    <s v="2024_07_fact_bomiljo.csv"/>
    <n v="0"/>
    <n v="39092.31"/>
    <n v="39092.31"/>
    <n v="0"/>
    <n v="10307.719999999998"/>
    <n v="10307.719999999998"/>
    <n v="3595.4399999999987"/>
    <n v="3595.4399999999987"/>
    <n v="-6766.06"/>
    <n v="23995.512438962411"/>
    <n v="6817.1700000000055"/>
    <n v="100"/>
    <n v="1"/>
    <n v="0.71154054506777964"/>
    <n v="10307.719999999998"/>
    <n v="9.2406484080350673"/>
    <n v="0"/>
    <n v="1"/>
  </r>
  <r>
    <d v="2024-08-01T00:00:00"/>
    <n v="2024"/>
    <x v="5"/>
    <n v="3"/>
    <n v="1"/>
    <n v="0"/>
    <s v="2540"/>
    <x v="0"/>
    <s v="102031"/>
    <s v="Vikar - kvelds- og nattillegg"/>
    <s v="1020"/>
    <s v="25710"/>
    <s v="Helse og Omsorg"/>
    <s v="2024_08_fact_bomiljo.csv"/>
    <n v="0"/>
    <n v="45909.48"/>
    <n v="45909.48"/>
    <n v="0"/>
    <n v="6817.1700000000055"/>
    <n v="6817.1700000000055"/>
    <n v="10307.719999999998"/>
    <n v="10307.719999999998"/>
    <n v="6906.7766666666676"/>
    <n v="3357.0370441258656"/>
    <n v="6817.1700000000055"/>
    <n v="100"/>
    <n v="1"/>
    <n v="-2.6692188822716605E-2"/>
    <n v="6817.1700000000055"/>
    <n v="8.8271997087077079"/>
    <n v="0"/>
    <n v="1"/>
  </r>
  <r>
    <d v="2024-06-01T00:00:00"/>
    <n v="2024"/>
    <x v="2"/>
    <n v="2"/>
    <n v="1"/>
    <n v="0"/>
    <s v="2540"/>
    <x v="0"/>
    <s v="121010"/>
    <s v="Leie / leasing av transportmidler"/>
    <s v="1210"/>
    <s v="25320"/>
    <s v="Helse og Omsorg"/>
    <s v="2024_06_fact_bomiljo.csv"/>
    <n v="0"/>
    <n v="1416.2"/>
    <n v="1416.2"/>
    <n v="0"/>
    <n v="-2522.0100000000002"/>
    <n v="-2522.0100000000002"/>
    <n v="3938.21"/>
    <n v="3938.21"/>
    <n v="708.09999999999991"/>
    <n v="4568.0653699569584"/>
    <n v="-2522.0100000000002"/>
    <n v="100"/>
    <n v="1"/>
    <n v="-0.70710678118654746"/>
    <n v="2522.0100000000002"/>
    <n v="7.8328114816240619"/>
    <n v="0"/>
    <n v="0"/>
  </r>
  <r>
    <d v="2024-05-01T00:00:00"/>
    <n v="2024"/>
    <x v="1"/>
    <n v="2"/>
    <n v="1"/>
    <n v="0"/>
    <s v="2540"/>
    <x v="0"/>
    <s v="105046"/>
    <s v="Forskjøvet arbeidstid"/>
    <s v="1050"/>
    <s v="25310"/>
    <s v="Helse og Omsorg"/>
    <s v="2024_05_fact_bomiljo.csv"/>
    <n v="0"/>
    <n v="72.260000000000005"/>
    <n v="72.260000000000005"/>
    <n v="0"/>
    <n v="-3616.7799999999997"/>
    <n v="-3616.7799999999997"/>
    <n v="3689.04"/>
    <n v="3689.04"/>
    <n v="24.086666666666741"/>
    <n v="3652.9695582817731"/>
    <n v="-3616.7799999999997"/>
    <n v="100"/>
    <n v="1"/>
    <n v="-0.99668683480056164"/>
    <n v="3616.7799999999997"/>
    <n v="8.1933394062150509"/>
    <n v="0"/>
    <n v="0"/>
  </r>
  <r>
    <d v="2024-08-01T00:00:00"/>
    <n v="2024"/>
    <x v="5"/>
    <n v="3"/>
    <n v="1"/>
    <n v="0"/>
    <s v="2540"/>
    <x v="0"/>
    <s v="103000"/>
    <s v="Ekstrahjelp"/>
    <s v="1030"/>
    <s v="25320"/>
    <s v="Helse og Omsorg"/>
    <s v="2024_08_fact_bomiljo.csv"/>
    <n v="0"/>
    <n v="10668.91"/>
    <n v="10668.91"/>
    <n v="0"/>
    <n v="-21833.14"/>
    <n v="-21833.14"/>
    <n v="32502.05"/>
    <n v="32502.05"/>
    <n v="5334.4549999999999"/>
    <n v="38420.781306059485"/>
    <n v="-21833.14"/>
    <n v="100"/>
    <n v="1"/>
    <n v="-0.70710678118654757"/>
    <n v="21833.14"/>
    <n v="9.9911842779541953"/>
    <n v="0"/>
    <n v="0"/>
  </r>
  <r>
    <d v="2024-04-01T00:00:00"/>
    <n v="2024"/>
    <x v="3"/>
    <n v="2"/>
    <n v="0"/>
    <n v="0"/>
    <s v="2540"/>
    <x v="0"/>
    <s v="124010"/>
    <s v="Drifts- / serviceavtaler - kontormaskiner"/>
    <s v="1240"/>
    <s v="25320"/>
    <s v="Helse og Omsorg"/>
    <s v="2024_04_fact_bomiljo.csv"/>
    <n v="0"/>
    <n v="1676.4"/>
    <n v="1676.4"/>
    <n v="0"/>
    <n v="1103.8000000000002"/>
    <n v="1103.8000000000002"/>
    <n v="572.6"/>
    <n v="572.6"/>
    <n v="838.2"/>
    <n v="375.61512216629421"/>
    <n v="-984.40000000000009"/>
    <n v="100"/>
    <n v="1"/>
    <n v="0.70710678118654757"/>
    <n v="1103.8000000000002"/>
    <n v="7.0065140510054009"/>
    <n v="0"/>
    <n v="1"/>
  </r>
  <r>
    <d v="2024-05-01T00:00:00"/>
    <n v="2024"/>
    <x v="1"/>
    <n v="2"/>
    <n v="1"/>
    <n v="0"/>
    <s v="2540"/>
    <x v="0"/>
    <s v="124010"/>
    <s v="Drifts- / serviceavtaler - kontormaskiner"/>
    <s v="1240"/>
    <s v="25320"/>
    <s v="Helse og Omsorg"/>
    <s v="2024_05_fact_bomiljo.csv"/>
    <n v="0"/>
    <n v="692"/>
    <n v="692"/>
    <n v="0"/>
    <n v="-984.40000000000009"/>
    <n v="-984.40000000000009"/>
    <n v="1103.8000000000002"/>
    <n v="1103.8000000000002"/>
    <n v="230.66666666666666"/>
    <n v="1085.2804307336116"/>
    <n v="-984.40000000000009"/>
    <n v="100"/>
    <n v="1"/>
    <n v="-1.1195877418017426"/>
    <n v="984.40000000000009"/>
    <n v="6.8920323185169012"/>
    <n v="0"/>
    <n v="0"/>
  </r>
  <r>
    <d v="2024-04-01T00:00:00"/>
    <n v="2024"/>
    <x v="3"/>
    <n v="2"/>
    <n v="0"/>
    <n v="0"/>
    <s v="2020"/>
    <x v="4"/>
    <s v="172900"/>
    <s v="Kompensasjon for merverdiavgift"/>
    <s v="1729"/>
    <s v="20210"/>
    <s v="Oppvekst og Utdanning"/>
    <s v="2024_04_fact_komskole.csv"/>
    <n v="0"/>
    <n v="-500"/>
    <n v="-500"/>
    <n v="0"/>
    <n v="21620"/>
    <n v="21620"/>
    <n v="-21620"/>
    <n v="-21620"/>
    <n v="0"/>
    <n v="21620"/>
    <n v="21620"/>
    <n v="100"/>
    <n v="1"/>
    <n v="1"/>
    <n v="21620"/>
    <n v="9.9813740911931994"/>
    <n v="0"/>
    <n v="1"/>
  </r>
  <r>
    <d v="2024-05-01T00:00:00"/>
    <n v="2024"/>
    <x v="1"/>
    <n v="2"/>
    <n v="1"/>
    <n v="0"/>
    <s v="2020"/>
    <x v="4"/>
    <s v="172900"/>
    <s v="Kompensasjon for merverdiavgift"/>
    <s v="1729"/>
    <s v="20210"/>
    <s v="Oppvekst og Utdanning"/>
    <s v="2024_05_fact_komskole.csv"/>
    <n v="0"/>
    <n v="-500"/>
    <n v="-500"/>
    <n v="0"/>
    <n v="21620"/>
    <n v="21620"/>
    <n v="21620"/>
    <n v="21620"/>
    <n v="7206.666666666667"/>
    <n v="24964.625639759415"/>
    <n v="0"/>
    <n v="100"/>
    <n v="1"/>
    <n v="0.57735026918962573"/>
    <n v="21620"/>
    <n v="9.9813740911931994"/>
    <n v="0"/>
    <n v="1"/>
  </r>
  <r>
    <d v="2024-07-01T00:00:00"/>
    <n v="2024"/>
    <x v="7"/>
    <n v="3"/>
    <n v="1"/>
    <n v="0"/>
    <s v="2020"/>
    <x v="4"/>
    <s v="172900"/>
    <s v="Kompensasjon for merverdiavgift"/>
    <s v="1729"/>
    <s v="20210"/>
    <s v="Oppvekst og Utdanning"/>
    <s v="2024_07_fact_komskole.csv"/>
    <n v="0"/>
    <n v="-500"/>
    <n v="-500"/>
    <n v="0"/>
    <n v="21620"/>
    <n v="21620"/>
    <n v="-21620"/>
    <n v="-21620"/>
    <n v="0"/>
    <n v="21620"/>
    <n v="21660"/>
    <n v="100"/>
    <n v="1"/>
    <n v="1"/>
    <n v="21620"/>
    <n v="9.9813740911931994"/>
    <n v="0"/>
    <n v="1"/>
  </r>
  <r>
    <d v="2024-08-01T00:00:00"/>
    <n v="2024"/>
    <x v="5"/>
    <n v="3"/>
    <n v="1"/>
    <n v="0"/>
    <s v="2020"/>
    <x v="4"/>
    <s v="172900"/>
    <s v="Kompensasjon for merverdiavgift"/>
    <s v="1729"/>
    <s v="20210"/>
    <s v="Oppvekst og Utdanning"/>
    <s v="2024_08_fact_komskole.csv"/>
    <n v="0"/>
    <n v="-500"/>
    <n v="-500"/>
    <n v="0"/>
    <n v="21660"/>
    <n v="21660"/>
    <n v="21620"/>
    <n v="21620"/>
    <n v="7220"/>
    <n v="24976.180652773954"/>
    <n v="-40"/>
    <n v="100"/>
    <n v="1"/>
    <n v="0.57815084703097852"/>
    <n v="21660"/>
    <n v="9.9832225205549818"/>
    <n v="0"/>
    <n v="1"/>
  </r>
  <r>
    <d v="2024-01-01T00:00:00"/>
    <n v="2024"/>
    <x v="0"/>
    <n v="1"/>
    <n v="0"/>
    <n v="0"/>
    <s v="2020"/>
    <x v="4"/>
    <s v="112000"/>
    <s v="Velferdstiltak / arrangementer -  ansatte"/>
    <s v="1120"/>
    <s v="20220"/>
    <s v="Oppvekst og Utdanning"/>
    <s v="2024_01_fact_komskole.csv"/>
    <n v="0"/>
    <n v="250"/>
    <n v="250"/>
    <n v="0"/>
    <n v="250"/>
    <n v="250"/>
    <n v="3500"/>
    <n v="-4620"/>
    <n v="1875"/>
    <n v="2298.0970388562796"/>
    <n v="3500"/>
    <n v="100"/>
    <n v="1"/>
    <n v="-0.70710678118654746"/>
    <n v="250"/>
    <n v="5.521460917862246"/>
    <n v="0"/>
    <n v="1"/>
  </r>
  <r>
    <d v="2024-01-01T00:00:00"/>
    <n v="2024"/>
    <x v="0"/>
    <n v="1"/>
    <n v="0"/>
    <n v="0"/>
    <s v="2020"/>
    <x v="4"/>
    <s v="138000"/>
    <s v="Kjøp fra andre regnskapsenheter som inngår i KOSTRA konsern"/>
    <s v="1380"/>
    <s v="20220"/>
    <s v="Oppvekst og Utdanning"/>
    <s v="2024_01_fact_komskole.csv"/>
    <n v="0"/>
    <n v="5120"/>
    <n v="5120"/>
    <n v="0"/>
    <n v="4240"/>
    <n v="4240"/>
    <n v="880"/>
    <n v="880"/>
    <n v="2560"/>
    <n v="2375.8787847867998"/>
    <n v="-4240"/>
    <n v="100"/>
    <n v="1"/>
    <n v="0.70710678118654746"/>
    <n v="4240"/>
    <n v="8.3523185482260036"/>
    <n v="0"/>
    <n v="1"/>
  </r>
  <r>
    <d v="2024-06-01T00:00:00"/>
    <n v="2024"/>
    <x v="2"/>
    <n v="2"/>
    <n v="1"/>
    <n v="0"/>
    <s v="2020"/>
    <x v="4"/>
    <s v="138000"/>
    <s v="Kjøp fra andre regnskapsenheter som inngår i KOSTRA konsern"/>
    <s v="1380"/>
    <s v="20220"/>
    <s v="Oppvekst og Utdanning"/>
    <s v="2024_06_fact_komskole.csv"/>
    <n v="0"/>
    <n v="5120"/>
    <n v="5120"/>
    <n v="0"/>
    <n v="4240"/>
    <n v="4240"/>
    <n v="-4240"/>
    <n v="-4240"/>
    <n v="0"/>
    <n v="4240"/>
    <n v="0"/>
    <n v="100"/>
    <n v="1"/>
    <n v="1"/>
    <n v="4240"/>
    <n v="8.3523185482260036"/>
    <n v="0"/>
    <n v="1"/>
  </r>
  <r>
    <d v="2024-08-01T00:00:00"/>
    <n v="2024"/>
    <x v="5"/>
    <n v="3"/>
    <n v="1"/>
    <n v="0"/>
    <s v="2020"/>
    <x v="4"/>
    <s v="138000"/>
    <s v="Kjøp fra andre regnskapsenheter som inngår i KOSTRA konsern"/>
    <s v="1380"/>
    <s v="20220"/>
    <s v="Oppvekst og Utdanning"/>
    <s v="2024_08_fact_komskole.csv"/>
    <n v="0"/>
    <n v="5160"/>
    <n v="5160"/>
    <n v="0"/>
    <n v="4320"/>
    <n v="4320"/>
    <n v="-40"/>
    <n v="-40"/>
    <n v="13.333333333333334"/>
    <n v="4280.2492139282422"/>
    <n v="4320"/>
    <n v="100"/>
    <n v="1"/>
    <n v="1.0061719426645674"/>
    <n v="4320"/>
    <n v="8.3710106812381557"/>
    <n v="0"/>
    <n v="1"/>
  </r>
  <r>
    <d v="2024-01-01T00:00:00"/>
    <n v="2024"/>
    <x v="0"/>
    <n v="1"/>
    <n v="0"/>
    <n v="0"/>
    <s v="2020"/>
    <x v="4"/>
    <s v="142900"/>
    <s v="Merverdiavgift som gir rett til momskompensasjon"/>
    <s v="1429"/>
    <s v="20210"/>
    <s v="Oppvekst og Utdanning"/>
    <s v="2024_01_fact_komskole.csv"/>
    <n v="0"/>
    <n v="22120"/>
    <n v="22120"/>
    <n v="0"/>
    <n v="20000"/>
    <n v="20000"/>
    <n v="2120"/>
    <n v="2120"/>
    <n v="11060"/>
    <n v="12643.069247615469"/>
    <n v="0"/>
    <n v="100"/>
    <n v="1"/>
    <n v="0.70710678118654757"/>
    <n v="20000"/>
    <n v="9.9034875525361272"/>
    <n v="0"/>
    <n v="1"/>
  </r>
  <r>
    <d v="2024-07-01T00:00:00"/>
    <n v="2024"/>
    <x v="7"/>
    <n v="3"/>
    <n v="1"/>
    <n v="0"/>
    <s v="2020"/>
    <x v="4"/>
    <s v="142900"/>
    <s v="Merverdiavgift som gir rett til momskompensasjon"/>
    <s v="1429"/>
    <s v="20210"/>
    <s v="Oppvekst og Utdanning"/>
    <s v="2024_07_fact_komskole.csv"/>
    <n v="0"/>
    <n v="22120"/>
    <n v="22120"/>
    <n v="0"/>
    <n v="20000"/>
    <n v="20000"/>
    <n v="-20000"/>
    <n v="-20000"/>
    <n v="0"/>
    <n v="20000"/>
    <n v="-20000"/>
    <n v="100"/>
    <n v="1"/>
    <n v="1"/>
    <n v="20000"/>
    <n v="9.9034875525361272"/>
    <n v="0"/>
    <n v="1"/>
  </r>
  <r>
    <d v="2024-08-01T00:00:00"/>
    <n v="2024"/>
    <x v="5"/>
    <n v="3"/>
    <n v="1"/>
    <n v="0"/>
    <s v="2020"/>
    <x v="4"/>
    <s v="142900"/>
    <s v="Merverdiavgift som gir rett til momskompensasjon"/>
    <s v="1429"/>
    <s v="20210"/>
    <s v="Oppvekst og Utdanning"/>
    <s v="2024_08_fact_komskole.csv"/>
    <n v="0"/>
    <n v="2160"/>
    <n v="2160"/>
    <n v="0"/>
    <n v="40"/>
    <n v="40"/>
    <n v="-20000"/>
    <n v="-20000"/>
    <n v="13.333333333333334"/>
    <n v="20000.013333328887"/>
    <n v="20000"/>
    <n v="100"/>
    <n v="1"/>
    <n v="1.3333324444453334E-3"/>
    <n v="40"/>
    <n v="3.6888794541139363"/>
    <n v="0"/>
    <n v="1"/>
  </r>
  <r>
    <d v="2024-08-01T00:00:00"/>
    <n v="2024"/>
    <x v="5"/>
    <n v="3"/>
    <n v="1"/>
    <n v="0"/>
    <s v="2020"/>
    <x v="4"/>
    <s v="142900"/>
    <s v="Merverdiavgift som gir rett til momskompensasjon"/>
    <s v="1429"/>
    <s v="20210"/>
    <s v="Oppvekst og Utdanning"/>
    <s v="2024_08_fact_komskole.csv"/>
    <n v="0"/>
    <n v="22160"/>
    <n v="22160"/>
    <n v="0"/>
    <n v="20000"/>
    <n v="20000"/>
    <n v="40"/>
    <n v="40"/>
    <n v="13.333333333333334"/>
    <n v="20000.013333328887"/>
    <n v="20000"/>
    <n v="100"/>
    <n v="1"/>
    <n v="0.99933266711177748"/>
    <n v="20000"/>
    <n v="9.9034875525361272"/>
    <n v="0"/>
    <n v="1"/>
  </r>
  <r>
    <d v="2024-04-01T00:00:00"/>
    <n v="2024"/>
    <x v="3"/>
    <n v="2"/>
    <n v="0"/>
    <n v="0"/>
    <s v="2020"/>
    <x v="4"/>
    <s v="119590"/>
    <s v="Andre avgifter, gebyrer og lisenser"/>
    <s v="1195"/>
    <s v="20220"/>
    <s v="Oppvekst og Utdanning"/>
    <s v="2024_04_fact_komskole.csv"/>
    <n v="0"/>
    <n v="6750"/>
    <n v="6750"/>
    <n v="0"/>
    <n v="6750"/>
    <n v="6750"/>
    <n v="-6750"/>
    <n v="-6750"/>
    <n v="2250"/>
    <n v="7794.2286340599476"/>
    <n v="-6750"/>
    <n v="100"/>
    <n v="1"/>
    <n v="0.57735026918962573"/>
    <n v="6750"/>
    <n v="8.8172977838665751"/>
    <n v="0"/>
    <n v="1"/>
  </r>
  <r>
    <d v="2024-06-01T00:00:00"/>
    <n v="2024"/>
    <x v="2"/>
    <n v="2"/>
    <n v="1"/>
    <n v="0"/>
    <s v="2020"/>
    <x v="4"/>
    <s v="119590"/>
    <s v="Andre avgifter, gebyrer og lisenser"/>
    <s v="1195"/>
    <s v="20220"/>
    <s v="Oppvekst og Utdanning"/>
    <s v="2024_06_fact_komskole.csv"/>
    <n v="0"/>
    <n v="6750"/>
    <n v="6750"/>
    <n v="0"/>
    <n v="6750"/>
    <n v="6750"/>
    <n v="-6750"/>
    <n v="-6750"/>
    <n v="0"/>
    <n v="6750"/>
    <n v="-6750"/>
    <n v="100"/>
    <n v="1"/>
    <n v="1"/>
    <n v="6750"/>
    <n v="8.8172977838665751"/>
    <n v="0"/>
    <n v="1"/>
  </r>
  <r>
    <d v="2024-01-01T00:00:00"/>
    <n v="2024"/>
    <x v="0"/>
    <n v="1"/>
    <n v="0"/>
    <n v="0"/>
    <s v="2020"/>
    <x v="4"/>
    <s v="108900"/>
    <s v="Trekkpliktig, opplysningspliktig, ikke arbeidsgiveravgiftspliktig lønn"/>
    <s v="1089"/>
    <s v="20210"/>
    <s v="Oppvekst og Utdanning"/>
    <s v="2024_01_fact_komskole.csv"/>
    <n v="0"/>
    <n v="620"/>
    <n v="620"/>
    <n v="0"/>
    <n v="370"/>
    <n v="370"/>
    <n v="250"/>
    <n v="250"/>
    <n v="310"/>
    <n v="84.852813742385706"/>
    <n v="-370"/>
    <n v="100"/>
    <n v="1"/>
    <n v="0.70710678118654746"/>
    <n v="370"/>
    <n v="5.9135030056382698"/>
    <n v="0"/>
    <n v="1"/>
  </r>
  <r>
    <d v="2024-02-01T00:00:00"/>
    <n v="2024"/>
    <x v="4"/>
    <n v="1"/>
    <n v="0"/>
    <n v="0"/>
    <s v="2020"/>
    <x v="4"/>
    <s v="108900"/>
    <s v="Trekkpliktig, opplysningspliktig, ikke arbeidsgiveravgiftspliktig lønn"/>
    <s v="1089"/>
    <s v="20210"/>
    <s v="Oppvekst og Utdanning"/>
    <s v="2024_02_fact_komskole.csv"/>
    <n v="0"/>
    <n v="620"/>
    <n v="620"/>
    <n v="0"/>
    <n v="370"/>
    <n v="370"/>
    <n v="-370"/>
    <n v="-370"/>
    <n v="123.33333333333333"/>
    <n v="427.23919920032307"/>
    <n v="0"/>
    <n v="100"/>
    <n v="1"/>
    <n v="0.57735026918962584"/>
    <n v="370"/>
    <n v="5.9135030056382698"/>
    <n v="0"/>
    <n v="1"/>
  </r>
  <r>
    <d v="2024-04-01T00:00:00"/>
    <n v="2024"/>
    <x v="3"/>
    <n v="2"/>
    <n v="0"/>
    <n v="0"/>
    <s v="2020"/>
    <x v="4"/>
    <s v="108900"/>
    <s v="Trekkpliktig, opplysningspliktig, ikke arbeidsgiveravgiftspliktig lønn"/>
    <s v="1089"/>
    <s v="20210"/>
    <s v="Oppvekst og Utdanning"/>
    <s v="2024_04_fact_komskole.csv"/>
    <n v="0"/>
    <n v="620"/>
    <n v="620"/>
    <n v="0"/>
    <n v="370"/>
    <n v="370"/>
    <n v="-370"/>
    <n v="-370"/>
    <n v="0"/>
    <n v="370"/>
    <n v="-370"/>
    <n v="100"/>
    <n v="1"/>
    <n v="1"/>
    <n v="370"/>
    <n v="5.9135030056382698"/>
    <n v="0"/>
    <n v="1"/>
  </r>
  <r>
    <d v="2024-08-01T00:00:00"/>
    <n v="2024"/>
    <x v="5"/>
    <n v="3"/>
    <n v="1"/>
    <n v="0"/>
    <s v="2020"/>
    <x v="4"/>
    <s v="108900"/>
    <s v="Trekkpliktig, opplysningspliktig, ikke arbeidsgiveravgiftspliktig lønn"/>
    <s v="1089"/>
    <s v="20210"/>
    <s v="Oppvekst og Utdanning"/>
    <s v="2024_08_fact_komskole.csv"/>
    <n v="0"/>
    <n v="660"/>
    <n v="660"/>
    <n v="0"/>
    <n v="40"/>
    <n v="40"/>
    <n v="370"/>
    <n v="370"/>
    <n v="136.66666666666666"/>
    <n v="203.05992547357377"/>
    <n v="-410"/>
    <n v="100"/>
    <n v="1"/>
    <n v="-0.47604994654273552"/>
    <n v="40"/>
    <n v="3.6888794541139363"/>
    <n v="0"/>
    <n v="1"/>
  </r>
  <r>
    <d v="2024-07-01T00:00:00"/>
    <n v="2024"/>
    <x v="7"/>
    <n v="3"/>
    <n v="1"/>
    <n v="0"/>
    <s v="2020"/>
    <x v="4"/>
    <s v="119590"/>
    <s v="Andre avgifter, gebyrer og lisenser"/>
    <s v="1195"/>
    <s v="20230"/>
    <s v="Oppvekst og Utdanning"/>
    <s v="2024_07_fact_komskole.csv"/>
    <n v="0"/>
    <n v="750"/>
    <n v="750"/>
    <n v="0"/>
    <n v="0"/>
    <n v="0"/>
    <n v="-8130"/>
    <n v="-510"/>
    <n v="0"/>
    <n v="8130"/>
    <n v="8130"/>
    <n v="100"/>
    <n v="1"/>
    <n v="0"/>
    <n v="0"/>
    <n v="0"/>
    <n v="0"/>
    <n v="0"/>
  </r>
  <r>
    <d v="2024-02-01T00:00:00"/>
    <n v="2024"/>
    <x v="4"/>
    <n v="1"/>
    <n v="0"/>
    <n v="0"/>
    <s v="2030"/>
    <x v="7"/>
    <s v="102000"/>
    <s v="Vikar - sykefravær - med refusjon"/>
    <s v="1020"/>
    <s v="21310"/>
    <s v="Oppvekst og Utdanning"/>
    <s v="2024_02_fact_komskole.csv"/>
    <n v="0"/>
    <n v="27880"/>
    <n v="27880"/>
    <n v="0"/>
    <n v="0"/>
    <n v="0"/>
    <n v="27880"/>
    <n v="27880"/>
    <n v="13940"/>
    <n v="19714.137059480945"/>
    <n v="0"/>
    <n v="100"/>
    <n v="1"/>
    <n v="-0.70710678118654757"/>
    <n v="0"/>
    <n v="0"/>
    <n v="0"/>
    <n v="0"/>
  </r>
  <r>
    <d v="2024-02-01T00:00:00"/>
    <n v="2024"/>
    <x v="4"/>
    <n v="1"/>
    <n v="0"/>
    <n v="0"/>
    <s v="2030"/>
    <x v="7"/>
    <s v="171000"/>
    <s v="Refusjon sykepenger"/>
    <s v="1710"/>
    <s v="21310"/>
    <s v="Oppvekst og Utdanning"/>
    <s v="2024_02_fact_komskole.csv"/>
    <n v="0"/>
    <n v="-27750"/>
    <n v="-27750"/>
    <n v="0"/>
    <n v="0"/>
    <n v="0"/>
    <n v="-27750"/>
    <n v="-27750"/>
    <n v="-13875"/>
    <n v="19622.213177926693"/>
    <n v="0"/>
    <n v="100"/>
    <n v="1"/>
    <n v="0.70710678118654757"/>
    <n v="0"/>
    <n v="0"/>
    <n v="0"/>
    <n v="0"/>
  </r>
  <r>
    <d v="2024-02-01T00:00:00"/>
    <n v="2024"/>
    <x v="4"/>
    <n v="1"/>
    <n v="0"/>
    <n v="0"/>
    <s v="2140"/>
    <x v="1"/>
    <s v="135000"/>
    <s v="Kjøp fra kommuner"/>
    <s v="1350"/>
    <s v="20220"/>
    <s v="Oppvekst og Utdanning"/>
    <s v="2024_02_fact_komskole.csv"/>
    <n v="0"/>
    <n v="120"/>
    <n v="120"/>
    <n v="0"/>
    <n v="0"/>
    <n v="0"/>
    <n v="120"/>
    <n v="120"/>
    <n v="60"/>
    <n v="84.852813742385706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210"/>
    <x v="2"/>
    <s v="119590"/>
    <s v="Andre avgifter, gebyrer og lisenser"/>
    <s v="1195"/>
    <s v="22110"/>
    <s v="Oppvekst og Utdanning"/>
    <s v="2024_02_fact_komskole.csv"/>
    <n v="0"/>
    <n v="250"/>
    <n v="250"/>
    <n v="0"/>
    <n v="0"/>
    <n v="0"/>
    <n v="250"/>
    <n v="250"/>
    <n v="125"/>
    <n v="176.77669529663689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020"/>
    <x v="4"/>
    <s v="162000"/>
    <s v="Annet salg av varer og tjenester, gebyrer o.l. som ikke er merverdiavgiftspliktig"/>
    <s v="1620"/>
    <s v="20220"/>
    <s v="Oppvekst og Utdanning"/>
    <s v="2024_02_fact_komskole.csv"/>
    <n v="0"/>
    <n v="-4620"/>
    <n v="-4620"/>
    <n v="0"/>
    <n v="0"/>
    <n v="0"/>
    <n v="-4620"/>
    <n v="-4620"/>
    <n v="-2310"/>
    <n v="3266.8333290818496"/>
    <n v="0"/>
    <n v="100"/>
    <n v="1"/>
    <n v="0.70710678118654757"/>
    <n v="0"/>
    <n v="0"/>
    <n v="0"/>
    <n v="0"/>
  </r>
  <r>
    <d v="2024-01-01T00:00:00"/>
    <n v="2024"/>
    <x v="0"/>
    <n v="1"/>
    <n v="0"/>
    <n v="0"/>
    <s v="2020"/>
    <x v="4"/>
    <s v="172900"/>
    <s v="Kompensasjon for merverdiavgift"/>
    <s v="1729"/>
    <s v="20210"/>
    <s v="Oppvekst og Utdanning"/>
    <s v="2024_01_fact_komskole.csv"/>
    <n v="0"/>
    <n v="-22120"/>
    <n v="-22120"/>
    <n v="0"/>
    <n v="-21620"/>
    <n v="-21620"/>
    <n v="-500"/>
    <n v="-500"/>
    <n v="-11060"/>
    <n v="14934.095218659884"/>
    <n v="0"/>
    <n v="100"/>
    <n v="1"/>
    <n v="-0.70710678118654746"/>
    <n v="21620"/>
    <n v="9.9813740911931994"/>
    <n v="0"/>
    <n v="0"/>
  </r>
  <r>
    <d v="2024-02-01T00:00:00"/>
    <n v="2024"/>
    <x v="4"/>
    <n v="1"/>
    <n v="0"/>
    <n v="0"/>
    <s v="2020"/>
    <x v="4"/>
    <s v="172900"/>
    <s v="Kompensasjon for merverdiavgift"/>
    <s v="1729"/>
    <s v="20210"/>
    <s v="Oppvekst og Utdanning"/>
    <s v="2024_02_fact_komskole.csv"/>
    <n v="0"/>
    <n v="-22120"/>
    <n v="-22120"/>
    <n v="0"/>
    <n v="0"/>
    <n v="0"/>
    <n v="-21620"/>
    <n v="-21620"/>
    <n v="-7373.333333333333"/>
    <n v="12340.507823154336"/>
    <n v="21620"/>
    <n v="100"/>
    <n v="1"/>
    <n v="0.59749026855271248"/>
    <n v="0"/>
    <n v="0"/>
    <n v="0"/>
    <n v="0"/>
  </r>
  <r>
    <d v="2024-03-01T00:00:00"/>
    <n v="2024"/>
    <x v="6"/>
    <n v="1"/>
    <n v="0"/>
    <n v="0"/>
    <s v="2020"/>
    <x v="4"/>
    <s v="172900"/>
    <s v="Kompensasjon for merverdiavgift"/>
    <s v="1729"/>
    <s v="20210"/>
    <s v="Oppvekst og Utdanning"/>
    <s v="2024_03_fact_komskole.csv"/>
    <n v="0"/>
    <n v="-22120"/>
    <n v="-22120"/>
    <n v="0"/>
    <n v="-21620"/>
    <n v="-21620"/>
    <n v="21620"/>
    <n v="21620"/>
    <n v="0"/>
    <n v="21620"/>
    <n v="0"/>
    <n v="100"/>
    <n v="1"/>
    <n v="-1"/>
    <n v="21620"/>
    <n v="9.9813740911931994"/>
    <n v="0"/>
    <n v="0"/>
  </r>
  <r>
    <d v="2024-03-01T00:00:00"/>
    <n v="2024"/>
    <x v="6"/>
    <n v="1"/>
    <n v="0"/>
    <n v="0"/>
    <s v="2020"/>
    <x v="4"/>
    <s v="172900"/>
    <s v="Kompensasjon for merverdiavgift"/>
    <s v="1729"/>
    <s v="20210"/>
    <s v="Oppvekst og Utdanning"/>
    <s v="2024_03_fact_komskole.csv"/>
    <n v="0"/>
    <n v="-500"/>
    <n v="-500"/>
    <n v="0"/>
    <n v="0"/>
    <n v="0"/>
    <n v="-21620"/>
    <n v="-21620"/>
    <n v="0"/>
    <n v="21620"/>
    <n v="-2162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72900"/>
    <s v="Kompensasjon for merverdiavgift"/>
    <s v="1729"/>
    <s v="20210"/>
    <s v="Oppvekst og Utdanning"/>
    <s v="2024_05_fact_komskole.csv"/>
    <n v="0"/>
    <n v="-22120"/>
    <n v="-22120"/>
    <n v="0"/>
    <n v="0"/>
    <n v="0"/>
    <n v="21620"/>
    <n v="21620"/>
    <n v="14413.333333333334"/>
    <n v="12482.312819879708"/>
    <n v="-21620"/>
    <n v="100"/>
    <n v="1"/>
    <n v="-1.1547005383792517"/>
    <n v="0"/>
    <n v="0"/>
    <n v="0"/>
    <n v="0"/>
  </r>
  <r>
    <d v="2024-06-01T00:00:00"/>
    <n v="2024"/>
    <x v="2"/>
    <n v="2"/>
    <n v="1"/>
    <n v="0"/>
    <s v="2020"/>
    <x v="4"/>
    <s v="172900"/>
    <s v="Kompensasjon for merverdiavgift"/>
    <s v="1729"/>
    <s v="20210"/>
    <s v="Oppvekst og Utdanning"/>
    <s v="2024_06_fact_komskole.csv"/>
    <n v="0"/>
    <n v="-500"/>
    <n v="-500"/>
    <n v="0"/>
    <n v="0"/>
    <n v="0"/>
    <n v="-21620"/>
    <n v="-21620"/>
    <n v="-7206.666666666667"/>
    <n v="12482.312819879708"/>
    <n v="-21620"/>
    <n v="100"/>
    <n v="1"/>
    <n v="0.57735026918962584"/>
    <n v="0"/>
    <n v="0"/>
    <n v="0"/>
    <n v="0"/>
  </r>
  <r>
    <d v="2024-08-01T00:00:00"/>
    <n v="2024"/>
    <x v="5"/>
    <n v="3"/>
    <n v="1"/>
    <n v="0"/>
    <s v="2020"/>
    <x v="4"/>
    <s v="172900"/>
    <s v="Kompensasjon for merverdiavgift"/>
    <s v="1729"/>
    <s v="20210"/>
    <s v="Oppvekst og Utdanning"/>
    <s v="2024_08_fact_komskole.csv"/>
    <n v="0"/>
    <n v="-22160"/>
    <n v="-22160"/>
    <n v="0"/>
    <n v="-40"/>
    <n v="-40"/>
    <n v="21660"/>
    <n v="21660"/>
    <n v="14413.333333333334"/>
    <n v="12516.96981434937"/>
    <n v="-40"/>
    <n v="100"/>
    <n v="1"/>
    <n v="-1.1546990643665314"/>
    <n v="40"/>
    <n v="3.6888794541139363"/>
    <n v="0"/>
    <n v="0"/>
  </r>
  <r>
    <d v="2024-02-01T00:00:00"/>
    <n v="2024"/>
    <x v="4"/>
    <n v="1"/>
    <n v="0"/>
    <n v="0"/>
    <s v="2140"/>
    <x v="1"/>
    <s v="102000"/>
    <s v="Vikar - sykefravær - med refusjon"/>
    <s v="1020"/>
    <s v="20220"/>
    <s v="Oppvekst og Utdanning"/>
    <s v="2024_02_fact_komskole.csv"/>
    <n v="0"/>
    <n v="4500"/>
    <n v="4500"/>
    <n v="0"/>
    <n v="0"/>
    <n v="0"/>
    <n v="4500"/>
    <n v="4500"/>
    <n v="2250"/>
    <n v="3181.9805153394636"/>
    <n v="0"/>
    <n v="100"/>
    <n v="1"/>
    <n v="-0.70710678118654757"/>
    <n v="0"/>
    <n v="0"/>
    <n v="0"/>
    <n v="0"/>
  </r>
  <r>
    <d v="2024-02-01T00:00:00"/>
    <n v="2024"/>
    <x v="4"/>
    <n v="1"/>
    <n v="0"/>
    <n v="0"/>
    <s v="2020"/>
    <x v="4"/>
    <s v="108900"/>
    <s v="Trekkpliktig, opplysningspliktig, ikke arbeidsgiveravgiftspliktig lønn"/>
    <s v="1089"/>
    <s v="20220"/>
    <s v="Oppvekst og Utdanning"/>
    <s v="2024_02_fact_komskole.csv"/>
    <n v="0"/>
    <n v="1000"/>
    <n v="1000"/>
    <n v="0"/>
    <n v="0"/>
    <n v="0"/>
    <n v="1000"/>
    <n v="1000"/>
    <n v="500"/>
    <n v="707.10678118654755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020"/>
    <x v="4"/>
    <s v="138000"/>
    <s v="Kjøp fra andre regnskapsenheter som inngår i KOSTRA konsern"/>
    <s v="1380"/>
    <s v="20220"/>
    <s v="Oppvekst og Utdanning"/>
    <s v="2024_02_fact_komskole.csv"/>
    <n v="0"/>
    <n v="880"/>
    <n v="880"/>
    <n v="0"/>
    <n v="-4240"/>
    <n v="-4240"/>
    <n v="4240"/>
    <n v="4240"/>
    <n v="293.33333333333331"/>
    <n v="4270.3317591650111"/>
    <n v="0"/>
    <n v="100"/>
    <n v="1"/>
    <n v="-1.0615880894040297"/>
    <n v="4240"/>
    <n v="8.3523185482260036"/>
    <n v="0"/>
    <n v="0"/>
  </r>
  <r>
    <d v="2024-02-01T00:00:00"/>
    <n v="2024"/>
    <x v="4"/>
    <n v="1"/>
    <n v="0"/>
    <n v="0"/>
    <s v="2020"/>
    <x v="4"/>
    <s v="138000"/>
    <s v="Kjøp fra andre regnskapsenheter som inngår i KOSTRA konsern"/>
    <s v="1380"/>
    <s v="20220"/>
    <s v="Oppvekst og Utdanning"/>
    <s v="2024_02_fact_komskole.csv"/>
    <n v="0"/>
    <n v="5120"/>
    <n v="5120"/>
    <n v="0"/>
    <n v="0"/>
    <n v="0"/>
    <n v="-4240"/>
    <n v="-4240"/>
    <n v="0"/>
    <n v="4240"/>
    <n v="424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38000"/>
    <s v="Kjøp fra andre regnskapsenheter som inngår i KOSTRA konsern"/>
    <s v="1380"/>
    <s v="20220"/>
    <s v="Oppvekst og Utdanning"/>
    <s v="2024_03_fact_komskole.csv"/>
    <n v="0"/>
    <n v="880"/>
    <n v="880"/>
    <n v="0"/>
    <n v="0"/>
    <n v="0"/>
    <n v="4240"/>
    <n v="4240"/>
    <n v="1413.3333333333333"/>
    <n v="2447.9651413640136"/>
    <n v="-4240"/>
    <n v="100"/>
    <n v="1"/>
    <n v="-0.57735026918962562"/>
    <n v="0"/>
    <n v="0"/>
    <n v="0"/>
    <n v="0"/>
  </r>
  <r>
    <d v="2024-04-01T00:00:00"/>
    <n v="2024"/>
    <x v="3"/>
    <n v="2"/>
    <n v="0"/>
    <n v="0"/>
    <s v="2020"/>
    <x v="4"/>
    <s v="138000"/>
    <s v="Kjøp fra andre regnskapsenheter som inngår i KOSTRA konsern"/>
    <s v="1380"/>
    <s v="20220"/>
    <s v="Oppvekst og Utdanning"/>
    <s v="2024_04_fact_komskole.csv"/>
    <n v="0"/>
    <n v="5120"/>
    <n v="5120"/>
    <n v="0"/>
    <n v="0"/>
    <n v="0"/>
    <n v="-4240"/>
    <n v="-4240"/>
    <n v="-1413.3333333333333"/>
    <n v="2447.9651413640136"/>
    <n v="4240"/>
    <n v="100"/>
    <n v="1"/>
    <n v="0.57735026918962562"/>
    <n v="0"/>
    <n v="0"/>
    <n v="0"/>
    <n v="0"/>
  </r>
  <r>
    <d v="2024-05-01T00:00:00"/>
    <n v="2024"/>
    <x v="1"/>
    <n v="2"/>
    <n v="1"/>
    <n v="0"/>
    <s v="2020"/>
    <x v="4"/>
    <s v="138000"/>
    <s v="Kjøp fra andre regnskapsenheter som inngår i KOSTRA konsern"/>
    <s v="1380"/>
    <s v="20220"/>
    <s v="Oppvekst og Utdanning"/>
    <s v="2024_05_fact_komskole.csv"/>
    <n v="0"/>
    <n v="880"/>
    <n v="880"/>
    <n v="0"/>
    <n v="0"/>
    <n v="0"/>
    <n v="4240"/>
    <n v="4240"/>
    <n v="1413.3333333333333"/>
    <n v="2447.9651413640136"/>
    <n v="-4240"/>
    <n v="100"/>
    <n v="1"/>
    <n v="-0.57735026918962562"/>
    <n v="0"/>
    <n v="0"/>
    <n v="0"/>
    <n v="0"/>
  </r>
  <r>
    <d v="2024-07-01T00:00:00"/>
    <n v="2024"/>
    <x v="7"/>
    <n v="3"/>
    <n v="1"/>
    <n v="0"/>
    <s v="2020"/>
    <x v="4"/>
    <s v="138000"/>
    <s v="Kjøp fra andre regnskapsenheter som inngår i KOSTRA konsern"/>
    <s v="1380"/>
    <s v="20220"/>
    <s v="Oppvekst og Utdanning"/>
    <s v="2024_07_fact_komskole.csv"/>
    <n v="0"/>
    <n v="5120"/>
    <n v="5120"/>
    <n v="0"/>
    <n v="0"/>
    <n v="0"/>
    <n v="4240"/>
    <n v="4240"/>
    <n v="0"/>
    <n v="4240"/>
    <n v="-424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38000"/>
    <s v="Kjøp fra andre regnskapsenheter som inngår i KOSTRA konsern"/>
    <s v="1380"/>
    <s v="20220"/>
    <s v="Oppvekst og Utdanning"/>
    <s v="2024_08_fact_komskole.csv"/>
    <n v="0"/>
    <n v="840"/>
    <n v="840"/>
    <n v="0"/>
    <n v="-40"/>
    <n v="-40"/>
    <n v="-4240"/>
    <n v="-4240"/>
    <n v="-1426.6666666666667"/>
    <n v="2436.5002223134175"/>
    <n v="4320"/>
    <n v="100"/>
    <n v="1"/>
    <n v="0.56912232306305688"/>
    <n v="40"/>
    <n v="3.6888794541139363"/>
    <n v="0"/>
    <n v="0"/>
  </r>
  <r>
    <d v="2024-02-01T00:00:00"/>
    <n v="2024"/>
    <x v="4"/>
    <n v="1"/>
    <n v="0"/>
    <n v="0"/>
    <s v="2020"/>
    <x v="4"/>
    <s v="171005"/>
    <s v="Refusjon foreldrepenger"/>
    <s v="1710"/>
    <s v="20210"/>
    <s v="Oppvekst og Utdanning"/>
    <s v="2024_02_fact_komskole.csv"/>
    <n v="0"/>
    <n v="-118120"/>
    <n v="-118120"/>
    <n v="0"/>
    <n v="0"/>
    <n v="0"/>
    <n v="-118120"/>
    <n v="-118120"/>
    <n v="-59060"/>
    <n v="83523.452993754996"/>
    <n v="0"/>
    <n v="100"/>
    <n v="1"/>
    <n v="0.70710678118654746"/>
    <n v="0"/>
    <n v="0"/>
    <n v="0"/>
    <n v="0"/>
  </r>
  <r>
    <d v="2024-02-01T00:00:00"/>
    <n v="2024"/>
    <x v="4"/>
    <n v="1"/>
    <n v="0"/>
    <n v="0"/>
    <s v="2020"/>
    <x v="4"/>
    <s v="155000"/>
    <s v="Avsetninger til bundne fond"/>
    <s v="1550"/>
    <s v="20210"/>
    <s v="Oppvekst og Utdanning"/>
    <s v="2024_02_fact_komskole.csv"/>
    <n v="0"/>
    <n v="31250"/>
    <n v="31250"/>
    <n v="0"/>
    <n v="0"/>
    <n v="0"/>
    <n v="31250"/>
    <n v="31250"/>
    <n v="15625"/>
    <n v="22097.086912079609"/>
    <n v="0"/>
    <n v="100"/>
    <n v="1"/>
    <n v="-0.70710678118654757"/>
    <n v="0"/>
    <n v="0"/>
    <n v="0"/>
    <n v="0"/>
  </r>
  <r>
    <d v="2024-02-01T00:00:00"/>
    <n v="2024"/>
    <x v="4"/>
    <n v="1"/>
    <n v="0"/>
    <n v="0"/>
    <s v="2140"/>
    <x v="1"/>
    <s v="104000"/>
    <s v="Overtidslønn"/>
    <s v="1040"/>
    <s v="20210"/>
    <s v="Oppvekst og Utdanning"/>
    <s v="2024_02_fact_komskole.csv"/>
    <n v="0"/>
    <n v="5750"/>
    <n v="5750"/>
    <n v="0"/>
    <n v="0"/>
    <n v="0"/>
    <n v="5750"/>
    <n v="5750"/>
    <n v="2875"/>
    <n v="4065.8639918226481"/>
    <n v="0"/>
    <n v="100"/>
    <n v="1"/>
    <n v="-0.70710678118654757"/>
    <n v="0"/>
    <n v="0"/>
    <n v="0"/>
    <n v="0"/>
  </r>
  <r>
    <d v="2024-02-01T00:00:00"/>
    <n v="2024"/>
    <x v="4"/>
    <n v="1"/>
    <n v="0"/>
    <n v="0"/>
    <s v="2140"/>
    <x v="1"/>
    <s v="112000"/>
    <s v="Velferdstiltak / arrangementer -  ansatte"/>
    <s v="1120"/>
    <s v="20210"/>
    <s v="Oppvekst og Utdanning"/>
    <s v="2024_02_fact_komskole.csv"/>
    <n v="0"/>
    <n v="250"/>
    <n v="250"/>
    <n v="0"/>
    <n v="0"/>
    <n v="0"/>
    <n v="250"/>
    <n v="250"/>
    <n v="125"/>
    <n v="176.77669529663689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140"/>
    <x v="1"/>
    <s v="112002"/>
    <s v="Påskjønnelser - jfr reglement"/>
    <s v="1120"/>
    <s v="20220"/>
    <s v="Oppvekst og Utdanning"/>
    <s v="2024_02_fact_komskole.csv"/>
    <n v="0"/>
    <n v="250"/>
    <n v="250"/>
    <n v="0"/>
    <n v="0"/>
    <n v="0"/>
    <n v="250"/>
    <n v="250"/>
    <n v="125"/>
    <n v="176.77669529663689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020"/>
    <x v="4"/>
    <s v="101030"/>
    <s v="Fastlønn - lørdags- og søndagstillegg"/>
    <s v="1010"/>
    <s v="20220"/>
    <s v="Oppvekst og Utdanning"/>
    <s v="2024_02_fact_komskole.csv"/>
    <n v="0"/>
    <n v="250"/>
    <n v="250"/>
    <n v="0"/>
    <n v="0"/>
    <n v="0"/>
    <n v="250"/>
    <n v="250"/>
    <n v="125"/>
    <n v="176.77669529663689"/>
    <n v="0"/>
    <n v="100"/>
    <n v="1"/>
    <n v="-0.70710678118654746"/>
    <n v="0"/>
    <n v="0"/>
    <n v="0"/>
    <n v="0"/>
  </r>
  <r>
    <d v="2024-04-01T00:00:00"/>
    <n v="2024"/>
    <x v="3"/>
    <n v="2"/>
    <n v="0"/>
    <n v="0"/>
    <s v="2020"/>
    <x v="4"/>
    <s v="117030"/>
    <s v="Reiseutg. buss, tog,taxi, fly, leiebil, bom, park."/>
    <s v="1170"/>
    <s v="20210"/>
    <s v="Oppvekst og Utdanning"/>
    <s v="2024_04_fact_komskole.csv"/>
    <n v="0"/>
    <n v="120"/>
    <n v="120"/>
    <n v="0"/>
    <n v="0"/>
    <n v="0"/>
    <n v="-1880"/>
    <n v="1870"/>
    <n v="-626.66666666666663"/>
    <n v="1085.4185060764964"/>
    <n v="1880"/>
    <n v="100"/>
    <n v="1"/>
    <n v="0.57735026918962573"/>
    <n v="0"/>
    <n v="0"/>
    <n v="0"/>
    <n v="0"/>
  </r>
  <r>
    <d v="2024-03-01T00:00:00"/>
    <n v="2024"/>
    <x v="6"/>
    <n v="1"/>
    <n v="0"/>
    <n v="0"/>
    <s v="2020"/>
    <x v="4"/>
    <s v="124010"/>
    <s v="Drifts- / serviceavtaler - kontormaskiner"/>
    <s v="1240"/>
    <s v="20210"/>
    <s v="Oppvekst og Utdanning"/>
    <s v="2024_03_fact_komskole.csv"/>
    <n v="0"/>
    <n v="2750"/>
    <n v="2750"/>
    <n v="0"/>
    <n v="0"/>
    <n v="0"/>
    <n v="500"/>
    <n v="-750"/>
    <n v="0"/>
    <n v="500"/>
    <n v="50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24010"/>
    <s v="Drifts- / serviceavtaler - kontormaskiner"/>
    <s v="1240"/>
    <s v="20210"/>
    <s v="Oppvekst og Utdanning"/>
    <s v="2024_07_fact_komskole.csv"/>
    <n v="0"/>
    <n v="2750"/>
    <n v="2750"/>
    <n v="0"/>
    <n v="0"/>
    <n v="0"/>
    <n v="500"/>
    <n v="-750"/>
    <n v="166.66666666666666"/>
    <n v="288.6751345948129"/>
    <n v="500"/>
    <n v="100"/>
    <n v="1"/>
    <n v="-0.57735026918962573"/>
    <n v="0"/>
    <n v="0"/>
    <n v="0"/>
    <n v="0"/>
  </r>
  <r>
    <d v="2024-02-01T00:00:00"/>
    <n v="2024"/>
    <x v="4"/>
    <n v="1"/>
    <n v="0"/>
    <n v="0"/>
    <s v="2040"/>
    <x v="8"/>
    <s v="171000"/>
    <s v="Refusjon sykepenger"/>
    <s v="1710"/>
    <s v="20220"/>
    <s v="Oppvekst og Utdanning"/>
    <s v="2024_02_fact_komskole.csv"/>
    <n v="0"/>
    <n v="-48620"/>
    <n v="-48620"/>
    <n v="0"/>
    <n v="0"/>
    <n v="0"/>
    <n v="-48620"/>
    <n v="-48620"/>
    <n v="-24310"/>
    <n v="34379.53170128994"/>
    <n v="0"/>
    <n v="100"/>
    <n v="1"/>
    <n v="0.70710678118654757"/>
    <n v="0"/>
    <n v="0"/>
    <n v="0"/>
    <n v="0"/>
  </r>
  <r>
    <d v="2024-02-01T00:00:00"/>
    <n v="2024"/>
    <x v="4"/>
    <n v="1"/>
    <n v="0"/>
    <n v="0"/>
    <s v="2020"/>
    <x v="4"/>
    <s v="104000"/>
    <s v="Overtidslønn"/>
    <s v="1040"/>
    <s v="20230"/>
    <s v="Oppvekst og Utdanning"/>
    <s v="2024_02_fact_komskole.csv"/>
    <n v="0"/>
    <n v="2250"/>
    <n v="2250"/>
    <n v="0"/>
    <n v="0"/>
    <n v="0"/>
    <n v="2250"/>
    <n v="2250"/>
    <n v="1125"/>
    <n v="1590.9902576697318"/>
    <n v="0"/>
    <n v="100"/>
    <n v="1"/>
    <n v="-0.70710678118654757"/>
    <n v="0"/>
    <n v="0"/>
    <n v="0"/>
    <n v="0"/>
  </r>
  <r>
    <d v="2024-02-01T00:00:00"/>
    <n v="2024"/>
    <x v="4"/>
    <n v="1"/>
    <n v="0"/>
    <n v="0"/>
    <s v="2020"/>
    <x v="4"/>
    <s v="116500"/>
    <s v="Andre opplysningspliktige godtgjørelser"/>
    <s v="1165"/>
    <s v="20220"/>
    <s v="Oppvekst og Utdanning"/>
    <s v="2024_02_fact_komskole.csv"/>
    <n v="0"/>
    <n v="120"/>
    <n v="120"/>
    <n v="0"/>
    <n v="0"/>
    <n v="0"/>
    <n v="120"/>
    <n v="120"/>
    <n v="60"/>
    <n v="84.852813742385706"/>
    <n v="0"/>
    <n v="100"/>
    <n v="1"/>
    <n v="-0.70710678118654746"/>
    <n v="0"/>
    <n v="0"/>
    <n v="0"/>
    <n v="0"/>
  </r>
  <r>
    <d v="2024-08-01T00:00:00"/>
    <n v="2024"/>
    <x v="5"/>
    <n v="3"/>
    <n v="1"/>
    <n v="0"/>
    <s v="2020"/>
    <x v="4"/>
    <s v="118500"/>
    <s v="Forsikringer, vakthold og sikring"/>
    <s v="1185"/>
    <s v="20210"/>
    <s v="Oppvekst og Utdanning"/>
    <s v="2024_08_fact_komskole.csv"/>
    <n v="0"/>
    <n v="340"/>
    <n v="340"/>
    <n v="0"/>
    <n v="-40"/>
    <n v="-40"/>
    <n v="1870"/>
    <n v="990"/>
    <n v="-13.333333333333334"/>
    <n v="1870.1425970586663"/>
    <n v="1910"/>
    <n v="100"/>
    <n v="1"/>
    <n v="-1.4259162220360959E-2"/>
    <n v="40"/>
    <n v="3.6888794541139363"/>
    <n v="0"/>
    <n v="0"/>
  </r>
  <r>
    <d v="2024-02-01T00:00:00"/>
    <n v="2024"/>
    <x v="4"/>
    <n v="1"/>
    <n v="0"/>
    <n v="0"/>
    <s v="2020"/>
    <x v="4"/>
    <s v="142900"/>
    <s v="Merverdiavgift som gir rett til momskompensasjon"/>
    <s v="1429"/>
    <s v="20210"/>
    <s v="Oppvekst og Utdanning"/>
    <s v="2024_02_fact_komskole.csv"/>
    <n v="0"/>
    <n v="22120"/>
    <n v="22120"/>
    <n v="0"/>
    <n v="0"/>
    <n v="0"/>
    <n v="20000"/>
    <n v="20000"/>
    <n v="7373.333333333333"/>
    <n v="10986.270219384436"/>
    <n v="-20000"/>
    <n v="100"/>
    <n v="1"/>
    <n v="-0.67114072256512025"/>
    <n v="0"/>
    <n v="0"/>
    <n v="0"/>
    <n v="0"/>
  </r>
  <r>
    <d v="2024-03-01T00:00:00"/>
    <n v="2024"/>
    <x v="6"/>
    <n v="1"/>
    <n v="0"/>
    <n v="0"/>
    <s v="2020"/>
    <x v="4"/>
    <s v="142900"/>
    <s v="Merverdiavgift som gir rett til momskompensasjon"/>
    <s v="1429"/>
    <s v="20210"/>
    <s v="Oppvekst og Utdanning"/>
    <s v="2024_03_fact_komskole.csv"/>
    <n v="0"/>
    <n v="2120"/>
    <n v="2120"/>
    <n v="0"/>
    <n v="0"/>
    <n v="0"/>
    <n v="-20000"/>
    <n v="-20000"/>
    <n v="-6666.666666666667"/>
    <n v="11547.005383792515"/>
    <n v="20000"/>
    <n v="100"/>
    <n v="1"/>
    <n v="0.57735026918962584"/>
    <n v="0"/>
    <n v="0"/>
    <n v="0"/>
    <n v="0"/>
  </r>
  <r>
    <d v="2024-04-01T00:00:00"/>
    <n v="2024"/>
    <x v="3"/>
    <n v="2"/>
    <n v="0"/>
    <n v="0"/>
    <s v="2020"/>
    <x v="4"/>
    <s v="142900"/>
    <s v="Merverdiavgift som gir rett til momskompensasjon"/>
    <s v="1429"/>
    <s v="20210"/>
    <s v="Oppvekst og Utdanning"/>
    <s v="2024_04_fact_komskole.csv"/>
    <n v="0"/>
    <n v="22120"/>
    <n v="22120"/>
    <n v="0"/>
    <n v="0"/>
    <n v="0"/>
    <n v="20000"/>
    <n v="20000"/>
    <n v="6666.666666666667"/>
    <n v="11547.005383792515"/>
    <n v="-20000"/>
    <n v="100"/>
    <n v="1"/>
    <n v="-0.57735026918962584"/>
    <n v="0"/>
    <n v="0"/>
    <n v="0"/>
    <n v="0"/>
  </r>
  <r>
    <d v="2024-05-01T00:00:00"/>
    <n v="2024"/>
    <x v="1"/>
    <n v="2"/>
    <n v="1"/>
    <n v="0"/>
    <s v="2020"/>
    <x v="4"/>
    <s v="142900"/>
    <s v="Merverdiavgift som gir rett til momskompensasjon"/>
    <s v="1429"/>
    <s v="20210"/>
    <s v="Oppvekst og Utdanning"/>
    <s v="2024_05_fact_komskole.csv"/>
    <n v="0"/>
    <n v="2120"/>
    <n v="2120"/>
    <n v="0"/>
    <n v="0"/>
    <n v="0"/>
    <n v="-20000"/>
    <n v="-20000"/>
    <n v="-6666.666666666667"/>
    <n v="11547.005383792515"/>
    <n v="20000"/>
    <n v="100"/>
    <n v="1"/>
    <n v="0.57735026918962584"/>
    <n v="0"/>
    <n v="0"/>
    <n v="0"/>
    <n v="0"/>
  </r>
  <r>
    <d v="2024-06-01T00:00:00"/>
    <n v="2024"/>
    <x v="2"/>
    <n v="2"/>
    <n v="1"/>
    <n v="0"/>
    <s v="2020"/>
    <x v="4"/>
    <s v="142900"/>
    <s v="Merverdiavgift som gir rett til momskompensasjon"/>
    <s v="1429"/>
    <s v="20210"/>
    <s v="Oppvekst og Utdanning"/>
    <s v="2024_06_fact_komskole.csv"/>
    <n v="0"/>
    <n v="22120"/>
    <n v="22120"/>
    <n v="0"/>
    <n v="0"/>
    <n v="0"/>
    <n v="20000"/>
    <n v="20000"/>
    <n v="6666.666666666667"/>
    <n v="11547.005383792515"/>
    <n v="-20000"/>
    <n v="100"/>
    <n v="1"/>
    <n v="-0.57735026918962584"/>
    <n v="0"/>
    <n v="0"/>
    <n v="0"/>
    <n v="0"/>
  </r>
  <r>
    <d v="2024-07-01T00:00:00"/>
    <n v="2024"/>
    <x v="7"/>
    <n v="3"/>
    <n v="1"/>
    <n v="0"/>
    <s v="2020"/>
    <x v="4"/>
    <s v="142900"/>
    <s v="Merverdiavgift som gir rett til momskompensasjon"/>
    <s v="1429"/>
    <s v="20210"/>
    <s v="Oppvekst og Utdanning"/>
    <s v="2024_07_fact_komskole.csv"/>
    <n v="0"/>
    <n v="2120"/>
    <n v="2120"/>
    <n v="0"/>
    <n v="-20000"/>
    <n v="-20000"/>
    <n v="20000"/>
    <n v="20000"/>
    <n v="-6666.666666666667"/>
    <n v="23094.01076758503"/>
    <n v="40"/>
    <n v="100"/>
    <n v="1"/>
    <n v="-0.57735026918962573"/>
    <n v="20000"/>
    <n v="9.9034875525361272"/>
    <n v="0"/>
    <n v="0"/>
  </r>
  <r>
    <d v="2024-02-01T00:00:00"/>
    <n v="2024"/>
    <x v="4"/>
    <n v="1"/>
    <n v="0"/>
    <n v="0"/>
    <s v="2140"/>
    <x v="1"/>
    <s v="118500"/>
    <s v="Forsikringer, vakthold og sikring"/>
    <s v="1185"/>
    <s v="20210"/>
    <s v="Oppvekst og Utdanning"/>
    <s v="2024_02_fact_komskole.csv"/>
    <n v="0"/>
    <n v="750"/>
    <n v="750"/>
    <n v="0"/>
    <n v="0"/>
    <n v="0"/>
    <n v="750"/>
    <n v="750"/>
    <n v="375"/>
    <n v="530.33008588991061"/>
    <n v="0"/>
    <n v="100"/>
    <n v="1"/>
    <n v="-0.70710678118654757"/>
    <n v="0"/>
    <n v="0"/>
    <n v="0"/>
    <n v="0"/>
  </r>
  <r>
    <d v="2024-02-01T00:00:00"/>
    <n v="2024"/>
    <x v="4"/>
    <n v="1"/>
    <n v="0"/>
    <n v="0"/>
    <s v="2020"/>
    <x v="4"/>
    <s v="111500"/>
    <s v="Matvarer / drikke - ikke møtevirksomhet"/>
    <s v="1115"/>
    <s v="20220"/>
    <s v="Oppvekst og Utdanning"/>
    <s v="2024_02_fact_komskole.csv"/>
    <n v="0"/>
    <n v="120"/>
    <n v="120"/>
    <n v="0"/>
    <n v="0"/>
    <n v="0"/>
    <n v="120"/>
    <n v="120"/>
    <n v="60"/>
    <n v="84.852813742385706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020"/>
    <x v="4"/>
    <s v="172900"/>
    <s v="Kompensasjon for merverdiavgift"/>
    <s v="1729"/>
    <s v="20220"/>
    <s v="Oppvekst og Utdanning"/>
    <s v="2024_02_fact_komskole.csv"/>
    <n v="0"/>
    <n v="-2120"/>
    <n v="-2120"/>
    <n v="0"/>
    <n v="0"/>
    <n v="0"/>
    <n v="-2120"/>
    <n v="-2120"/>
    <n v="-1060"/>
    <n v="1499.0663761154808"/>
    <n v="0"/>
    <n v="100"/>
    <n v="1"/>
    <n v="0.70710678118654746"/>
    <n v="0"/>
    <n v="0"/>
    <n v="0"/>
    <n v="0"/>
  </r>
  <r>
    <d v="2024-02-01T00:00:00"/>
    <n v="2024"/>
    <x v="4"/>
    <n v="1"/>
    <n v="0"/>
    <n v="0"/>
    <s v="2040"/>
    <x v="8"/>
    <s v="103000"/>
    <s v="Ekstrahjelp"/>
    <s v="1030"/>
    <s v="20210"/>
    <s v="Oppvekst og Utdanning"/>
    <s v="2024_02_fact_komskole.csv"/>
    <n v="0"/>
    <n v="10250"/>
    <n v="10250"/>
    <n v="0"/>
    <n v="0"/>
    <n v="0"/>
    <n v="10250"/>
    <n v="10250"/>
    <n v="5125"/>
    <n v="7247.8445071621118"/>
    <n v="0"/>
    <n v="100"/>
    <n v="1"/>
    <n v="-0.70710678118654757"/>
    <n v="0"/>
    <n v="0"/>
    <n v="0"/>
    <n v="0"/>
  </r>
  <r>
    <d v="2024-02-01T00:00:00"/>
    <n v="2024"/>
    <x v="4"/>
    <n v="1"/>
    <n v="0"/>
    <n v="0"/>
    <s v="2140"/>
    <x v="1"/>
    <s v="102013"/>
    <s v="Vikar - korttidsfravær"/>
    <s v="1020"/>
    <s v="20230"/>
    <s v="Oppvekst og Utdanning"/>
    <s v="2024_02_fact_komskole.csv"/>
    <n v="0"/>
    <n v="11500"/>
    <n v="11500"/>
    <n v="0"/>
    <n v="0"/>
    <n v="0"/>
    <n v="11500"/>
    <n v="11500"/>
    <n v="5750"/>
    <n v="8131.7279836452963"/>
    <n v="0"/>
    <n v="100"/>
    <n v="1"/>
    <n v="-0.70710678118654757"/>
    <n v="0"/>
    <n v="0"/>
    <n v="0"/>
    <n v="0"/>
  </r>
  <r>
    <d v="2024-02-01T00:00:00"/>
    <n v="2024"/>
    <x v="4"/>
    <n v="1"/>
    <n v="0"/>
    <n v="0"/>
    <s v="2020"/>
    <x v="4"/>
    <s v="120090"/>
    <s v="Annet utstyr / andre maskiner"/>
    <s v="1200"/>
    <s v="20210"/>
    <s v="Oppvekst og Utdanning"/>
    <s v="2024_02_fact_komskole.csv"/>
    <n v="0"/>
    <n v="880"/>
    <n v="880"/>
    <n v="0"/>
    <n v="0"/>
    <n v="0"/>
    <n v="880"/>
    <n v="880"/>
    <n v="440"/>
    <n v="622.25396744416184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210"/>
    <x v="2"/>
    <s v="103000"/>
    <s v="Ekstrahjelp"/>
    <s v="1030"/>
    <s v="22110"/>
    <s v="Oppvekst og Utdanning"/>
    <s v="2024_02_fact_komskole.csv"/>
    <n v="0"/>
    <n v="880"/>
    <n v="880"/>
    <n v="0"/>
    <n v="0"/>
    <n v="0"/>
    <n v="880"/>
    <n v="880"/>
    <n v="440"/>
    <n v="622.25396744416184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230"/>
    <x v="6"/>
    <s v="142900"/>
    <s v="Merverdiavgift som gir rett til momskompensasjon"/>
    <s v="1429"/>
    <s v="20210"/>
    <s v="Oppvekst og Utdanning"/>
    <s v="2024_02_fact_komskole.csv"/>
    <n v="0"/>
    <n v="7000"/>
    <n v="7000"/>
    <n v="0"/>
    <n v="0"/>
    <n v="0"/>
    <n v="7000"/>
    <n v="7000"/>
    <n v="3500"/>
    <n v="4949.7474683058326"/>
    <n v="0"/>
    <n v="100"/>
    <n v="1"/>
    <n v="-0.70710678118654757"/>
    <n v="0"/>
    <n v="0"/>
    <n v="0"/>
    <n v="0"/>
  </r>
  <r>
    <d v="2024-02-01T00:00:00"/>
    <n v="2024"/>
    <x v="4"/>
    <n v="1"/>
    <n v="0"/>
    <n v="0"/>
    <s v="2020"/>
    <x v="4"/>
    <s v="108000"/>
    <s v="Godtgjørelser til folkevalgte"/>
    <s v="1080"/>
    <s v="20210"/>
    <s v="Oppvekst og Utdanning"/>
    <s v="2024_02_fact_komskole.csv"/>
    <n v="0"/>
    <n v="500"/>
    <n v="500"/>
    <n v="0"/>
    <n v="0"/>
    <n v="0"/>
    <n v="500"/>
    <n v="500"/>
    <n v="250"/>
    <n v="353.55339059327378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020"/>
    <x v="4"/>
    <s v="117002"/>
    <s v="Vedlikehold / service transportmidler og anleggsm."/>
    <s v="1170"/>
    <s v="20210"/>
    <s v="Oppvekst og Utdanning"/>
    <s v="2024_02_fact_komskole.csv"/>
    <n v="0"/>
    <n v="500"/>
    <n v="500"/>
    <n v="0"/>
    <n v="0"/>
    <n v="0"/>
    <n v="500"/>
    <n v="500"/>
    <n v="250"/>
    <n v="353.55339059327378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020"/>
    <x v="4"/>
    <s v="171000"/>
    <s v="Refusjon sykepenger"/>
    <s v="1710"/>
    <s v="20220"/>
    <s v="Oppvekst og Utdanning"/>
    <s v="2024_02_fact_komskole.csv"/>
    <n v="0"/>
    <n v="-380"/>
    <n v="-380"/>
    <n v="0"/>
    <n v="-380"/>
    <n v="-380"/>
    <n v="380"/>
    <n v="380"/>
    <n v="-126.66666666666667"/>
    <n v="438.78620458411558"/>
    <n v="380"/>
    <n v="100"/>
    <n v="1"/>
    <n v="-0.57735026918962573"/>
    <n v="380"/>
    <n v="5.9401712527204316"/>
    <n v="0"/>
    <n v="0"/>
  </r>
  <r>
    <d v="2024-03-01T00:00:00"/>
    <n v="2024"/>
    <x v="6"/>
    <n v="1"/>
    <n v="0"/>
    <n v="0"/>
    <s v="2020"/>
    <x v="4"/>
    <s v="171000"/>
    <s v="Refusjon sykepenger"/>
    <s v="1710"/>
    <s v="20220"/>
    <s v="Oppvekst og Utdanning"/>
    <s v="2024_03_fact_komskole.csv"/>
    <n v="0"/>
    <n v="-380"/>
    <n v="-380"/>
    <n v="0"/>
    <n v="-380"/>
    <n v="-380"/>
    <n v="380"/>
    <n v="380"/>
    <n v="-126.66666666666667"/>
    <n v="438.78620458411558"/>
    <n v="380"/>
    <n v="100"/>
    <n v="1"/>
    <n v="-0.57735026918962573"/>
    <n v="380"/>
    <n v="5.9401712527204316"/>
    <n v="0"/>
    <n v="0"/>
  </r>
  <r>
    <d v="2024-04-01T00:00:00"/>
    <n v="2024"/>
    <x v="3"/>
    <n v="2"/>
    <n v="0"/>
    <n v="0"/>
    <s v="2020"/>
    <x v="4"/>
    <s v="171000"/>
    <s v="Refusjon sykepenger"/>
    <s v="1710"/>
    <s v="20220"/>
    <s v="Oppvekst og Utdanning"/>
    <s v="2024_04_fact_komskole.csv"/>
    <n v="0"/>
    <n v="-380"/>
    <n v="-380"/>
    <n v="0"/>
    <n v="-380"/>
    <n v="-380"/>
    <n v="380"/>
    <n v="380"/>
    <n v="-126.66666666666667"/>
    <n v="438.78620458411558"/>
    <n v="380"/>
    <n v="100"/>
    <n v="1"/>
    <n v="-0.57735026918962573"/>
    <n v="380"/>
    <n v="5.9401712527204316"/>
    <n v="0"/>
    <n v="0"/>
  </r>
  <r>
    <d v="2024-06-01T00:00:00"/>
    <n v="2024"/>
    <x v="2"/>
    <n v="2"/>
    <n v="1"/>
    <n v="0"/>
    <s v="2020"/>
    <x v="4"/>
    <s v="171000"/>
    <s v="Refusjon sykepenger"/>
    <s v="1710"/>
    <s v="20220"/>
    <s v="Oppvekst og Utdanning"/>
    <s v="2024_06_fact_komskole.csv"/>
    <n v="0"/>
    <n v="-380"/>
    <n v="-380"/>
    <n v="0"/>
    <n v="-380"/>
    <n v="-380"/>
    <n v="380"/>
    <n v="380"/>
    <n v="-126.66666666666667"/>
    <n v="438.78620458411558"/>
    <n v="0"/>
    <n v="100"/>
    <n v="1"/>
    <n v="-0.57735026918962573"/>
    <n v="380"/>
    <n v="5.9401712527204316"/>
    <n v="0"/>
    <n v="0"/>
  </r>
  <r>
    <d v="2024-07-01T00:00:00"/>
    <n v="2024"/>
    <x v="7"/>
    <n v="3"/>
    <n v="1"/>
    <n v="0"/>
    <s v="2020"/>
    <x v="4"/>
    <s v="171000"/>
    <s v="Refusjon sykepenger"/>
    <s v="1710"/>
    <s v="20220"/>
    <s v="Oppvekst og Utdanning"/>
    <s v="2024_07_fact_komskole.csv"/>
    <n v="0"/>
    <n v="-380"/>
    <n v="-380"/>
    <n v="0"/>
    <n v="0"/>
    <n v="0"/>
    <n v="-380"/>
    <n v="-380"/>
    <n v="0"/>
    <n v="380"/>
    <n v="380"/>
    <n v="100"/>
    <n v="1"/>
    <n v="0"/>
    <n v="0"/>
    <n v="0"/>
    <n v="0"/>
    <n v="0"/>
  </r>
  <r>
    <d v="2024-02-01T00:00:00"/>
    <n v="2024"/>
    <x v="4"/>
    <n v="1"/>
    <n v="0"/>
    <n v="0"/>
    <s v="2020"/>
    <x v="4"/>
    <s v="171005"/>
    <s v="Refusjon foreldrepenger"/>
    <s v="1710"/>
    <s v="20230"/>
    <s v="Oppvekst og Utdanning"/>
    <s v="2024_02_fact_komskole.csv"/>
    <n v="0"/>
    <n v="-4250"/>
    <n v="-4250"/>
    <n v="0"/>
    <n v="0"/>
    <n v="0"/>
    <n v="-4250"/>
    <n v="-4250"/>
    <n v="-2125"/>
    <n v="3005.2038200428269"/>
    <n v="0"/>
    <n v="100"/>
    <n v="1"/>
    <n v="0.70710678118654757"/>
    <n v="0"/>
    <n v="0"/>
    <n v="0"/>
    <n v="0"/>
  </r>
  <r>
    <d v="2024-02-01T00:00:00"/>
    <n v="2024"/>
    <x v="4"/>
    <n v="1"/>
    <n v="0"/>
    <n v="0"/>
    <s v="2020"/>
    <x v="4"/>
    <s v="177000"/>
    <s v="Refusjon fra private"/>
    <s v="1770"/>
    <s v="20230"/>
    <s v="Oppvekst og Utdanning"/>
    <s v="2024_02_fact_komskole.csv"/>
    <n v="0"/>
    <n v="-3620"/>
    <n v="-3620"/>
    <n v="0"/>
    <n v="0"/>
    <n v="0"/>
    <n v="-3620"/>
    <n v="-3620"/>
    <n v="-1810"/>
    <n v="2559.7265478953022"/>
    <n v="0"/>
    <n v="100"/>
    <n v="1"/>
    <n v="0.70710678118654746"/>
    <n v="0"/>
    <n v="0"/>
    <n v="0"/>
    <n v="0"/>
  </r>
  <r>
    <d v="2024-02-01T00:00:00"/>
    <n v="2024"/>
    <x v="4"/>
    <n v="1"/>
    <n v="0"/>
    <n v="0"/>
    <s v="2020"/>
    <x v="4"/>
    <s v="181000"/>
    <s v="Andre statlige overføringer"/>
    <s v="1810"/>
    <s v="20230"/>
    <s v="Oppvekst og Utdanning"/>
    <s v="2024_02_fact_komskole.csv"/>
    <n v="0"/>
    <n v="-22000"/>
    <n v="-22000"/>
    <n v="0"/>
    <n v="0"/>
    <n v="0"/>
    <n v="-22000"/>
    <n v="-22000"/>
    <n v="-11000"/>
    <n v="15556.349186104046"/>
    <n v="0"/>
    <n v="100"/>
    <n v="1"/>
    <n v="0.70710678118654757"/>
    <n v="0"/>
    <n v="0"/>
    <n v="0"/>
    <n v="0"/>
  </r>
  <r>
    <d v="2024-02-01T00:00:00"/>
    <n v="2024"/>
    <x v="4"/>
    <n v="1"/>
    <n v="0"/>
    <n v="0"/>
    <s v="2210"/>
    <x v="2"/>
    <s v="120010"/>
    <s v="Datautstyr, ikke elev-pcer"/>
    <s v="1200"/>
    <s v="22110"/>
    <s v="Oppvekst og Utdanning"/>
    <s v="2024_02_fact_komskole.csv"/>
    <n v="0"/>
    <n v="1250"/>
    <n v="1250"/>
    <n v="0"/>
    <n v="0"/>
    <n v="0"/>
    <n v="1250"/>
    <n v="1250"/>
    <n v="625"/>
    <n v="883.88347648318438"/>
    <n v="0"/>
    <n v="100"/>
    <n v="1"/>
    <n v="-0.70710678118654757"/>
    <n v="0"/>
    <n v="0"/>
    <n v="0"/>
    <n v="0"/>
  </r>
  <r>
    <d v="2024-02-01T00:00:00"/>
    <n v="2024"/>
    <x v="4"/>
    <n v="1"/>
    <n v="0"/>
    <n v="0"/>
    <s v="2210"/>
    <x v="2"/>
    <s v="142900"/>
    <s v="Merverdiavgift som gir rett til momskompensasjon"/>
    <s v="1429"/>
    <s v="22110"/>
    <s v="Oppvekst og Utdanning"/>
    <s v="2024_02_fact_komskole.csv"/>
    <n v="0"/>
    <n v="1500"/>
    <n v="1500"/>
    <n v="0"/>
    <n v="0"/>
    <n v="0"/>
    <n v="1500"/>
    <n v="1500"/>
    <n v="750"/>
    <n v="1060.6601717798212"/>
    <n v="0"/>
    <n v="100"/>
    <n v="1"/>
    <n v="-0.70710678118654757"/>
    <n v="0"/>
    <n v="0"/>
    <n v="0"/>
    <n v="0"/>
  </r>
  <r>
    <d v="2024-02-01T00:00:00"/>
    <n v="2024"/>
    <x v="4"/>
    <n v="1"/>
    <n v="0"/>
    <n v="0"/>
    <s v="2230"/>
    <x v="6"/>
    <s v="172900"/>
    <s v="Kompensasjon for merverdiavgift"/>
    <s v="1729"/>
    <s v="20220"/>
    <s v="Oppvekst og Utdanning"/>
    <s v="2024_02_fact_komskole.csv"/>
    <n v="0"/>
    <n v="-7000"/>
    <n v="-7000"/>
    <n v="0"/>
    <n v="0"/>
    <n v="0"/>
    <n v="-7000"/>
    <n v="-7000"/>
    <n v="-3500"/>
    <n v="4949.7474683058326"/>
    <n v="0"/>
    <n v="100"/>
    <n v="1"/>
    <n v="0.70710678118654757"/>
    <n v="0"/>
    <n v="0"/>
    <n v="0"/>
    <n v="0"/>
  </r>
  <r>
    <d v="2024-02-01T00:00:00"/>
    <n v="2024"/>
    <x v="4"/>
    <n v="1"/>
    <n v="0"/>
    <n v="0"/>
    <s v="2020"/>
    <x v="4"/>
    <s v="103000"/>
    <s v="Ekstrahjelp"/>
    <s v="1030"/>
    <s v="20210"/>
    <s v="Oppvekst og Utdanning"/>
    <s v="2024_02_fact_komskole.csv"/>
    <n v="0"/>
    <n v="1880"/>
    <n v="1880"/>
    <n v="0"/>
    <n v="0"/>
    <n v="0"/>
    <n v="1880"/>
    <n v="1880"/>
    <n v="940"/>
    <n v="1329.3607486307094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020"/>
    <x v="4"/>
    <s v="173000"/>
    <s v="Refusjon fra fylkeskommuner"/>
    <s v="1730"/>
    <s v="20220"/>
    <s v="Oppvekst og Utdanning"/>
    <s v="2024_02_fact_komskole.csv"/>
    <n v="0"/>
    <n v="-31250"/>
    <n v="-31250"/>
    <n v="0"/>
    <n v="0"/>
    <n v="0"/>
    <n v="-31250"/>
    <n v="-31250"/>
    <n v="-15625"/>
    <n v="22097.086912079609"/>
    <n v="0"/>
    <n v="100"/>
    <n v="1"/>
    <n v="0.70710678118654757"/>
    <n v="0"/>
    <n v="0"/>
    <n v="0"/>
    <n v="0"/>
  </r>
  <r>
    <d v="2024-04-01T00:00:00"/>
    <n v="2024"/>
    <x v="3"/>
    <n v="2"/>
    <n v="0"/>
    <n v="0"/>
    <s v="2210"/>
    <x v="2"/>
    <s v="109000"/>
    <s v="Pensjon fellesordningen - ordinære (klp)"/>
    <s v="1090"/>
    <s v="22110"/>
    <s v="Oppvekst og Utdanning"/>
    <s v="2024_04_fact_komskole.csv"/>
    <n v="0"/>
    <n v="120"/>
    <n v="120"/>
    <n v="0"/>
    <n v="0"/>
    <n v="0"/>
    <n v="15000"/>
    <n v="500"/>
    <n v="0"/>
    <n v="15000"/>
    <n v="-1500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02013"/>
    <s v="Vikar - korttidsfravær"/>
    <s v="1020"/>
    <s v="20220"/>
    <s v="Oppvekst og Utdanning"/>
    <s v="2024_03_fact_komskole.csv"/>
    <n v="0"/>
    <n v="620"/>
    <n v="620"/>
    <n v="0"/>
    <n v="0"/>
    <n v="0"/>
    <n v="44380"/>
    <n v="31760"/>
    <n v="29586.666666666668"/>
    <n v="25622.804946635591"/>
    <n v="44380"/>
    <n v="100"/>
    <n v="1"/>
    <n v="-1.1547005383792517"/>
    <n v="0"/>
    <n v="0"/>
    <n v="0"/>
    <n v="0"/>
  </r>
  <r>
    <d v="2024-06-01T00:00:00"/>
    <n v="2024"/>
    <x v="2"/>
    <n v="2"/>
    <n v="1"/>
    <n v="0"/>
    <s v="2020"/>
    <x v="4"/>
    <s v="102013"/>
    <s v="Vikar - korttidsfravær"/>
    <s v="1020"/>
    <s v="20220"/>
    <s v="Oppvekst og Utdanning"/>
    <s v="2024_06_fact_komskole.csv"/>
    <n v="0"/>
    <n v="620"/>
    <n v="620"/>
    <n v="0"/>
    <n v="0"/>
    <n v="0"/>
    <n v="44380"/>
    <n v="31760"/>
    <n v="14793.333333333334"/>
    <n v="25622.804946635591"/>
    <n v="44380"/>
    <n v="100"/>
    <n v="1"/>
    <n v="-0.57735026918962584"/>
    <n v="0"/>
    <n v="0"/>
    <n v="0"/>
    <n v="0"/>
  </r>
  <r>
    <d v="2024-02-01T00:00:00"/>
    <n v="2024"/>
    <x v="4"/>
    <n v="1"/>
    <n v="0"/>
    <n v="0"/>
    <s v="2020"/>
    <x v="4"/>
    <s v="119590"/>
    <s v="Andre avgifter, gebyrer og lisenser"/>
    <s v="1195"/>
    <s v="20210"/>
    <s v="Oppvekst og Utdanning"/>
    <s v="2024_02_fact_komskole.csv"/>
    <n v="0"/>
    <n v="-120"/>
    <n v="-120"/>
    <n v="0"/>
    <n v="-120"/>
    <n v="-120"/>
    <n v="120"/>
    <n v="120"/>
    <n v="0"/>
    <n v="120"/>
    <n v="-120"/>
    <n v="100"/>
    <n v="1"/>
    <n v="-1"/>
    <n v="120"/>
    <n v="4.7874917427820458"/>
    <n v="0"/>
    <n v="0"/>
  </r>
  <r>
    <d v="2024-03-01T00:00:00"/>
    <n v="2024"/>
    <x v="6"/>
    <n v="1"/>
    <n v="0"/>
    <n v="0"/>
    <s v="2020"/>
    <x v="4"/>
    <s v="119590"/>
    <s v="Andre avgifter, gebyrer og lisenser"/>
    <s v="1195"/>
    <s v="20210"/>
    <s v="Oppvekst og Utdanning"/>
    <s v="2024_03_fact_komskole.csv"/>
    <n v="0"/>
    <n v="-120"/>
    <n v="-120"/>
    <n v="0"/>
    <n v="-120"/>
    <n v="-120"/>
    <n v="-120"/>
    <n v="-120"/>
    <n v="-40"/>
    <n v="138.5640646055102"/>
    <n v="120"/>
    <n v="100"/>
    <n v="1"/>
    <n v="-0.57735026918962573"/>
    <n v="120"/>
    <n v="4.7874917427820458"/>
    <n v="0"/>
    <n v="0"/>
  </r>
  <r>
    <d v="2024-04-01T00:00:00"/>
    <n v="2024"/>
    <x v="3"/>
    <n v="2"/>
    <n v="0"/>
    <n v="0"/>
    <s v="2020"/>
    <x v="4"/>
    <s v="119590"/>
    <s v="Andre avgifter, gebyrer og lisenser"/>
    <s v="1195"/>
    <s v="20210"/>
    <s v="Oppvekst og Utdanning"/>
    <s v="2024_04_fact_komskole.csv"/>
    <n v="0"/>
    <n v="-120"/>
    <n v="-120"/>
    <n v="0"/>
    <n v="-120"/>
    <n v="-120"/>
    <n v="120"/>
    <n v="120"/>
    <n v="-40"/>
    <n v="138.5640646055102"/>
    <n v="120"/>
    <n v="100"/>
    <n v="1"/>
    <n v="-0.57735026918962573"/>
    <n v="120"/>
    <n v="4.7874917427820458"/>
    <n v="0"/>
    <n v="0"/>
  </r>
  <r>
    <d v="2024-05-01T00:00:00"/>
    <n v="2024"/>
    <x v="1"/>
    <n v="2"/>
    <n v="1"/>
    <n v="0"/>
    <s v="2020"/>
    <x v="4"/>
    <s v="119590"/>
    <s v="Andre avgifter, gebyrer og lisenser"/>
    <s v="1195"/>
    <s v="20210"/>
    <s v="Oppvekst og Utdanning"/>
    <s v="2024_05_fact_komskole.csv"/>
    <n v="0"/>
    <n v="-120"/>
    <n v="-120"/>
    <n v="0"/>
    <n v="0"/>
    <n v="0"/>
    <n v="120"/>
    <n v="120"/>
    <n v="80"/>
    <n v="69.282032302755098"/>
    <n v="120"/>
    <n v="100"/>
    <n v="1"/>
    <n v="-1.1547005383792515"/>
    <n v="0"/>
    <n v="0"/>
    <n v="0"/>
    <n v="0"/>
  </r>
  <r>
    <d v="2024-06-01T00:00:00"/>
    <n v="2024"/>
    <x v="2"/>
    <n v="2"/>
    <n v="1"/>
    <n v="0"/>
    <s v="2020"/>
    <x v="4"/>
    <s v="119590"/>
    <s v="Andre avgifter, gebyrer og lisenser"/>
    <s v="1195"/>
    <s v="20210"/>
    <s v="Oppvekst og Utdanning"/>
    <s v="2024_06_fact_komskole.csv"/>
    <n v="0"/>
    <n v="-120"/>
    <n v="-120"/>
    <n v="0"/>
    <n v="-120"/>
    <n v="-120"/>
    <n v="120"/>
    <n v="120"/>
    <n v="0"/>
    <n v="120"/>
    <n v="-120"/>
    <n v="100"/>
    <n v="1"/>
    <n v="-1"/>
    <n v="120"/>
    <n v="4.7874917427820458"/>
    <n v="0"/>
    <n v="0"/>
  </r>
  <r>
    <d v="2024-07-01T00:00:00"/>
    <n v="2024"/>
    <x v="7"/>
    <n v="3"/>
    <n v="1"/>
    <n v="0"/>
    <s v="2020"/>
    <x v="4"/>
    <s v="119590"/>
    <s v="Andre avgifter, gebyrer og lisenser"/>
    <s v="1195"/>
    <s v="20210"/>
    <s v="Oppvekst og Utdanning"/>
    <s v="2024_07_fact_komskole.csv"/>
    <n v="0"/>
    <n v="-120"/>
    <n v="-120"/>
    <n v="0"/>
    <n v="-120"/>
    <n v="-120"/>
    <n v="-120"/>
    <n v="-120"/>
    <n v="-40"/>
    <n v="138.5640646055102"/>
    <n v="0"/>
    <n v="100"/>
    <n v="1"/>
    <n v="-0.57735026918962573"/>
    <n v="120"/>
    <n v="4.7874917427820458"/>
    <n v="0"/>
    <n v="0"/>
  </r>
  <r>
    <d v="2024-08-01T00:00:00"/>
    <n v="2024"/>
    <x v="5"/>
    <n v="3"/>
    <n v="1"/>
    <n v="0"/>
    <s v="2020"/>
    <x v="4"/>
    <s v="119590"/>
    <s v="Andre avgifter, gebyrer og lisenser"/>
    <s v="1195"/>
    <s v="20210"/>
    <s v="Oppvekst og Utdanning"/>
    <s v="2024_08_fact_komskole.csv"/>
    <n v="0"/>
    <n v="-160"/>
    <n v="-160"/>
    <n v="0"/>
    <n v="-40"/>
    <n v="-40"/>
    <n v="160"/>
    <n v="160"/>
    <n v="40"/>
    <n v="105.83005244258362"/>
    <n v="-40"/>
    <n v="100"/>
    <n v="1"/>
    <n v="-0.75592894601845451"/>
    <n v="40"/>
    <n v="3.6888794541139363"/>
    <n v="0"/>
    <n v="0"/>
  </r>
  <r>
    <d v="2024-02-01T00:00:00"/>
    <n v="2024"/>
    <x v="4"/>
    <n v="1"/>
    <n v="0"/>
    <n v="0"/>
    <s v="2140"/>
    <x v="1"/>
    <s v="120090"/>
    <s v="Annet utstyr / andre maskiner"/>
    <s v="1200"/>
    <s v="20210"/>
    <s v="Oppvekst og Utdanning"/>
    <s v="2024_02_fact_komskole.csv"/>
    <n v="0"/>
    <n v="120"/>
    <n v="120"/>
    <n v="0"/>
    <n v="0"/>
    <n v="0"/>
    <n v="120"/>
    <n v="120"/>
    <n v="60"/>
    <n v="84.852813742385706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020"/>
    <x v="4"/>
    <s v="104000"/>
    <s v="Overtidslønn"/>
    <s v="1040"/>
    <s v="20210"/>
    <s v="Oppvekst og Utdanning"/>
    <s v="2024_02_fact_komskole.csv"/>
    <n v="0"/>
    <n v="2620"/>
    <n v="2620"/>
    <n v="0"/>
    <n v="0"/>
    <n v="0"/>
    <n v="2620"/>
    <n v="2620"/>
    <n v="1310"/>
    <n v="1852.6197667087545"/>
    <n v="0"/>
    <n v="100"/>
    <n v="1"/>
    <n v="-0.70710678118654757"/>
    <n v="0"/>
    <n v="0"/>
    <n v="0"/>
    <n v="0"/>
  </r>
  <r>
    <d v="2024-02-01T00:00:00"/>
    <n v="2024"/>
    <x v="4"/>
    <n v="1"/>
    <n v="0"/>
    <n v="0"/>
    <s v="2020"/>
    <x v="4"/>
    <s v="117030"/>
    <s v="Reiseutg. buss, tog,taxi, fly, leiebil, bom, park."/>
    <s v="1170"/>
    <s v="20220"/>
    <s v="Oppvekst og Utdanning"/>
    <s v="2024_02_fact_komskole.csv"/>
    <n v="0"/>
    <n v="1750"/>
    <n v="1750"/>
    <n v="0"/>
    <n v="0"/>
    <n v="0"/>
    <n v="-630"/>
    <n v="1870"/>
    <n v="583.33333333333337"/>
    <n v="1587.5242780295782"/>
    <n v="630"/>
    <n v="100"/>
    <n v="1"/>
    <n v="-0.36744844876159111"/>
    <n v="0"/>
    <n v="0"/>
    <n v="0"/>
    <n v="0"/>
  </r>
  <r>
    <d v="2024-02-01T00:00:00"/>
    <n v="2024"/>
    <x v="4"/>
    <n v="1"/>
    <n v="0"/>
    <n v="0"/>
    <s v="2140"/>
    <x v="1"/>
    <s v="171000"/>
    <s v="Refusjon sykepenger"/>
    <s v="1710"/>
    <s v="20210"/>
    <s v="Oppvekst og Utdanning"/>
    <s v="2024_02_fact_komskole.csv"/>
    <n v="0"/>
    <n v="-7120"/>
    <n v="-7120"/>
    <n v="0"/>
    <n v="0"/>
    <n v="0"/>
    <n v="-7120"/>
    <n v="-7120"/>
    <n v="-3560"/>
    <n v="5034.6002820482181"/>
    <n v="0"/>
    <n v="100"/>
    <n v="1"/>
    <n v="0.70710678118654757"/>
    <n v="0"/>
    <n v="0"/>
    <n v="0"/>
    <n v="0"/>
  </r>
  <r>
    <d v="2024-02-01T00:00:00"/>
    <n v="2024"/>
    <x v="4"/>
    <n v="1"/>
    <n v="0"/>
    <n v="0"/>
    <s v="2210"/>
    <x v="2"/>
    <s v="102000"/>
    <s v="Vikar - sykefravær - med refusjon"/>
    <s v="1020"/>
    <s v="22110"/>
    <s v="Oppvekst og Utdanning"/>
    <s v="2024_02_fact_komskole.csv"/>
    <n v="0"/>
    <n v="1620"/>
    <n v="1620"/>
    <n v="0"/>
    <n v="0"/>
    <n v="0"/>
    <n v="1620"/>
    <n v="1620"/>
    <n v="810"/>
    <n v="1145.5129855222069"/>
    <n v="0"/>
    <n v="100"/>
    <n v="1"/>
    <n v="-0.70710678118654757"/>
    <n v="0"/>
    <n v="0"/>
    <n v="0"/>
    <n v="0"/>
  </r>
  <r>
    <d v="2024-02-01T00:00:00"/>
    <n v="2024"/>
    <x v="4"/>
    <n v="1"/>
    <n v="0"/>
    <n v="0"/>
    <s v="2210"/>
    <x v="2"/>
    <s v="160000"/>
    <s v="Brukerbetaling for kommunale tjenester -"/>
    <s v="1600"/>
    <s v="22110"/>
    <s v="Oppvekst og Utdanning"/>
    <s v="2024_02_fact_komskole.csv"/>
    <n v="0"/>
    <n v="-120"/>
    <n v="-120"/>
    <n v="0"/>
    <n v="0"/>
    <n v="0"/>
    <n v="-120"/>
    <n v="-120"/>
    <n v="-60"/>
    <n v="84.852813742385706"/>
    <n v="0"/>
    <n v="100"/>
    <n v="1"/>
    <n v="0.70710678118654746"/>
    <n v="0"/>
    <n v="0"/>
    <n v="0"/>
    <n v="0"/>
  </r>
  <r>
    <d v="2024-02-01T00:00:00"/>
    <n v="2024"/>
    <x v="4"/>
    <n v="1"/>
    <n v="0"/>
    <n v="0"/>
    <s v="2020"/>
    <x v="4"/>
    <s v="112002"/>
    <s v="Påskjønnelser - jfr reglement"/>
    <s v="1120"/>
    <s v="20220"/>
    <s v="Oppvekst og Utdanning"/>
    <s v="2024_02_fact_komskole.csv"/>
    <n v="0"/>
    <n v="500"/>
    <n v="500"/>
    <n v="0"/>
    <n v="0"/>
    <n v="0"/>
    <n v="500"/>
    <n v="500"/>
    <n v="250"/>
    <n v="353.55339059327378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020"/>
    <x v="4"/>
    <s v="112099"/>
    <s v="Interne inntekter/utgifter"/>
    <s v="1120"/>
    <s v="20230"/>
    <s v="Oppvekst og Utdanning"/>
    <s v="2024_02_fact_komskole.csv"/>
    <n v="0"/>
    <n v="-500"/>
    <n v="-500"/>
    <n v="0"/>
    <n v="0"/>
    <n v="0"/>
    <n v="-500"/>
    <n v="-500"/>
    <n v="-250"/>
    <n v="353.55339059327378"/>
    <n v="0"/>
    <n v="100"/>
    <n v="1"/>
    <n v="0.70710678118654746"/>
    <n v="0"/>
    <n v="0"/>
    <n v="0"/>
    <n v="0"/>
  </r>
  <r>
    <d v="2024-02-01T00:00:00"/>
    <n v="2024"/>
    <x v="4"/>
    <n v="1"/>
    <n v="0"/>
    <n v="0"/>
    <s v="2140"/>
    <x v="1"/>
    <s v="116500"/>
    <s v="Andre opplysningspliktige godtgjørelser"/>
    <s v="1165"/>
    <s v="20230"/>
    <s v="Oppvekst og Utdanning"/>
    <s v="2024_02_fact_komskole.csv"/>
    <n v="0"/>
    <n v="120"/>
    <n v="120"/>
    <n v="0"/>
    <n v="0"/>
    <n v="0"/>
    <n v="120"/>
    <n v="120"/>
    <n v="60"/>
    <n v="84.852813742385706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150"/>
    <x v="9"/>
    <s v="103000"/>
    <s v="Ekstrahjelp"/>
    <s v="1030"/>
    <s v="20220"/>
    <s v="Oppvekst og Utdanning"/>
    <s v="2024_02_fact_komskole.csv"/>
    <n v="0"/>
    <n v="4000"/>
    <n v="4000"/>
    <n v="0"/>
    <n v="0"/>
    <n v="0"/>
    <n v="4000"/>
    <n v="4000"/>
    <n v="2000"/>
    <n v="2828.4271247461902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210"/>
    <x v="2"/>
    <s v="102013"/>
    <s v="Vikar - korttidsfravær"/>
    <s v="1020"/>
    <s v="22110"/>
    <s v="Oppvekst og Utdanning"/>
    <s v="2024_02_fact_komskole.csv"/>
    <n v="0"/>
    <n v="3120"/>
    <n v="3120"/>
    <n v="0"/>
    <n v="0"/>
    <n v="0"/>
    <n v="3120"/>
    <n v="3120"/>
    <n v="1560"/>
    <n v="2206.1731573020284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210"/>
    <x v="2"/>
    <s v="104000"/>
    <s v="Overtidslønn"/>
    <s v="1040"/>
    <s v="22110"/>
    <s v="Oppvekst og Utdanning"/>
    <s v="2024_02_fact_komskole.csv"/>
    <n v="0"/>
    <n v="2000"/>
    <n v="2000"/>
    <n v="0"/>
    <n v="0"/>
    <n v="0"/>
    <n v="2000"/>
    <n v="2000"/>
    <n v="1000"/>
    <n v="1414.2135623730951"/>
    <n v="0"/>
    <n v="100"/>
    <n v="1"/>
    <n v="-0.70710678118654746"/>
    <n v="0"/>
    <n v="0"/>
    <n v="0"/>
    <n v="0"/>
  </r>
  <r>
    <d v="2024-02-01T00:00:00"/>
    <n v="2024"/>
    <x v="4"/>
    <n v="1"/>
    <n v="0"/>
    <n v="0"/>
    <s v="2020"/>
    <x v="4"/>
    <s v="108900"/>
    <s v="Trekkpliktig, opplysningspliktig, ikke arbeidsgiveravgiftspliktig lønn"/>
    <s v="1089"/>
    <s v="20210"/>
    <s v="Oppvekst og Utdanning"/>
    <s v="2024_02_fact_komskole.csv"/>
    <n v="0"/>
    <n v="250"/>
    <n v="250"/>
    <n v="0"/>
    <n v="-370"/>
    <n v="-370"/>
    <n v="370"/>
    <n v="370"/>
    <n v="83.333333333333329"/>
    <n v="397.15656022950617"/>
    <n v="370"/>
    <n v="100"/>
    <n v="1"/>
    <n v="-1.1414474258498062"/>
    <n v="370"/>
    <n v="5.9135030056382698"/>
    <n v="0"/>
    <n v="0"/>
  </r>
  <r>
    <d v="2024-03-01T00:00:00"/>
    <n v="2024"/>
    <x v="6"/>
    <n v="1"/>
    <n v="0"/>
    <n v="0"/>
    <s v="2020"/>
    <x v="4"/>
    <s v="108900"/>
    <s v="Trekkpliktig, opplysningspliktig, ikke arbeidsgiveravgiftspliktig lønn"/>
    <s v="1089"/>
    <s v="20210"/>
    <s v="Oppvekst og Utdanning"/>
    <s v="2024_03_fact_komskole.csv"/>
    <n v="0"/>
    <n v="620"/>
    <n v="620"/>
    <n v="0"/>
    <n v="0"/>
    <n v="0"/>
    <n v="370"/>
    <n v="370"/>
    <n v="0"/>
    <n v="370"/>
    <n v="-37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08900"/>
    <s v="Trekkpliktig, opplysningspliktig, ikke arbeidsgiveravgiftspliktig lønn"/>
    <s v="1089"/>
    <s v="20210"/>
    <s v="Oppvekst og Utdanning"/>
    <s v="2024_04_fact_komskole.csv"/>
    <n v="0"/>
    <n v="250"/>
    <n v="250"/>
    <n v="0"/>
    <n v="-370"/>
    <n v="-370"/>
    <n v="370"/>
    <n v="370"/>
    <n v="-123.33333333333333"/>
    <n v="427.23919920032307"/>
    <n v="0"/>
    <n v="100"/>
    <n v="1"/>
    <n v="-0.57735026918962584"/>
    <n v="370"/>
    <n v="5.9135030056382698"/>
    <n v="0"/>
    <n v="0"/>
  </r>
  <r>
    <d v="2024-05-01T00:00:00"/>
    <n v="2024"/>
    <x v="1"/>
    <n v="2"/>
    <n v="1"/>
    <n v="0"/>
    <s v="2020"/>
    <x v="4"/>
    <s v="108900"/>
    <s v="Trekkpliktig, opplysningspliktig, ikke arbeidsgiveravgiftspliktig lønn"/>
    <s v="1089"/>
    <s v="20210"/>
    <s v="Oppvekst og Utdanning"/>
    <s v="2024_05_fact_komskole.csv"/>
    <n v="0"/>
    <n v="250"/>
    <n v="250"/>
    <n v="0"/>
    <n v="0"/>
    <n v="0"/>
    <n v="-370"/>
    <n v="-370"/>
    <n v="0"/>
    <n v="370"/>
    <n v="37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08900"/>
    <s v="Trekkpliktig, opplysningspliktig, ikke arbeidsgiveravgiftspliktig lønn"/>
    <s v="1089"/>
    <s v="20210"/>
    <s v="Oppvekst og Utdanning"/>
    <s v="2024_06_fact_komskole.csv"/>
    <n v="0"/>
    <n v="620"/>
    <n v="620"/>
    <n v="0"/>
    <n v="0"/>
    <n v="0"/>
    <n v="370"/>
    <n v="370"/>
    <n v="123.33333333333333"/>
    <n v="213.61959960016154"/>
    <n v="-370"/>
    <n v="100"/>
    <n v="1"/>
    <n v="-0.57735026918962573"/>
    <n v="0"/>
    <n v="0"/>
    <n v="0"/>
    <n v="0"/>
  </r>
  <r>
    <d v="2024-07-01T00:00:00"/>
    <n v="2024"/>
    <x v="7"/>
    <n v="3"/>
    <n v="1"/>
    <n v="0"/>
    <s v="2020"/>
    <x v="4"/>
    <s v="108900"/>
    <s v="Trekkpliktig, opplysningspliktig, ikke arbeidsgiveravgiftspliktig lønn"/>
    <s v="1089"/>
    <s v="20210"/>
    <s v="Oppvekst og Utdanning"/>
    <s v="2024_07_fact_komskole.csv"/>
    <n v="0"/>
    <n v="250"/>
    <n v="250"/>
    <n v="0"/>
    <n v="0"/>
    <n v="0"/>
    <n v="-370"/>
    <n v="-370"/>
    <n v="-123.33333333333333"/>
    <n v="213.61959960016154"/>
    <n v="370"/>
    <n v="100"/>
    <n v="1"/>
    <n v="0.57735026918962573"/>
    <n v="0"/>
    <n v="0"/>
    <n v="0"/>
    <n v="0"/>
  </r>
  <r>
    <d v="2024-08-01T00:00:00"/>
    <n v="2024"/>
    <x v="5"/>
    <n v="3"/>
    <n v="1"/>
    <n v="0"/>
    <s v="2020"/>
    <x v="4"/>
    <s v="108900"/>
    <s v="Trekkpliktig, opplysningspliktig, ikke arbeidsgiveravgiftspliktig lønn"/>
    <s v="1089"/>
    <s v="20210"/>
    <s v="Oppvekst og Utdanning"/>
    <s v="2024_08_fact_komskole.csv"/>
    <n v="0"/>
    <n v="250"/>
    <n v="250"/>
    <n v="0"/>
    <n v="-410"/>
    <n v="-410"/>
    <n v="40"/>
    <n v="40"/>
    <n v="0"/>
    <n v="391.53543900903787"/>
    <n v="-410"/>
    <n v="100"/>
    <n v="1"/>
    <n v="-1.0471593606895337"/>
    <n v="410"/>
    <n v="6.0161571596983539"/>
    <n v="0"/>
    <n v="0"/>
  </r>
  <r>
    <d v="2024-04-01T00:00:00"/>
    <n v="2024"/>
    <x v="3"/>
    <n v="2"/>
    <n v="0"/>
    <n v="0"/>
    <s v="2020"/>
    <x v="4"/>
    <s v="137000"/>
    <s v="Kjøp fra andre"/>
    <s v="1370"/>
    <s v="20210"/>
    <s v="Oppvekst og Utdanning"/>
    <s v="2024_04_fact_komskole.csv"/>
    <n v="0"/>
    <n v="4000"/>
    <n v="4000"/>
    <n v="0"/>
    <n v="0"/>
    <n v="0"/>
    <n v="-2120"/>
    <n v="4130"/>
    <n v="-706.66666666666663"/>
    <n v="1223.9825706820068"/>
    <n v="2120"/>
    <n v="100"/>
    <n v="1"/>
    <n v="0.57735026918962562"/>
    <n v="0"/>
    <n v="0"/>
    <n v="0"/>
    <n v="0"/>
  </r>
  <r>
    <d v="2024-07-01T00:00:00"/>
    <n v="2024"/>
    <x v="7"/>
    <n v="3"/>
    <n v="1"/>
    <n v="0"/>
    <s v="2020"/>
    <x v="4"/>
    <s v="137000"/>
    <s v="Kjøp fra andre"/>
    <s v="1370"/>
    <s v="20210"/>
    <s v="Oppvekst og Utdanning"/>
    <s v="2024_07_fact_komskole.csv"/>
    <n v="0"/>
    <n v="4000"/>
    <n v="4000"/>
    <n v="0"/>
    <n v="0"/>
    <n v="0"/>
    <n v="-2120"/>
    <n v="4130"/>
    <n v="0"/>
    <n v="2120"/>
    <n v="2120"/>
    <n v="100"/>
    <n v="1"/>
    <n v="0"/>
    <n v="0"/>
    <n v="0"/>
    <n v="0"/>
    <n v="0"/>
  </r>
  <r>
    <d v="2024-02-01T00:00:00"/>
    <n v="2024"/>
    <x v="4"/>
    <n v="1"/>
    <n v="0"/>
    <n v="0"/>
    <s v="2210"/>
    <x v="2"/>
    <s v="172900"/>
    <s v="Kompensasjon for merverdiavgift"/>
    <s v="1729"/>
    <s v="22110"/>
    <s v="Oppvekst og Utdanning"/>
    <s v="2024_02_fact_komskole.csv"/>
    <n v="0"/>
    <n v="-1500"/>
    <n v="-1500"/>
    <n v="0"/>
    <n v="0"/>
    <n v="0"/>
    <n v="-1500"/>
    <n v="-1500"/>
    <n v="-750"/>
    <n v="1060.6601717798212"/>
    <n v="0"/>
    <n v="100"/>
    <n v="1"/>
    <n v="0.70710678118654757"/>
    <n v="0"/>
    <n v="0"/>
    <n v="0"/>
    <n v="0"/>
  </r>
  <r>
    <d v="2024-04-01T00:00:00"/>
    <n v="2024"/>
    <x v="3"/>
    <n v="2"/>
    <n v="0"/>
    <n v="0"/>
    <s v="2540"/>
    <x v="0"/>
    <s v="120015"/>
    <s v="Kjøp av mobiltlf / telefon / nettbrett"/>
    <s v="1200"/>
    <s v="25310"/>
    <s v="Helse og Omsorg"/>
    <s v="2024_04_fact_bomiljo.csv"/>
    <n v="1868"/>
    <n v="5026.2"/>
    <n v="3158.2"/>
    <n v="0"/>
    <n v="5026.2"/>
    <n v="5026.2"/>
    <n v="0"/>
    <n v="-1868"/>
    <n v="2513.1"/>
    <n v="3554.0601035998252"/>
    <n v="5026.2"/>
    <n v="269.06852248394"/>
    <n v="1"/>
    <n v="0.70710678118654746"/>
    <n v="5026.2"/>
    <n v="8.5224195103878184"/>
    <n v="2"/>
    <n v="1"/>
  </r>
  <r>
    <d v="2024-08-01T00:00:00"/>
    <n v="2024"/>
    <x v="5"/>
    <n v="3"/>
    <n v="1"/>
    <n v="0"/>
    <s v="2540"/>
    <x v="0"/>
    <s v="120010"/>
    <s v="Datautstyr, ikke elev-pcer"/>
    <s v="1200"/>
    <s v="25710"/>
    <s v="Helse og Omsorg"/>
    <s v="2024_08_fact_bomiljo.csv"/>
    <n v="1164"/>
    <n v="11046.27"/>
    <n v="9882.27"/>
    <n v="0"/>
    <n v="11046.27"/>
    <n v="11046.27"/>
    <n v="0"/>
    <n v="-1164"/>
    <n v="5523.1350000000002"/>
    <n v="7810.892423817525"/>
    <n v="11046.27"/>
    <n v="948.99226804123714"/>
    <n v="1"/>
    <n v="0.70710678118654746"/>
    <n v="11046.27"/>
    <n v="9.309848093399772"/>
    <n v="2"/>
    <n v="1"/>
  </r>
  <r>
    <d v="2024-08-01T00:00:00"/>
    <n v="2024"/>
    <x v="5"/>
    <n v="3"/>
    <n v="1"/>
    <n v="0"/>
    <s v="2540"/>
    <x v="0"/>
    <s v="113000"/>
    <s v="Abonnement / samtale for mobil, telefon, nettbrett"/>
    <s v="1130"/>
    <s v="25310"/>
    <s v="Helse og Omsorg"/>
    <s v="2024_08_fact_bomiljo.csv"/>
    <n v="850"/>
    <n v="491.99"/>
    <n v="-358.01"/>
    <n v="0"/>
    <n v="491.99"/>
    <n v="491.99"/>
    <n v="0"/>
    <n v="-850"/>
    <n v="245.995"/>
    <n v="347.88946527596954"/>
    <n v="491.99"/>
    <n v="57.881176470588237"/>
    <n v="1"/>
    <n v="0.70710678118654746"/>
    <n v="491.99"/>
    <n v="6.1984583910824966"/>
    <n v="0"/>
    <n v="1"/>
  </r>
  <r>
    <d v="2024-04-01T00:00:00"/>
    <n v="2024"/>
    <x v="3"/>
    <n v="2"/>
    <n v="0"/>
    <n v="0"/>
    <s v="2540"/>
    <x v="0"/>
    <s v="122000"/>
    <s v="Leie av kontorutstyr / maskiner"/>
    <s v="1220"/>
    <s v="25310"/>
    <s v="Helse og Omsorg"/>
    <s v="2024_04_fact_bomiljo.csv"/>
    <n v="1700"/>
    <n v="2658"/>
    <n v="958"/>
    <n v="0"/>
    <n v="2658"/>
    <n v="2658"/>
    <n v="0"/>
    <n v="-1700"/>
    <n v="1329"/>
    <n v="1879.4898243938433"/>
    <n v="-2658"/>
    <n v="156.35294117647058"/>
    <n v="1"/>
    <n v="0.70710678118654757"/>
    <n v="2658"/>
    <n v="7.8853292392731911"/>
    <n v="2"/>
    <n v="1"/>
  </r>
  <r>
    <d v="2024-02-01T00:00:00"/>
    <n v="2024"/>
    <x v="4"/>
    <n v="1"/>
    <n v="0"/>
    <n v="0"/>
    <s v="2020"/>
    <x v="4"/>
    <s v="116500"/>
    <s v="Andre opplysningspliktige godtgjørelser"/>
    <s v="1165"/>
    <s v="20230"/>
    <s v="Oppvekst og Utdanning"/>
    <s v="2024_02_fact_komskole.csv"/>
    <n v="0"/>
    <n v="1250"/>
    <n v="1250"/>
    <n v="0"/>
    <n v="1250"/>
    <n v="1250"/>
    <n v="0"/>
    <n v="120"/>
    <n v="0"/>
    <n v="1250"/>
    <n v="-1250"/>
    <n v="100"/>
    <n v="1"/>
    <n v="1"/>
    <n v="1250"/>
    <n v="7.1308988302963465"/>
    <n v="0"/>
    <n v="1"/>
  </r>
  <r>
    <d v="2024-06-01T00:00:00"/>
    <n v="2024"/>
    <x v="2"/>
    <n v="2"/>
    <n v="1"/>
    <n v="0"/>
    <s v="2020"/>
    <x v="4"/>
    <s v="116500"/>
    <s v="Andre opplysningspliktige godtgjørelser"/>
    <s v="1165"/>
    <s v="20230"/>
    <s v="Oppvekst og Utdanning"/>
    <s v="2024_06_fact_komskole.csv"/>
    <n v="0"/>
    <n v="1250"/>
    <n v="1250"/>
    <n v="0"/>
    <n v="1250"/>
    <n v="1250"/>
    <n v="0"/>
    <n v="1750"/>
    <n v="0"/>
    <n v="1250"/>
    <n v="-1250"/>
    <n v="100"/>
    <n v="1"/>
    <n v="1"/>
    <n v="1250"/>
    <n v="7.1308988302963465"/>
    <n v="0"/>
    <n v="1"/>
  </r>
  <r>
    <d v="2024-04-01T00:00:00"/>
    <n v="2024"/>
    <x v="3"/>
    <n v="2"/>
    <n v="0"/>
    <n v="0"/>
    <s v="2540"/>
    <x v="0"/>
    <s v="112021"/>
    <s v="Renholdsutstyr"/>
    <s v="1120"/>
    <s v="25320"/>
    <s v="Helse og Omsorg"/>
    <s v="2024_04_fact_bomiljo.csv"/>
    <n v="1868"/>
    <n v="5108.25"/>
    <n v="3240.25"/>
    <n v="0"/>
    <n v="5108.25"/>
    <n v="5108.25"/>
    <n v="0"/>
    <n v="-1868"/>
    <n v="2554.125"/>
    <n v="3612.0782149961815"/>
    <n v="5108.25"/>
    <n v="273.46092077087792"/>
    <n v="1"/>
    <n v="0.70710678118654746"/>
    <n v="5108.25"/>
    <n v="8.5386121587895367"/>
    <n v="2"/>
    <n v="1"/>
  </r>
  <r>
    <d v="2024-04-01T00:00:00"/>
    <n v="2024"/>
    <x v="3"/>
    <n v="2"/>
    <n v="0"/>
    <n v="0"/>
    <s v="2540"/>
    <x v="0"/>
    <s v="112000"/>
    <s v="Velferdstiltak / arrangementer -  ansatte"/>
    <s v="1120"/>
    <s v="25720"/>
    <s v="Helse og Omsorg"/>
    <s v="2024_04_fact_bomiljo.csv"/>
    <n v="1868"/>
    <n v="103.8"/>
    <n v="-1764.2"/>
    <n v="0"/>
    <n v="103.8"/>
    <n v="103.8"/>
    <n v="0"/>
    <n v="-1868"/>
    <n v="51.9"/>
    <n v="73.397683887163623"/>
    <n v="379.4"/>
    <n v="5.5567451820128477"/>
    <n v="1"/>
    <n v="0.70710678118654757"/>
    <n v="103.8"/>
    <n v="4.6424659707317879"/>
    <n v="0"/>
    <n v="1"/>
  </r>
  <r>
    <d v="2024-03-01T00:00:00"/>
    <n v="2024"/>
    <x v="6"/>
    <n v="1"/>
    <n v="0"/>
    <n v="0"/>
    <s v="2540"/>
    <x v="0"/>
    <s v="102001"/>
    <s v="Vikar - sykefravær - uten refusjon"/>
    <s v="1020"/>
    <s v="25310"/>
    <s v="Helse og Omsorg"/>
    <s v="2024_03_fact_bomiljo.csv"/>
    <n v="21809"/>
    <n v="3729.89"/>
    <n v="-18079.11"/>
    <n v="0"/>
    <n v="3729.89"/>
    <n v="3729.89"/>
    <n v="0"/>
    <n v="-21809"/>
    <n v="1864.9449999999999"/>
    <n v="2637.4305120798917"/>
    <n v="3729.89"/>
    <n v="17.102526479893619"/>
    <n v="1"/>
    <n v="0.70710678118654746"/>
    <n v="3729.89"/>
    <n v="8.2241340215863818"/>
    <n v="0"/>
    <n v="1"/>
  </r>
  <r>
    <d v="2024-06-01T00:00:00"/>
    <n v="2024"/>
    <x v="2"/>
    <n v="2"/>
    <n v="1"/>
    <n v="0"/>
    <s v="2540"/>
    <x v="0"/>
    <s v="120015"/>
    <s v="Kjøp av mobiltlf / telefon / nettbrett"/>
    <s v="1200"/>
    <s v="25720"/>
    <s v="Helse og Omsorg"/>
    <s v="2024_06_fact_bomiljo.csv"/>
    <n v="1868"/>
    <n v="5760"/>
    <n v="3892"/>
    <n v="0"/>
    <n v="5760"/>
    <n v="5760"/>
    <n v="0"/>
    <n v="-1868"/>
    <n v="2880"/>
    <n v="4072.9350596345139"/>
    <n v="5760"/>
    <n v="308.35117773019272"/>
    <n v="1"/>
    <n v="0.70710678118654746"/>
    <n v="5760"/>
    <n v="8.6586927536899374"/>
    <n v="2"/>
    <n v="1"/>
  </r>
  <r>
    <d v="2024-02-01T00:00:00"/>
    <n v="2024"/>
    <x v="4"/>
    <n v="1"/>
    <n v="0"/>
    <n v="0"/>
    <s v="2540"/>
    <x v="0"/>
    <s v="102000"/>
    <s v="Vikar - sykefravær - med refusjon"/>
    <s v="1020"/>
    <s v="25710"/>
    <s v="Helse og Omsorg"/>
    <s v="2024_02_fact_bomiljo.csv"/>
    <n v="16660"/>
    <n v="96432.33"/>
    <n v="79772.33"/>
    <n v="0"/>
    <n v="96432.33"/>
    <n v="96432.33"/>
    <n v="0"/>
    <n v="-16660"/>
    <n v="48216.165000000001"/>
    <n v="68187.954468618947"/>
    <n v="-83326.48"/>
    <n v="578.82551020408164"/>
    <n v="1"/>
    <n v="0.70710678118654746"/>
    <n v="96432.33"/>
    <n v="11.476596797817518"/>
    <n v="2"/>
    <n v="1"/>
  </r>
  <r>
    <d v="2024-06-01T00:00:00"/>
    <n v="2024"/>
    <x v="2"/>
    <n v="2"/>
    <n v="1"/>
    <n v="0"/>
    <s v="2540"/>
    <x v="0"/>
    <s v="104000"/>
    <s v="Overtidslønn"/>
    <s v="1040"/>
    <s v="25320"/>
    <s v="Helse og Omsorg"/>
    <s v="2024_06_fact_bomiljo.csv"/>
    <n v="7063"/>
    <n v="6065.63"/>
    <n v="-997.36999999999989"/>
    <n v="0"/>
    <n v="6065.63"/>
    <n v="6065.63"/>
    <n v="0"/>
    <n v="-7063"/>
    <n v="3032.8150000000001"/>
    <n v="4289.0481051685583"/>
    <n v="6065.63"/>
    <n v="85.878946623247913"/>
    <n v="1"/>
    <n v="0.70710678118654757"/>
    <n v="6065.63"/>
    <n v="8.7103936906743975"/>
    <n v="0"/>
    <n v="1"/>
  </r>
  <r>
    <d v="2024-07-01T00:00:00"/>
    <n v="2024"/>
    <x v="7"/>
    <n v="3"/>
    <n v="1"/>
    <n v="0"/>
    <s v="2540"/>
    <x v="0"/>
    <s v="171005"/>
    <s v="Refusjon foreldrepenger"/>
    <s v="1710"/>
    <s v="25320"/>
    <s v="Helse og Omsorg"/>
    <s v="2024_07_fact_bomiljo.csv"/>
    <n v="-44149"/>
    <n v="-49529"/>
    <n v="-5380"/>
    <n v="0"/>
    <n v="-49529"/>
    <n v="-49529"/>
    <n v="0"/>
    <n v="44149"/>
    <n v="-24764.5"/>
    <n v="35022.291765388509"/>
    <n v="-49529"/>
    <n v="112.18600647806292"/>
    <n v="1"/>
    <n v="-0.70710678118654757"/>
    <n v="49529"/>
    <n v="10.810313635594497"/>
    <n v="1"/>
    <n v="0"/>
  </r>
  <r>
    <d v="2024-07-01T00:00:00"/>
    <n v="2024"/>
    <x v="7"/>
    <n v="3"/>
    <n v="1"/>
    <n v="0"/>
    <s v="2020"/>
    <x v="4"/>
    <s v="116000"/>
    <s v="Km-godtgjørelse, inkl. passasjertillegg - oppl.pl"/>
    <s v="1160"/>
    <s v="20230"/>
    <s v="Oppvekst og Utdanning"/>
    <s v="2024_07_fact_komskole.csv"/>
    <n v="1620"/>
    <n v="3380"/>
    <n v="1760"/>
    <n v="0"/>
    <n v="0"/>
    <n v="0"/>
    <n v="0"/>
    <n v="0"/>
    <n v="0"/>
    <n v="0"/>
    <n v="-40"/>
    <n v="208.64197530864197"/>
    <n v="1"/>
    <n v="0"/>
    <n v="0"/>
    <n v="0"/>
    <n v="2"/>
    <n v="0"/>
  </r>
  <r>
    <d v="2024-07-01T00:00:00"/>
    <n v="2024"/>
    <x v="7"/>
    <n v="3"/>
    <n v="1"/>
    <n v="0"/>
    <s v="2020"/>
    <x v="4"/>
    <s v="120010"/>
    <s v="Datautstyr, ikke elev-pcer"/>
    <s v="1200"/>
    <s v="20220"/>
    <s v="Oppvekst og Utdanning"/>
    <s v="2024_07_fact_komskole.csv"/>
    <n v="2500"/>
    <n v="3120"/>
    <n v="620"/>
    <n v="0"/>
    <n v="0"/>
    <n v="0"/>
    <n v="0"/>
    <n v="0"/>
    <n v="0"/>
    <n v="0"/>
    <n v="40"/>
    <n v="124.8"/>
    <n v="1"/>
    <n v="0"/>
    <n v="0"/>
    <n v="0"/>
    <n v="1"/>
    <n v="0"/>
  </r>
  <r>
    <d v="2024-08-01T00:00:00"/>
    <n v="2024"/>
    <x v="5"/>
    <n v="3"/>
    <n v="1"/>
    <n v="0"/>
    <s v="2020"/>
    <x v="4"/>
    <s v="120010"/>
    <s v="Datautstyr, ikke elev-pcer"/>
    <s v="1200"/>
    <s v="20220"/>
    <s v="Oppvekst og Utdanning"/>
    <s v="2024_08_fact_komskole.csv"/>
    <n v="2500"/>
    <n v="3160"/>
    <n v="660"/>
    <n v="0"/>
    <n v="40"/>
    <n v="40"/>
    <n v="0"/>
    <n v="0"/>
    <n v="13.333333333333334"/>
    <n v="23.094010767585029"/>
    <n v="40"/>
    <n v="126.4"/>
    <n v="1"/>
    <n v="1.1547005383792515"/>
    <n v="40"/>
    <n v="3.6888794541139363"/>
    <n v="2"/>
    <n v="1"/>
  </r>
  <r>
    <d v="2024-07-01T00:00:00"/>
    <n v="2024"/>
    <x v="7"/>
    <n v="3"/>
    <n v="1"/>
    <n v="0"/>
    <s v="2130"/>
    <x v="3"/>
    <s v="117030"/>
    <s v="Reiseutg. buss, tog,taxi, fly, leiebil, bom, park."/>
    <s v="1170"/>
    <s v="21310"/>
    <s v="Oppvekst og Utdanning"/>
    <s v="2024_07_fact_komskole.csv"/>
    <n v="2880"/>
    <n v="120"/>
    <n v="-2760"/>
    <n v="0"/>
    <n v="0"/>
    <n v="0"/>
    <n v="0"/>
    <n v="0"/>
    <n v="0"/>
    <n v="0"/>
    <n v="40"/>
    <n v="4.1666666666666661"/>
    <n v="1"/>
    <n v="0"/>
    <n v="0"/>
    <n v="0"/>
    <n v="0"/>
    <n v="0"/>
  </r>
  <r>
    <d v="2024-07-01T00:00:00"/>
    <n v="2024"/>
    <x v="7"/>
    <n v="3"/>
    <n v="1"/>
    <n v="0"/>
    <s v="2140"/>
    <x v="1"/>
    <s v="137000"/>
    <s v="Kjøp fra andre"/>
    <s v="1370"/>
    <s v="20220"/>
    <s v="Oppvekst og Utdanning"/>
    <s v="2024_07_fact_komskole.csv"/>
    <n v="13380"/>
    <n v="10120"/>
    <n v="-3260"/>
    <n v="0"/>
    <n v="0"/>
    <n v="0"/>
    <n v="0"/>
    <n v="0"/>
    <n v="0"/>
    <n v="0"/>
    <n v="40"/>
    <n v="75.635276532137524"/>
    <n v="1"/>
    <n v="0"/>
    <n v="0"/>
    <n v="0"/>
    <n v="0"/>
    <n v="0"/>
  </r>
  <r>
    <d v="2024-07-01T00:00:00"/>
    <n v="2024"/>
    <x v="7"/>
    <n v="3"/>
    <n v="1"/>
    <n v="0"/>
    <s v="2020"/>
    <x v="4"/>
    <s v="120010"/>
    <s v="Datautstyr, ikke elev-pcer"/>
    <s v="1200"/>
    <s v="20230"/>
    <s v="Oppvekst og Utdanning"/>
    <s v="2024_07_fact_komskole.csv"/>
    <n v="15250"/>
    <n v="20380"/>
    <n v="5130"/>
    <n v="0"/>
    <n v="0"/>
    <n v="0"/>
    <n v="0"/>
    <n v="0"/>
    <n v="0"/>
    <n v="0"/>
    <n v="-40"/>
    <n v="133.63934426229508"/>
    <n v="1"/>
    <n v="0"/>
    <n v="0"/>
    <n v="0"/>
    <n v="2"/>
    <n v="0"/>
  </r>
  <r>
    <d v="2024-08-01T00:00:00"/>
    <n v="2024"/>
    <x v="5"/>
    <n v="3"/>
    <n v="1"/>
    <n v="0"/>
    <s v="2020"/>
    <x v="4"/>
    <s v="120010"/>
    <s v="Datautstyr, ikke elev-pcer"/>
    <s v="1200"/>
    <s v="20230"/>
    <s v="Oppvekst og Utdanning"/>
    <s v="2024_08_fact_komskole.csv"/>
    <n v="15250"/>
    <n v="20340"/>
    <n v="5090"/>
    <n v="0"/>
    <n v="-40"/>
    <n v="-40"/>
    <n v="0"/>
    <n v="0"/>
    <n v="-13.333333333333334"/>
    <n v="23.094010767585029"/>
    <n v="-40"/>
    <n v="133.37704918032787"/>
    <n v="1"/>
    <n v="-1.1547005383792515"/>
    <n v="40"/>
    <n v="3.6888794541139363"/>
    <n v="2"/>
    <n v="0"/>
  </r>
  <r>
    <d v="2024-07-01T00:00:00"/>
    <n v="2024"/>
    <x v="7"/>
    <n v="3"/>
    <n v="1"/>
    <n v="0"/>
    <s v="2230"/>
    <x v="6"/>
    <s v="117030"/>
    <s v="Reiseutg. buss, tog,taxi, fly, leiebil, bom, park."/>
    <s v="1170"/>
    <s v="20210"/>
    <s v="Oppvekst og Utdanning"/>
    <s v="2024_07_fact_komskole.csv"/>
    <n v="64500"/>
    <n v="58620"/>
    <n v="-5880"/>
    <n v="0"/>
    <n v="0"/>
    <n v="0"/>
    <n v="0"/>
    <n v="0"/>
    <n v="0"/>
    <n v="0"/>
    <n v="40"/>
    <n v="90.883720930232556"/>
    <n v="1"/>
    <n v="0"/>
    <n v="0"/>
    <n v="0"/>
    <n v="0"/>
    <n v="0"/>
  </r>
  <r>
    <d v="2024-08-01T00:00:00"/>
    <n v="2024"/>
    <x v="5"/>
    <n v="3"/>
    <n v="1"/>
    <n v="0"/>
    <s v="2230"/>
    <x v="6"/>
    <s v="117030"/>
    <s v="Reiseutg. buss, tog,taxi, fly, leiebil, bom, park."/>
    <s v="1170"/>
    <s v="20210"/>
    <s v="Oppvekst og Utdanning"/>
    <s v="2024_08_fact_komskole.csv"/>
    <n v="64500"/>
    <n v="58660"/>
    <n v="-5840"/>
    <n v="0"/>
    <n v="40"/>
    <n v="40"/>
    <n v="0"/>
    <n v="0"/>
    <n v="13.333333333333334"/>
    <n v="23.094010767585029"/>
    <n v="40"/>
    <n v="90.945736434108525"/>
    <n v="1"/>
    <n v="1.1547005383792515"/>
    <n v="40"/>
    <n v="3.6888794541139363"/>
    <n v="0"/>
    <n v="1"/>
  </r>
  <r>
    <d v="2024-07-01T00:00:00"/>
    <n v="2024"/>
    <x v="7"/>
    <n v="3"/>
    <n v="1"/>
    <n v="0"/>
    <s v="2210"/>
    <x v="2"/>
    <s v="101031"/>
    <s v="Fastlønn - kvelds- og nattillegg"/>
    <s v="1010"/>
    <s v="22110"/>
    <s v="Oppvekst og Utdanning"/>
    <s v="2024_07_fact_komskole.csv"/>
    <n v="2250"/>
    <n v="1120"/>
    <n v="-1130"/>
    <n v="0"/>
    <n v="0"/>
    <n v="0"/>
    <n v="0"/>
    <n v="0"/>
    <n v="0"/>
    <n v="0"/>
    <n v="40"/>
    <n v="49.777777777777779"/>
    <n v="1"/>
    <n v="0"/>
    <n v="0"/>
    <n v="0"/>
    <n v="0"/>
    <n v="0"/>
  </r>
  <r>
    <d v="2024-08-01T00:00:00"/>
    <n v="2024"/>
    <x v="5"/>
    <n v="3"/>
    <n v="1"/>
    <n v="0"/>
    <s v="2210"/>
    <x v="2"/>
    <s v="101031"/>
    <s v="Fastlønn - kvelds- og nattillegg"/>
    <s v="1010"/>
    <s v="22110"/>
    <s v="Oppvekst og Utdanning"/>
    <s v="2024_08_fact_komskole.csv"/>
    <n v="2250"/>
    <n v="1160"/>
    <n v="-1090"/>
    <n v="0"/>
    <n v="40"/>
    <n v="40"/>
    <n v="0"/>
    <n v="0"/>
    <n v="13.333333333333334"/>
    <n v="23.094010767585029"/>
    <n v="40"/>
    <n v="51.555555555555557"/>
    <n v="1"/>
    <n v="1.1547005383792515"/>
    <n v="40"/>
    <n v="3.6888794541139363"/>
    <n v="0"/>
    <n v="1"/>
  </r>
  <r>
    <d v="2024-07-01T00:00:00"/>
    <n v="2024"/>
    <x v="7"/>
    <n v="3"/>
    <n v="1"/>
    <n v="0"/>
    <s v="2020"/>
    <x v="4"/>
    <s v="109999"/>
    <s v="Arbeidsgiveravgift"/>
    <s v="1099"/>
    <s v="20230"/>
    <s v="Oppvekst og Utdanning"/>
    <s v="2024_07_fact_komskole.csv"/>
    <n v="123620"/>
    <n v="140380"/>
    <n v="16760"/>
    <n v="0"/>
    <n v="0"/>
    <n v="0"/>
    <n v="0"/>
    <n v="0"/>
    <n v="0"/>
    <n v="0"/>
    <n v="-40"/>
    <n v="113.55767675133475"/>
    <n v="1"/>
    <n v="0"/>
    <n v="0"/>
    <n v="0"/>
    <n v="1"/>
    <n v="0"/>
  </r>
  <r>
    <d v="2024-07-01T00:00:00"/>
    <n v="2024"/>
    <x v="7"/>
    <n v="3"/>
    <n v="1"/>
    <n v="0"/>
    <s v="2020"/>
    <x v="4"/>
    <s v="112090"/>
    <s v="Annet forbruksmateriell, varer og tjenester"/>
    <s v="1120"/>
    <s v="20230"/>
    <s v="Oppvekst og Utdanning"/>
    <s v="2024_07_fact_komskole.csv"/>
    <n v="120"/>
    <n v="380"/>
    <n v="260"/>
    <n v="0"/>
    <n v="0"/>
    <n v="0"/>
    <n v="0"/>
    <n v="0"/>
    <n v="0"/>
    <n v="0"/>
    <n v="-40"/>
    <n v="316.66666666666663"/>
    <n v="1"/>
    <n v="0"/>
    <n v="0"/>
    <n v="0"/>
    <n v="2"/>
    <n v="0"/>
  </r>
  <r>
    <d v="2024-07-01T00:00:00"/>
    <n v="2024"/>
    <x v="7"/>
    <n v="3"/>
    <n v="1"/>
    <n v="0"/>
    <s v="2020"/>
    <x v="4"/>
    <s v="127200"/>
    <s v="Andre tjenester"/>
    <s v="1272"/>
    <s v="20210"/>
    <s v="Oppvekst og Utdanning"/>
    <s v="2024_07_fact_komskole.csv"/>
    <n v="880"/>
    <n v="620"/>
    <n v="-260"/>
    <n v="0"/>
    <n v="0"/>
    <n v="0"/>
    <n v="0"/>
    <n v="0"/>
    <n v="0"/>
    <n v="0"/>
    <n v="40"/>
    <n v="70.454545454545453"/>
    <n v="1"/>
    <n v="0"/>
    <n v="0"/>
    <n v="0"/>
    <n v="0"/>
    <n v="0"/>
  </r>
  <r>
    <d v="2024-07-01T00:00:00"/>
    <n v="2024"/>
    <x v="7"/>
    <n v="3"/>
    <n v="1"/>
    <n v="0"/>
    <s v="2020"/>
    <x v="4"/>
    <s v="109999"/>
    <s v="Arbeidsgiveravgift"/>
    <s v="1099"/>
    <s v="20210"/>
    <s v="Oppvekst og Utdanning"/>
    <s v="2024_07_fact_komskole.csv"/>
    <n v="21000"/>
    <n v="20120"/>
    <n v="-880"/>
    <n v="0"/>
    <n v="0"/>
    <n v="0"/>
    <n v="0"/>
    <n v="0"/>
    <n v="0"/>
    <n v="0"/>
    <n v="40"/>
    <n v="95.80952380952381"/>
    <n v="1"/>
    <n v="0"/>
    <n v="0"/>
    <n v="0"/>
    <n v="0"/>
    <n v="0"/>
  </r>
  <r>
    <d v="2024-08-01T00:00:00"/>
    <n v="2024"/>
    <x v="5"/>
    <n v="3"/>
    <n v="1"/>
    <n v="0"/>
    <s v="2020"/>
    <x v="4"/>
    <s v="109999"/>
    <s v="Arbeidsgiveravgift"/>
    <s v="1099"/>
    <s v="20210"/>
    <s v="Oppvekst og Utdanning"/>
    <s v="2024_08_fact_komskole.csv"/>
    <n v="21000"/>
    <n v="20160"/>
    <n v="-840"/>
    <n v="0"/>
    <n v="40"/>
    <n v="40"/>
    <n v="0"/>
    <n v="0"/>
    <n v="13.333333333333334"/>
    <n v="23.094010767585029"/>
    <n v="40"/>
    <n v="96"/>
    <n v="1"/>
    <n v="1.1547005383792515"/>
    <n v="40"/>
    <n v="3.6888794541139363"/>
    <n v="0"/>
    <n v="1"/>
  </r>
  <r>
    <d v="2024-06-01T00:00:00"/>
    <n v="2024"/>
    <x v="2"/>
    <n v="2"/>
    <n v="1"/>
    <n v="0"/>
    <s v="2540"/>
    <x v="0"/>
    <s v="102010"/>
    <s v="Vikar - lønnet perm inkl tillitsverv og velf.perm."/>
    <s v="1020"/>
    <s v="25320"/>
    <s v="Helse og Omsorg"/>
    <s v="2024_06_fact_bomiljo.csv"/>
    <n v="4738"/>
    <n v="2130.8000000000002"/>
    <n v="-2607.1999999999998"/>
    <n v="0"/>
    <n v="2130.8000000000002"/>
    <n v="2130.8000000000002"/>
    <n v="0"/>
    <n v="0"/>
    <n v="710.26666666666677"/>
    <n v="1230.2179535892546"/>
    <n v="-1166.42"/>
    <n v="44.97256226255805"/>
    <n v="1"/>
    <n v="1.1547005383792515"/>
    <n v="2130.8000000000002"/>
    <n v="7.6642527750428444"/>
    <n v="0"/>
    <n v="1"/>
  </r>
  <r>
    <d v="2024-07-01T00:00:00"/>
    <n v="2024"/>
    <x v="7"/>
    <n v="3"/>
    <n v="1"/>
    <n v="0"/>
    <s v="2020"/>
    <x v="4"/>
    <s v="110000"/>
    <s v="Kontormateriell / rekvisita"/>
    <s v="1100"/>
    <s v="20230"/>
    <s v="Oppvekst og Utdanning"/>
    <s v="2024_07_fact_komskole.csv"/>
    <n v="120"/>
    <n v="380"/>
    <n v="260"/>
    <n v="0"/>
    <n v="0"/>
    <n v="0"/>
    <n v="0"/>
    <n v="0"/>
    <n v="0"/>
    <n v="0"/>
    <n v="-40"/>
    <n v="316.66666666666663"/>
    <n v="1"/>
    <n v="0"/>
    <n v="0"/>
    <n v="0"/>
    <n v="2"/>
    <n v="0"/>
  </r>
  <r>
    <d v="2024-07-01T00:00:00"/>
    <n v="2024"/>
    <x v="7"/>
    <n v="3"/>
    <n v="1"/>
    <n v="0"/>
    <s v="2020"/>
    <x v="4"/>
    <s v="112060"/>
    <s v="Brukerbelønning"/>
    <s v="1120"/>
    <s v="20220"/>
    <s v="Oppvekst og Utdanning"/>
    <s v="2024_07_fact_komskole.csv"/>
    <n v="1120"/>
    <n v="1380"/>
    <n v="260"/>
    <n v="0"/>
    <n v="0"/>
    <n v="0"/>
    <n v="0"/>
    <n v="0"/>
    <n v="0"/>
    <n v="0"/>
    <n v="-40"/>
    <n v="123.21428571428572"/>
    <n v="1"/>
    <n v="0"/>
    <n v="0"/>
    <n v="0"/>
    <n v="1"/>
    <n v="0"/>
  </r>
  <r>
    <d v="2024-07-01T00:00:00"/>
    <n v="2024"/>
    <x v="7"/>
    <n v="3"/>
    <n v="1"/>
    <n v="0"/>
    <s v="2140"/>
    <x v="1"/>
    <s v="116000"/>
    <s v="Km-godtgjørelse, inkl. passasjertillegg - oppl.pl"/>
    <s v="1160"/>
    <s v="20220"/>
    <s v="Oppvekst og Utdanning"/>
    <s v="2024_07_fact_komskole.csv"/>
    <n v="3250"/>
    <n v="620"/>
    <n v="-2630"/>
    <n v="0"/>
    <n v="0"/>
    <n v="0"/>
    <n v="0"/>
    <n v="0"/>
    <n v="0"/>
    <n v="0"/>
    <n v="40"/>
    <n v="19.076923076923077"/>
    <n v="1"/>
    <n v="0"/>
    <n v="0"/>
    <n v="0"/>
    <n v="0"/>
    <n v="0"/>
  </r>
  <r>
    <d v="2024-08-01T00:00:00"/>
    <n v="2024"/>
    <x v="5"/>
    <n v="3"/>
    <n v="1"/>
    <n v="0"/>
    <s v="2140"/>
    <x v="1"/>
    <s v="116000"/>
    <s v="Km-godtgjørelse, inkl. passasjertillegg - oppl.pl"/>
    <s v="1160"/>
    <s v="20220"/>
    <s v="Oppvekst og Utdanning"/>
    <s v="2024_08_fact_komskole.csv"/>
    <n v="3250"/>
    <n v="660"/>
    <n v="-2590"/>
    <n v="0"/>
    <n v="40"/>
    <n v="40"/>
    <n v="0"/>
    <n v="0"/>
    <n v="13.333333333333334"/>
    <n v="23.094010767585029"/>
    <n v="40"/>
    <n v="20.307692307692307"/>
    <n v="1"/>
    <n v="1.1547005383792515"/>
    <n v="40"/>
    <n v="3.6888794541139363"/>
    <n v="0"/>
    <n v="1"/>
  </r>
  <r>
    <d v="2024-07-01T00:00:00"/>
    <n v="2024"/>
    <x v="7"/>
    <n v="3"/>
    <n v="1"/>
    <n v="0"/>
    <s v="2210"/>
    <x v="2"/>
    <s v="111500"/>
    <s v="Matvarer / drikke - ikke møtevirksomhet"/>
    <s v="1115"/>
    <s v="22110"/>
    <s v="Oppvekst og Utdanning"/>
    <s v="2024_07_fact_komskole.csv"/>
    <n v="5620"/>
    <n v="5380"/>
    <n v="-240"/>
    <n v="0"/>
    <n v="0"/>
    <n v="0"/>
    <n v="0"/>
    <n v="0"/>
    <n v="0"/>
    <n v="0"/>
    <n v="-40"/>
    <n v="95.729537366548044"/>
    <n v="1"/>
    <n v="0"/>
    <n v="0"/>
    <n v="0"/>
    <n v="0"/>
    <n v="0"/>
  </r>
  <r>
    <d v="2024-07-01T00:00:00"/>
    <n v="2024"/>
    <x v="7"/>
    <n v="3"/>
    <n v="1"/>
    <n v="0"/>
    <s v="2020"/>
    <x v="4"/>
    <s v="110020"/>
    <s v="Kopieringsmatriell - papir / toner (ikke leie)"/>
    <s v="1100"/>
    <s v="20220"/>
    <s v="Oppvekst og Utdanning"/>
    <s v="2024_07_fact_komskole.csv"/>
    <n v="2380"/>
    <n v="1120"/>
    <n v="-1260"/>
    <n v="0"/>
    <n v="0"/>
    <n v="0"/>
    <n v="0"/>
    <n v="0"/>
    <n v="0"/>
    <n v="0"/>
    <n v="40"/>
    <n v="47.058823529411761"/>
    <n v="1"/>
    <n v="0"/>
    <n v="0"/>
    <n v="0"/>
    <n v="0"/>
    <n v="0"/>
  </r>
  <r>
    <d v="2024-04-01T00:00:00"/>
    <n v="2024"/>
    <x v="3"/>
    <n v="2"/>
    <n v="0"/>
    <n v="0"/>
    <s v="2540"/>
    <x v="0"/>
    <s v="101040"/>
    <s v="Fastlønn - veiledningstillegg"/>
    <s v="1010"/>
    <s v="25320"/>
    <s v="Helse og Omsorg"/>
    <s v="2024_04_fact_bomiljo.csv"/>
    <n v="1292"/>
    <n v="1120"/>
    <n v="-172"/>
    <n v="0"/>
    <n v="1120"/>
    <n v="1120"/>
    <n v="0"/>
    <n v="0"/>
    <n v="373.33333333333331"/>
    <n v="646.63230149238086"/>
    <n v="1120"/>
    <n v="86.687306501547994"/>
    <n v="1"/>
    <n v="1.1547005383792517"/>
    <n v="1120"/>
    <n v="7.0210839642891401"/>
    <n v="0"/>
    <n v="1"/>
  </r>
  <r>
    <d v="2024-07-01T00:00:00"/>
    <n v="2024"/>
    <x v="7"/>
    <n v="3"/>
    <n v="1"/>
    <n v="0"/>
    <s v="2140"/>
    <x v="1"/>
    <s v="110500"/>
    <s v="Undervisningsmateriell"/>
    <s v="1105"/>
    <s v="20230"/>
    <s v="Oppvekst og Utdanning"/>
    <s v="2024_07_fact_komskole.csv"/>
    <n v="380"/>
    <n v="120"/>
    <n v="-260"/>
    <n v="0"/>
    <n v="0"/>
    <n v="0"/>
    <n v="0"/>
    <n v="0"/>
    <n v="0"/>
    <n v="0"/>
    <n v="40"/>
    <n v="31.578947368421051"/>
    <n v="1"/>
    <n v="0"/>
    <n v="0"/>
    <n v="0"/>
    <n v="0"/>
    <n v="0"/>
  </r>
  <r>
    <d v="2024-06-01T00:00:00"/>
    <n v="2024"/>
    <x v="2"/>
    <n v="2"/>
    <n v="1"/>
    <n v="0"/>
    <s v="2540"/>
    <x v="0"/>
    <s v="116000"/>
    <s v="Km-godtgjørelse, inkl. passasjertillegg - oppl.pl"/>
    <s v="1160"/>
    <s v="25320"/>
    <s v="Helse og Omsorg"/>
    <s v="2024_06_fact_bomiljo.csv"/>
    <n v="850"/>
    <n v="538.20000000000005"/>
    <n v="-311.79999999999995"/>
    <n v="0"/>
    <n v="538.20000000000005"/>
    <n v="538.20000000000005"/>
    <n v="0"/>
    <n v="0"/>
    <n v="179.4"/>
    <n v="310.72991487785663"/>
    <n v="932.84999999999991"/>
    <n v="63.317647058823532"/>
    <n v="1"/>
    <n v="1.1547005383792517"/>
    <n v="538.20000000000005"/>
    <n v="6.2882302382928055"/>
    <n v="0"/>
    <n v="1"/>
  </r>
  <r>
    <d v="2024-07-01T00:00:00"/>
    <n v="2024"/>
    <x v="7"/>
    <n v="3"/>
    <n v="1"/>
    <n v="0"/>
    <s v="2020"/>
    <x v="4"/>
    <s v="110500"/>
    <s v="Undervisningsmateriell"/>
    <s v="1105"/>
    <s v="20220"/>
    <s v="Oppvekst og Utdanning"/>
    <s v="2024_07_fact_komskole.csv"/>
    <n v="13380"/>
    <n v="19620"/>
    <n v="6240"/>
    <n v="0"/>
    <n v="0"/>
    <n v="0"/>
    <n v="0"/>
    <n v="0"/>
    <n v="0"/>
    <n v="0"/>
    <n v="40"/>
    <n v="146.63677130044843"/>
    <n v="1"/>
    <n v="0"/>
    <n v="0"/>
    <n v="0"/>
    <n v="2"/>
    <n v="0"/>
  </r>
  <r>
    <d v="2024-07-01T00:00:00"/>
    <n v="2024"/>
    <x v="7"/>
    <n v="3"/>
    <n v="1"/>
    <n v="0"/>
    <s v="2020"/>
    <x v="4"/>
    <s v="113000"/>
    <s v="Abonnement / samtale for mobil, telefon, nettbrett"/>
    <s v="1130"/>
    <s v="20230"/>
    <s v="Oppvekst og Utdanning"/>
    <s v="2024_07_fact_komskole.csv"/>
    <n v="880"/>
    <n v="1120"/>
    <n v="240"/>
    <n v="0"/>
    <n v="0"/>
    <n v="0"/>
    <n v="0"/>
    <n v="0"/>
    <n v="0"/>
    <n v="0"/>
    <n v="40"/>
    <n v="127.27272727272727"/>
    <n v="1"/>
    <n v="0"/>
    <n v="0"/>
    <n v="0"/>
    <n v="2"/>
    <n v="0"/>
  </r>
  <r>
    <d v="2024-07-01T00:00:00"/>
    <n v="2024"/>
    <x v="7"/>
    <n v="3"/>
    <n v="1"/>
    <n v="0"/>
    <s v="2140"/>
    <x v="1"/>
    <s v="109000"/>
    <s v="Pensjon fellesordningen - ordinære (klp)"/>
    <s v="1090"/>
    <s v="20210"/>
    <s v="Oppvekst og Utdanning"/>
    <s v="2024_07_fact_komskole.csv"/>
    <n v="8500"/>
    <n v="10120"/>
    <n v="1620"/>
    <n v="0"/>
    <n v="0"/>
    <n v="0"/>
    <n v="0"/>
    <n v="0"/>
    <n v="0"/>
    <n v="0"/>
    <n v="40"/>
    <n v="119.05882352941177"/>
    <n v="1"/>
    <n v="0"/>
    <n v="0"/>
    <n v="0"/>
    <n v="1"/>
    <n v="0"/>
  </r>
  <r>
    <d v="2024-08-01T00:00:00"/>
    <n v="2024"/>
    <x v="5"/>
    <n v="3"/>
    <n v="1"/>
    <n v="0"/>
    <s v="2140"/>
    <x v="1"/>
    <s v="109000"/>
    <s v="Pensjon fellesordningen - ordinære (klp)"/>
    <s v="1090"/>
    <s v="20210"/>
    <s v="Oppvekst og Utdanning"/>
    <s v="2024_08_fact_komskole.csv"/>
    <n v="8500"/>
    <n v="10160"/>
    <n v="1660"/>
    <n v="0"/>
    <n v="40"/>
    <n v="40"/>
    <n v="0"/>
    <n v="0"/>
    <n v="13.333333333333334"/>
    <n v="23.094010767585029"/>
    <n v="40"/>
    <n v="119.52941176470588"/>
    <n v="1"/>
    <n v="1.1547005383792515"/>
    <n v="40"/>
    <n v="3.6888794541139363"/>
    <n v="1"/>
    <n v="1"/>
  </r>
  <r>
    <d v="2024-07-01T00:00:00"/>
    <n v="2024"/>
    <x v="7"/>
    <n v="3"/>
    <n v="1"/>
    <n v="0"/>
    <s v="2020"/>
    <x v="4"/>
    <s v="103000"/>
    <s v="Ekstrahjelp"/>
    <s v="1030"/>
    <s v="20230"/>
    <s v="Oppvekst og Utdanning"/>
    <s v="2024_07_fact_komskole.csv"/>
    <n v="5000"/>
    <n v="3380"/>
    <n v="-1620"/>
    <n v="0"/>
    <n v="0"/>
    <n v="0"/>
    <n v="0"/>
    <n v="0"/>
    <n v="0"/>
    <n v="0"/>
    <n v="-40"/>
    <n v="67.600000000000009"/>
    <n v="1"/>
    <n v="0"/>
    <n v="0"/>
    <n v="0"/>
    <n v="0"/>
    <n v="0"/>
  </r>
  <r>
    <d v="2024-08-01T00:00:00"/>
    <n v="2024"/>
    <x v="5"/>
    <n v="3"/>
    <n v="1"/>
    <n v="0"/>
    <s v="2020"/>
    <x v="4"/>
    <s v="103000"/>
    <s v="Ekstrahjelp"/>
    <s v="1030"/>
    <s v="20230"/>
    <s v="Oppvekst og Utdanning"/>
    <s v="2024_08_fact_komskole.csv"/>
    <n v="5000"/>
    <n v="3340"/>
    <n v="-1660"/>
    <n v="0"/>
    <n v="-40"/>
    <n v="-40"/>
    <n v="0"/>
    <n v="0"/>
    <n v="-13.333333333333334"/>
    <n v="23.094010767585029"/>
    <n v="-40"/>
    <n v="66.8"/>
    <n v="1"/>
    <n v="-1.1547005383792515"/>
    <n v="40"/>
    <n v="3.6888794541139363"/>
    <n v="0"/>
    <n v="0"/>
  </r>
  <r>
    <d v="2024-07-01T00:00:00"/>
    <n v="2024"/>
    <x v="7"/>
    <n v="3"/>
    <n v="1"/>
    <n v="0"/>
    <s v="2020"/>
    <x v="4"/>
    <s v="135000"/>
    <s v="Kjøp fra kommuner"/>
    <s v="1350"/>
    <s v="20220"/>
    <s v="Oppvekst og Utdanning"/>
    <s v="2024_07_fact_komskole.csv"/>
    <n v="43750"/>
    <n v="30620"/>
    <n v="-13130"/>
    <n v="0"/>
    <n v="0"/>
    <n v="0"/>
    <n v="0"/>
    <n v="0"/>
    <n v="0"/>
    <n v="0"/>
    <n v="40"/>
    <n v="69.988571428571433"/>
    <n v="1"/>
    <n v="0"/>
    <n v="0"/>
    <n v="0"/>
    <n v="0"/>
    <n v="0"/>
  </r>
  <r>
    <d v="2024-08-01T00:00:00"/>
    <n v="2024"/>
    <x v="5"/>
    <n v="3"/>
    <n v="1"/>
    <n v="0"/>
    <s v="2020"/>
    <x v="4"/>
    <s v="135000"/>
    <s v="Kjøp fra kommuner"/>
    <s v="1350"/>
    <s v="20220"/>
    <s v="Oppvekst og Utdanning"/>
    <s v="2024_08_fact_komskole.csv"/>
    <n v="43750"/>
    <n v="30660"/>
    <n v="-13090"/>
    <n v="0"/>
    <n v="40"/>
    <n v="40"/>
    <n v="0"/>
    <n v="0"/>
    <n v="13.333333333333334"/>
    <n v="23.094010767585029"/>
    <n v="40"/>
    <n v="70.08"/>
    <n v="1"/>
    <n v="1.1547005383792515"/>
    <n v="40"/>
    <n v="3.6888794541139363"/>
    <n v="0"/>
    <n v="1"/>
  </r>
  <r>
    <d v="2024-08-01T00:00:00"/>
    <n v="2024"/>
    <x v="5"/>
    <n v="3"/>
    <n v="1"/>
    <n v="0"/>
    <s v="2540"/>
    <x v="0"/>
    <s v="117030"/>
    <s v="Reiseutg. buss, tog,taxi, fly, leiebil, bom, park."/>
    <s v="1170"/>
    <s v="25720"/>
    <s v="Helse og Omsorg"/>
    <s v="2024_08_fact_bomiljo.csv"/>
    <n v="858"/>
    <n v="3317"/>
    <n v="2459"/>
    <n v="0"/>
    <n v="2067"/>
    <n v="2067"/>
    <n v="0"/>
    <n v="0"/>
    <n v="1105.6666666666667"/>
    <n v="1041.0313796103042"/>
    <n v="2067"/>
    <n v="386.5967365967366"/>
    <n v="1"/>
    <n v="0.92344318544287807"/>
    <n v="2067"/>
    <n v="7.6338535596817678"/>
    <n v="2"/>
    <n v="1"/>
  </r>
  <r>
    <d v="2024-07-01T00:00:00"/>
    <n v="2024"/>
    <x v="7"/>
    <n v="3"/>
    <n v="1"/>
    <n v="0"/>
    <s v="2140"/>
    <x v="1"/>
    <s v="101000"/>
    <s v="Fastlønn - ordinære"/>
    <s v="1010"/>
    <s v="20210"/>
    <s v="Oppvekst og Utdanning"/>
    <s v="2024_07_fact_komskole.csv"/>
    <n v="127750"/>
    <n v="110380"/>
    <n v="-17370"/>
    <n v="0"/>
    <n v="0"/>
    <n v="0"/>
    <n v="0"/>
    <n v="0"/>
    <n v="0"/>
    <n v="0"/>
    <n v="-40"/>
    <n v="86.403131115459885"/>
    <n v="1"/>
    <n v="0"/>
    <n v="0"/>
    <n v="0"/>
    <n v="0"/>
    <n v="0"/>
  </r>
  <r>
    <d v="2024-08-01T00:00:00"/>
    <n v="2024"/>
    <x v="5"/>
    <n v="3"/>
    <n v="1"/>
    <n v="0"/>
    <s v="2140"/>
    <x v="1"/>
    <s v="101000"/>
    <s v="Fastlønn - ordinære"/>
    <s v="1010"/>
    <s v="20210"/>
    <s v="Oppvekst og Utdanning"/>
    <s v="2024_08_fact_komskole.csv"/>
    <n v="127750"/>
    <n v="110340"/>
    <n v="-17410"/>
    <n v="0"/>
    <n v="-40"/>
    <n v="-40"/>
    <n v="0"/>
    <n v="0"/>
    <n v="-13.333333333333334"/>
    <n v="23.094010767585029"/>
    <n v="-40"/>
    <n v="86.371819960861046"/>
    <n v="1"/>
    <n v="-1.1547005383792515"/>
    <n v="40"/>
    <n v="3.6888794541139363"/>
    <n v="0"/>
    <n v="0"/>
  </r>
  <r>
    <d v="2024-07-01T00:00:00"/>
    <n v="2024"/>
    <x v="7"/>
    <n v="3"/>
    <n v="1"/>
    <n v="0"/>
    <s v="2020"/>
    <x v="4"/>
    <s v="115000"/>
    <s v="Kurs / konferanser/opplæring - inkl. hotell"/>
    <s v="1150"/>
    <s v="20210"/>
    <s v="Oppvekst og Utdanning"/>
    <s v="2024_07_fact_komskole.csv"/>
    <n v="620"/>
    <n v="620"/>
    <n v="0"/>
    <n v="0"/>
    <n v="0"/>
    <n v="0"/>
    <n v="0"/>
    <n v="0"/>
    <n v="0"/>
    <n v="0"/>
    <n v="40"/>
    <n v="100"/>
    <n v="1"/>
    <n v="0"/>
    <n v="0"/>
    <n v="0"/>
    <n v="0"/>
    <n v="0"/>
  </r>
  <r>
    <d v="2024-07-01T00:00:00"/>
    <n v="2024"/>
    <x v="7"/>
    <n v="3"/>
    <n v="1"/>
    <n v="0"/>
    <s v="2540"/>
    <x v="0"/>
    <s v="127040"/>
    <s v="Kjøp av vikarbyråtjenester"/>
    <s v="1270"/>
    <s v="25710"/>
    <s v="Helse og Omsorg"/>
    <s v="2024_07_fact_bomiljo.csv"/>
    <n v="0"/>
    <n v="129480"/>
    <n v="129480"/>
    <n v="0"/>
    <n v="129480"/>
    <n v="129480"/>
    <n v="0"/>
    <n v="0"/>
    <n v="64740"/>
    <n v="91556.186028034179"/>
    <n v="123696"/>
    <n v="100"/>
    <n v="1"/>
    <n v="0.70710678118654746"/>
    <n v="129480"/>
    <n v="11.771281708040181"/>
    <n v="1"/>
    <n v="1"/>
  </r>
  <r>
    <d v="2024-02-01T00:00:00"/>
    <n v="2024"/>
    <x v="4"/>
    <n v="1"/>
    <n v="0"/>
    <n v="0"/>
    <s v="2540"/>
    <x v="0"/>
    <s v="102031"/>
    <s v="Vikar - kvelds- og nattillegg"/>
    <s v="1020"/>
    <s v="25710"/>
    <s v="Helse og Omsorg"/>
    <s v="2024_02_fact_bomiljo.csv"/>
    <n v="0"/>
    <n v="59390.49"/>
    <n v="59390.49"/>
    <n v="0"/>
    <n v="59390.49"/>
    <n v="59390.49"/>
    <n v="0"/>
    <n v="0"/>
    <n v="59390.49"/>
    <n v="0"/>
    <n v="-34201.339999999997"/>
    <n v="100"/>
    <n v="1"/>
    <n v="0"/>
    <n v="59390.49"/>
    <n v="10.991889391523101"/>
    <n v="1"/>
    <n v="1"/>
  </r>
  <r>
    <d v="2024-07-01T00:00:00"/>
    <n v="2024"/>
    <x v="7"/>
    <n v="3"/>
    <n v="1"/>
    <n v="0"/>
    <s v="2030"/>
    <x v="7"/>
    <s v="102000"/>
    <s v="Vikar - sykefravær - med refusjon"/>
    <s v="1020"/>
    <s v="21310"/>
    <s v="Oppvekst og Utdanning"/>
    <s v="2024_07_fact_komskole.csv"/>
    <n v="0"/>
    <n v="27880"/>
    <n v="27880"/>
    <n v="0"/>
    <n v="0"/>
    <n v="0"/>
    <n v="0"/>
    <n v="0"/>
    <n v="0"/>
    <n v="0"/>
    <n v="-40"/>
    <n v="100"/>
    <n v="1"/>
    <n v="0"/>
    <n v="0"/>
    <n v="0"/>
    <n v="0"/>
    <n v="0"/>
  </r>
  <r>
    <d v="2024-08-01T00:00:00"/>
    <n v="2024"/>
    <x v="5"/>
    <n v="3"/>
    <n v="1"/>
    <n v="0"/>
    <s v="2030"/>
    <x v="7"/>
    <s v="102000"/>
    <s v="Vikar - sykefravær - med refusjon"/>
    <s v="1020"/>
    <s v="21310"/>
    <s v="Oppvekst og Utdanning"/>
    <s v="2024_08_fact_komskole.csv"/>
    <n v="0"/>
    <n v="27840"/>
    <n v="27840"/>
    <n v="0"/>
    <n v="-40"/>
    <n v="-40"/>
    <n v="0"/>
    <n v="0"/>
    <n v="-13.333333333333334"/>
    <n v="23.094010767585029"/>
    <n v="-40"/>
    <n v="100"/>
    <n v="1"/>
    <n v="-1.1547005383792515"/>
    <n v="40"/>
    <n v="3.6888794541139363"/>
    <n v="0"/>
    <n v="0"/>
  </r>
  <r>
    <d v="2024-07-01T00:00:00"/>
    <n v="2024"/>
    <x v="7"/>
    <n v="3"/>
    <n v="1"/>
    <n v="0"/>
    <s v="2140"/>
    <x v="1"/>
    <s v="135000"/>
    <s v="Kjøp fra kommuner"/>
    <s v="1350"/>
    <s v="20220"/>
    <s v="Oppvekst og Utdanning"/>
    <s v="2024_07_fact_komskole.csv"/>
    <n v="0"/>
    <n v="120"/>
    <n v="120"/>
    <n v="0"/>
    <n v="0"/>
    <n v="0"/>
    <n v="0"/>
    <n v="0"/>
    <n v="0"/>
    <n v="0"/>
    <n v="4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62000"/>
    <s v="Annet salg av varer og tjenester, gebyrer o.l. som ikke er merverdiavgiftspliktig"/>
    <s v="1620"/>
    <s v="20220"/>
    <s v="Oppvekst og Utdanning"/>
    <s v="2024_07_fact_komskole.csv"/>
    <n v="0"/>
    <n v="-4620"/>
    <n v="-4620"/>
    <n v="0"/>
    <n v="0"/>
    <n v="0"/>
    <n v="0"/>
    <n v="0"/>
    <n v="0"/>
    <n v="0"/>
    <n v="-4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62000"/>
    <s v="Annet salg av varer og tjenester, gebyrer o.l. som ikke er merverdiavgiftspliktig"/>
    <s v="1620"/>
    <s v="20220"/>
    <s v="Oppvekst og Utdanning"/>
    <s v="2024_08_fact_komskole.csv"/>
    <n v="0"/>
    <n v="-4660"/>
    <n v="-4660"/>
    <n v="0"/>
    <n v="-40"/>
    <n v="-40"/>
    <n v="0"/>
    <n v="0"/>
    <n v="-13.333333333333334"/>
    <n v="23.094010767585029"/>
    <n v="-40"/>
    <n v="100"/>
    <n v="1"/>
    <n v="-1.1547005383792515"/>
    <n v="40"/>
    <n v="3.6888794541139363"/>
    <n v="0"/>
    <n v="0"/>
  </r>
  <r>
    <d v="2024-01-01T00:00:00"/>
    <n v="2024"/>
    <x v="0"/>
    <n v="1"/>
    <n v="0"/>
    <n v="0"/>
    <s v="2020"/>
    <x v="4"/>
    <s v="172900"/>
    <s v="Kompensasjon for merverdiavgift"/>
    <s v="1729"/>
    <s v="20210"/>
    <s v="Oppvekst og Utdanning"/>
    <s v="2024_01_fact_komskole.csv"/>
    <n v="0"/>
    <n v="-500"/>
    <n v="-500"/>
    <n v="0"/>
    <n v="-500"/>
    <n v="-500"/>
    <n v="0"/>
    <n v="0"/>
    <n v="-500"/>
    <n v="0"/>
    <n v="-21620"/>
    <n v="100"/>
    <n v="1"/>
    <n v="0"/>
    <n v="500"/>
    <n v="6.2146080984221914"/>
    <n v="0"/>
    <n v="0"/>
  </r>
  <r>
    <d v="2024-04-01T00:00:00"/>
    <n v="2024"/>
    <x v="3"/>
    <n v="2"/>
    <n v="0"/>
    <n v="0"/>
    <s v="2020"/>
    <x v="4"/>
    <s v="172900"/>
    <s v="Kompensasjon for merverdiavgift"/>
    <s v="1729"/>
    <s v="20210"/>
    <s v="Oppvekst og Utdanning"/>
    <s v="2024_04_fact_komskole.csv"/>
    <n v="0"/>
    <n v="-22120"/>
    <n v="-22120"/>
    <n v="0"/>
    <n v="-21620"/>
    <n v="-21620"/>
    <n v="0"/>
    <n v="0"/>
    <n v="-14413.333333333334"/>
    <n v="12482.312819879708"/>
    <n v="21620"/>
    <n v="100"/>
    <n v="1"/>
    <n v="-0.57735026918962573"/>
    <n v="21620"/>
    <n v="9.9813740911931994"/>
    <n v="0"/>
    <n v="0"/>
  </r>
  <r>
    <d v="2024-07-01T00:00:00"/>
    <n v="2024"/>
    <x v="7"/>
    <n v="3"/>
    <n v="1"/>
    <n v="0"/>
    <s v="2020"/>
    <x v="4"/>
    <s v="172900"/>
    <s v="Kompensasjon for merverdiavgift"/>
    <s v="1729"/>
    <s v="20210"/>
    <s v="Oppvekst og Utdanning"/>
    <s v="2024_07_fact_komskole.csv"/>
    <n v="0"/>
    <n v="-22120"/>
    <n v="-22120"/>
    <n v="0"/>
    <n v="-21620"/>
    <n v="-21620"/>
    <n v="0"/>
    <n v="0"/>
    <n v="-14413.333333333334"/>
    <n v="12482.312819879708"/>
    <n v="21620"/>
    <n v="100"/>
    <n v="1"/>
    <n v="-0.57735026918962573"/>
    <n v="21620"/>
    <n v="9.9813740911931994"/>
    <n v="0"/>
    <n v="0"/>
  </r>
  <r>
    <d v="2024-08-01T00:00:00"/>
    <n v="2024"/>
    <x v="5"/>
    <n v="3"/>
    <n v="1"/>
    <n v="0"/>
    <s v="2540"/>
    <x v="0"/>
    <s v="170080"/>
    <s v="Øremerkede statstilskudd"/>
    <s v="1700"/>
    <s v="25710"/>
    <s v="Helse og Omsorg"/>
    <s v="2024_08_fact_bomiljo.csv"/>
    <n v="0"/>
    <n v="-7100"/>
    <n v="-7100"/>
    <n v="0"/>
    <n v="-7100"/>
    <n v="-7100"/>
    <n v="0"/>
    <n v="0"/>
    <n v="-3550"/>
    <n v="5020.4581464244875"/>
    <n v="-7100"/>
    <n v="100"/>
    <n v="1"/>
    <n v="-0.70710678118654746"/>
    <n v="7100"/>
    <n v="8.8678500630294064"/>
    <n v="0"/>
    <n v="0"/>
  </r>
  <r>
    <d v="2024-06-01T00:00:00"/>
    <n v="2024"/>
    <x v="2"/>
    <n v="2"/>
    <n v="1"/>
    <n v="0"/>
    <s v="2020"/>
    <x v="4"/>
    <s v="138000"/>
    <s v="Kjøp fra andre regnskapsenheter som inngår i KOSTRA konsern"/>
    <s v="1380"/>
    <s v="20220"/>
    <s v="Oppvekst og Utdanning"/>
    <s v="2024_06_fact_komskole.csv"/>
    <n v="0"/>
    <n v="880"/>
    <n v="880"/>
    <n v="0"/>
    <n v="-4240"/>
    <n v="-4240"/>
    <n v="0"/>
    <n v="0"/>
    <n v="0"/>
    <n v="4240"/>
    <n v="4240"/>
    <n v="100"/>
    <n v="1"/>
    <n v="-1"/>
    <n v="4240"/>
    <n v="8.3523185482260036"/>
    <n v="0"/>
    <n v="0"/>
  </r>
  <r>
    <d v="2024-07-01T00:00:00"/>
    <n v="2024"/>
    <x v="7"/>
    <n v="3"/>
    <n v="1"/>
    <n v="0"/>
    <s v="2020"/>
    <x v="4"/>
    <s v="138000"/>
    <s v="Kjøp fra andre regnskapsenheter som inngår i KOSTRA konsern"/>
    <s v="1380"/>
    <s v="20220"/>
    <s v="Oppvekst og Utdanning"/>
    <s v="2024_07_fact_komskole.csv"/>
    <n v="0"/>
    <n v="880"/>
    <n v="880"/>
    <n v="0"/>
    <n v="-4240"/>
    <n v="-4240"/>
    <n v="0"/>
    <n v="0"/>
    <n v="0"/>
    <n v="4240"/>
    <n v="-40"/>
    <n v="100"/>
    <n v="1"/>
    <n v="-1"/>
    <n v="4240"/>
    <n v="8.3523185482260036"/>
    <n v="0"/>
    <n v="0"/>
  </r>
  <r>
    <d v="2024-07-01T00:00:00"/>
    <n v="2024"/>
    <x v="7"/>
    <n v="3"/>
    <n v="1"/>
    <n v="0"/>
    <s v="2020"/>
    <x v="4"/>
    <s v="171005"/>
    <s v="Refusjon foreldrepenger"/>
    <s v="1710"/>
    <s v="20210"/>
    <s v="Oppvekst og Utdanning"/>
    <s v="2024_07_fact_komskole.csv"/>
    <n v="0"/>
    <n v="-118120"/>
    <n v="-118120"/>
    <n v="0"/>
    <n v="0"/>
    <n v="0"/>
    <n v="0"/>
    <n v="0"/>
    <n v="0"/>
    <n v="0"/>
    <n v="-4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71005"/>
    <s v="Refusjon foreldrepenger"/>
    <s v="1710"/>
    <s v="20210"/>
    <s v="Oppvekst og Utdanning"/>
    <s v="2024_08_fact_komskole.csv"/>
    <n v="0"/>
    <n v="-118160"/>
    <n v="-118160"/>
    <n v="0"/>
    <n v="-40"/>
    <n v="-40"/>
    <n v="0"/>
    <n v="0"/>
    <n v="-13.333333333333334"/>
    <n v="23.094010767585029"/>
    <n v="-40"/>
    <n v="100"/>
    <n v="1"/>
    <n v="-1.1547005383792515"/>
    <n v="40"/>
    <n v="3.6888794541139363"/>
    <n v="0"/>
    <n v="0"/>
  </r>
  <r>
    <d v="2024-02-01T00:00:00"/>
    <n v="2024"/>
    <x v="4"/>
    <n v="1"/>
    <n v="0"/>
    <n v="0"/>
    <s v="2540"/>
    <x v="0"/>
    <s v="112013"/>
    <s v="MOTPOST GAVE EKOM USKATT (LT 4802)"/>
    <s v="1120"/>
    <s v="25320"/>
    <s v="Helse og Omsorg"/>
    <s v="2024_02_fact_bomiljo.csv"/>
    <n v="0"/>
    <n v="-732"/>
    <n v="-732"/>
    <n v="0"/>
    <n v="-732"/>
    <n v="-732"/>
    <n v="0"/>
    <n v="0"/>
    <n v="-732"/>
    <n v="0"/>
    <n v="-366"/>
    <n v="100"/>
    <n v="1"/>
    <n v="0"/>
    <n v="732"/>
    <n v="6.5957805139613113"/>
    <n v="0"/>
    <n v="0"/>
  </r>
  <r>
    <d v="2024-07-01T00:00:00"/>
    <n v="2024"/>
    <x v="7"/>
    <n v="3"/>
    <n v="1"/>
    <n v="0"/>
    <s v="2040"/>
    <x v="8"/>
    <s v="171000"/>
    <s v="Refusjon sykepenger"/>
    <s v="1710"/>
    <s v="20220"/>
    <s v="Oppvekst og Utdanning"/>
    <s v="2024_07_fact_komskole.csv"/>
    <n v="0"/>
    <n v="-48620"/>
    <n v="-48620"/>
    <n v="0"/>
    <n v="0"/>
    <n v="0"/>
    <n v="0"/>
    <n v="0"/>
    <n v="0"/>
    <n v="0"/>
    <n v="-40"/>
    <n v="100"/>
    <n v="1"/>
    <n v="0"/>
    <n v="0"/>
    <n v="0"/>
    <n v="0"/>
    <n v="0"/>
  </r>
  <r>
    <d v="2024-08-01T00:00:00"/>
    <n v="2024"/>
    <x v="5"/>
    <n v="3"/>
    <n v="1"/>
    <n v="0"/>
    <s v="2040"/>
    <x v="8"/>
    <s v="171000"/>
    <s v="Refusjon sykepenger"/>
    <s v="1710"/>
    <s v="20220"/>
    <s v="Oppvekst og Utdanning"/>
    <s v="2024_08_fact_komskole.csv"/>
    <n v="0"/>
    <n v="-48660"/>
    <n v="-48660"/>
    <n v="0"/>
    <n v="-40"/>
    <n v="-40"/>
    <n v="0"/>
    <n v="0"/>
    <n v="-13.333333333333334"/>
    <n v="23.094010767585029"/>
    <n v="-40"/>
    <n v="100"/>
    <n v="1"/>
    <n v="-1.1547005383792515"/>
    <n v="40"/>
    <n v="3.6888794541139363"/>
    <n v="0"/>
    <n v="0"/>
  </r>
  <r>
    <d v="2024-07-01T00:00:00"/>
    <n v="2024"/>
    <x v="7"/>
    <n v="3"/>
    <n v="1"/>
    <n v="0"/>
    <s v="2020"/>
    <x v="4"/>
    <s v="116500"/>
    <s v="Andre opplysningspliktige godtgjørelser"/>
    <s v="1165"/>
    <s v="20220"/>
    <s v="Oppvekst og Utdanning"/>
    <s v="2024_07_fact_komskole.csv"/>
    <n v="0"/>
    <n v="120"/>
    <n v="120"/>
    <n v="0"/>
    <n v="0"/>
    <n v="0"/>
    <n v="0"/>
    <n v="0"/>
    <n v="0"/>
    <n v="0"/>
    <n v="4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42900"/>
    <s v="Merverdiavgift som gir rett til momskompensasjon"/>
    <s v="1429"/>
    <s v="20210"/>
    <s v="Oppvekst og Utdanning"/>
    <s v="2024_06_fact_komskole.csv"/>
    <n v="0"/>
    <n v="2120"/>
    <n v="2120"/>
    <n v="0"/>
    <n v="-20000"/>
    <n v="-20000"/>
    <n v="0"/>
    <n v="0"/>
    <n v="0"/>
    <n v="20000"/>
    <n v="20000"/>
    <n v="100"/>
    <n v="1"/>
    <n v="-1"/>
    <n v="20000"/>
    <n v="9.9034875525361272"/>
    <n v="0"/>
    <n v="0"/>
  </r>
  <r>
    <d v="2024-05-01T00:00:00"/>
    <n v="2024"/>
    <x v="1"/>
    <n v="2"/>
    <n v="1"/>
    <n v="0"/>
    <s v="2540"/>
    <x v="0"/>
    <s v="112013"/>
    <s v="MOTPOST GAVE EKOM USKATT (LT 4802)"/>
    <s v="1120"/>
    <s v="25720"/>
    <s v="Helse og Omsorg"/>
    <s v="2024_05_fact_bomiljo.csv"/>
    <n v="0"/>
    <n v="-366"/>
    <n v="-366"/>
    <n v="0"/>
    <n v="-366"/>
    <n v="-366"/>
    <n v="0"/>
    <n v="0"/>
    <n v="-122"/>
    <n v="211.31019852340302"/>
    <n v="-366"/>
    <n v="100"/>
    <n v="1"/>
    <n v="-1.1547005383792517"/>
    <n v="366"/>
    <n v="5.9026333334013659"/>
    <n v="0"/>
    <n v="0"/>
  </r>
  <r>
    <d v="2024-04-01T00:00:00"/>
    <n v="2024"/>
    <x v="3"/>
    <n v="2"/>
    <n v="0"/>
    <n v="0"/>
    <s v="2540"/>
    <x v="0"/>
    <s v="112098"/>
    <s v="Tilskudd lærlinger (intern)"/>
    <s v="1120"/>
    <s v="25710"/>
    <s v="Helse og Omsorg"/>
    <s v="2024_04_fact_bomiljo.csv"/>
    <n v="0"/>
    <n v="-61447"/>
    <n v="-61447"/>
    <n v="0"/>
    <n v="-61447"/>
    <n v="-61447"/>
    <n v="0"/>
    <n v="0"/>
    <n v="-61447"/>
    <n v="0"/>
    <n v="61447"/>
    <n v="100"/>
    <n v="1"/>
    <n v="0"/>
    <n v="61447"/>
    <n v="11.02593029362343"/>
    <n v="0"/>
    <n v="0"/>
  </r>
  <r>
    <d v="2024-07-01T00:00:00"/>
    <n v="2024"/>
    <x v="7"/>
    <n v="3"/>
    <n v="1"/>
    <n v="0"/>
    <s v="2020"/>
    <x v="4"/>
    <s v="111500"/>
    <s v="Matvarer / drikke - ikke møtevirksomhet"/>
    <s v="1115"/>
    <s v="20220"/>
    <s v="Oppvekst og Utdanning"/>
    <s v="2024_07_fact_komskole.csv"/>
    <n v="0"/>
    <n v="120"/>
    <n v="120"/>
    <n v="0"/>
    <n v="0"/>
    <n v="0"/>
    <n v="0"/>
    <n v="0"/>
    <n v="0"/>
    <n v="0"/>
    <n v="4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72900"/>
    <s v="Kompensasjon for merverdiavgift"/>
    <s v="1729"/>
    <s v="20220"/>
    <s v="Oppvekst og Utdanning"/>
    <s v="2024_07_fact_komskole.csv"/>
    <n v="0"/>
    <n v="-2120"/>
    <n v="-2120"/>
    <n v="0"/>
    <n v="0"/>
    <n v="0"/>
    <n v="0"/>
    <n v="0"/>
    <n v="0"/>
    <n v="0"/>
    <n v="-4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72900"/>
    <s v="Kompensasjon for merverdiavgift"/>
    <s v="1729"/>
    <s v="20220"/>
    <s v="Oppvekst og Utdanning"/>
    <s v="2024_08_fact_komskole.csv"/>
    <n v="0"/>
    <n v="-2160"/>
    <n v="-2160"/>
    <n v="0"/>
    <n v="-40"/>
    <n v="-40"/>
    <n v="0"/>
    <n v="0"/>
    <n v="-13.333333333333334"/>
    <n v="23.094010767585029"/>
    <n v="-40"/>
    <n v="100"/>
    <n v="1"/>
    <n v="-1.1547005383792515"/>
    <n v="40"/>
    <n v="3.6888794541139363"/>
    <n v="0"/>
    <n v="0"/>
  </r>
  <r>
    <d v="2024-07-01T00:00:00"/>
    <n v="2024"/>
    <x v="7"/>
    <n v="3"/>
    <n v="1"/>
    <n v="0"/>
    <s v="2020"/>
    <x v="4"/>
    <s v="120090"/>
    <s v="Annet utstyr / andre maskiner"/>
    <s v="1200"/>
    <s v="20210"/>
    <s v="Oppvekst og Utdanning"/>
    <s v="2024_07_fact_komskole.csv"/>
    <n v="0"/>
    <n v="880"/>
    <n v="880"/>
    <n v="0"/>
    <n v="0"/>
    <n v="0"/>
    <n v="0"/>
    <n v="0"/>
    <n v="0"/>
    <n v="0"/>
    <n v="-4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20090"/>
    <s v="Annet utstyr / andre maskiner"/>
    <s v="1200"/>
    <s v="20210"/>
    <s v="Oppvekst og Utdanning"/>
    <s v="2024_08_fact_komskole.csv"/>
    <n v="0"/>
    <n v="840"/>
    <n v="840"/>
    <n v="0"/>
    <n v="-40"/>
    <n v="-40"/>
    <n v="0"/>
    <n v="0"/>
    <n v="-13.333333333333334"/>
    <n v="23.094010767585029"/>
    <n v="-40"/>
    <n v="100"/>
    <n v="1"/>
    <n v="-1.1547005383792515"/>
    <n v="40"/>
    <n v="3.6888794541139363"/>
    <n v="0"/>
    <n v="0"/>
  </r>
  <r>
    <d v="2024-07-01T00:00:00"/>
    <n v="2024"/>
    <x v="7"/>
    <n v="3"/>
    <n v="1"/>
    <n v="0"/>
    <s v="2210"/>
    <x v="2"/>
    <s v="103000"/>
    <s v="Ekstrahjelp"/>
    <s v="1030"/>
    <s v="22110"/>
    <s v="Oppvekst og Utdanning"/>
    <s v="2024_07_fact_komskole.csv"/>
    <n v="0"/>
    <n v="880"/>
    <n v="880"/>
    <n v="0"/>
    <n v="0"/>
    <n v="0"/>
    <n v="0"/>
    <n v="0"/>
    <n v="0"/>
    <n v="0"/>
    <n v="-4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03000"/>
    <s v="Ekstrahjelp"/>
    <s v="1030"/>
    <s v="22110"/>
    <s v="Oppvekst og Utdanning"/>
    <s v="2024_08_fact_komskole.csv"/>
    <n v="0"/>
    <n v="840"/>
    <n v="840"/>
    <n v="0"/>
    <n v="-40"/>
    <n v="-40"/>
    <n v="0"/>
    <n v="0"/>
    <n v="-13.333333333333334"/>
    <n v="23.094010767585029"/>
    <n v="-40"/>
    <n v="100"/>
    <n v="1"/>
    <n v="-1.1547005383792515"/>
    <n v="40"/>
    <n v="3.6888794541139363"/>
    <n v="0"/>
    <n v="0"/>
  </r>
  <r>
    <d v="2024-01-01T00:00:00"/>
    <n v="2024"/>
    <x v="0"/>
    <n v="1"/>
    <n v="0"/>
    <n v="0"/>
    <s v="2020"/>
    <x v="4"/>
    <s v="171000"/>
    <s v="Refusjon sykepenger"/>
    <s v="1710"/>
    <s v="20220"/>
    <s v="Oppvekst og Utdanning"/>
    <s v="2024_01_fact_komskole.csv"/>
    <n v="0"/>
    <n v="-380"/>
    <n v="-380"/>
    <n v="0"/>
    <n v="-380"/>
    <n v="-380"/>
    <n v="0"/>
    <n v="0"/>
    <n v="-380"/>
    <n v="0"/>
    <n v="380"/>
    <n v="100"/>
    <n v="1"/>
    <n v="0"/>
    <n v="380"/>
    <n v="5.9401712527204316"/>
    <n v="0"/>
    <n v="0"/>
  </r>
  <r>
    <d v="2024-05-01T00:00:00"/>
    <n v="2024"/>
    <x v="1"/>
    <n v="2"/>
    <n v="1"/>
    <n v="0"/>
    <s v="2020"/>
    <x v="4"/>
    <s v="171000"/>
    <s v="Refusjon sykepenger"/>
    <s v="1710"/>
    <s v="20220"/>
    <s v="Oppvekst og Utdanning"/>
    <s v="2024_05_fact_komskole.csv"/>
    <n v="0"/>
    <n v="-380"/>
    <n v="-380"/>
    <n v="0"/>
    <n v="-380"/>
    <n v="-380"/>
    <n v="0"/>
    <n v="0"/>
    <n v="0"/>
    <n v="380"/>
    <n v="380"/>
    <n v="100"/>
    <n v="1"/>
    <n v="-1"/>
    <n v="380"/>
    <n v="5.9401712527204316"/>
    <n v="0"/>
    <n v="0"/>
  </r>
  <r>
    <d v="2024-08-01T00:00:00"/>
    <n v="2024"/>
    <x v="5"/>
    <n v="3"/>
    <n v="1"/>
    <n v="0"/>
    <s v="2020"/>
    <x v="4"/>
    <s v="171000"/>
    <s v="Refusjon sykepenger"/>
    <s v="1710"/>
    <s v="20220"/>
    <s v="Oppvekst og Utdanning"/>
    <s v="2024_08_fact_komskole.csv"/>
    <n v="0"/>
    <n v="-340"/>
    <n v="-340"/>
    <n v="0"/>
    <n v="-340"/>
    <n v="-340"/>
    <n v="0"/>
    <n v="0"/>
    <n v="13.333333333333334"/>
    <n v="360.18513757973597"/>
    <n v="-340"/>
    <n v="100"/>
    <n v="1"/>
    <n v="-0.98097699340832512"/>
    <n v="340"/>
    <n v="5.8289456176102075"/>
    <n v="0"/>
    <n v="0"/>
  </r>
  <r>
    <d v="2024-07-01T00:00:00"/>
    <n v="2024"/>
    <x v="7"/>
    <n v="3"/>
    <n v="1"/>
    <n v="0"/>
    <s v="2020"/>
    <x v="4"/>
    <s v="177000"/>
    <s v="Refusjon fra private"/>
    <s v="1770"/>
    <s v="20230"/>
    <s v="Oppvekst og Utdanning"/>
    <s v="2024_07_fact_komskole.csv"/>
    <n v="0"/>
    <n v="-3620"/>
    <n v="-3620"/>
    <n v="0"/>
    <n v="0"/>
    <n v="0"/>
    <n v="0"/>
    <n v="0"/>
    <n v="0"/>
    <n v="0"/>
    <n v="-4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77000"/>
    <s v="Refusjon fra private"/>
    <s v="1770"/>
    <s v="20230"/>
    <s v="Oppvekst og Utdanning"/>
    <s v="2024_08_fact_komskole.csv"/>
    <n v="0"/>
    <n v="-3660"/>
    <n v="-3660"/>
    <n v="0"/>
    <n v="-40"/>
    <n v="-40"/>
    <n v="0"/>
    <n v="0"/>
    <n v="-13.333333333333334"/>
    <n v="23.094010767585029"/>
    <n v="-40"/>
    <n v="100"/>
    <n v="1"/>
    <n v="-1.1547005383792515"/>
    <n v="40"/>
    <n v="3.6888794541139363"/>
    <n v="0"/>
    <n v="0"/>
  </r>
  <r>
    <d v="2024-07-01T00:00:00"/>
    <n v="2024"/>
    <x v="7"/>
    <n v="3"/>
    <n v="1"/>
    <n v="0"/>
    <s v="2020"/>
    <x v="4"/>
    <s v="103000"/>
    <s v="Ekstrahjelp"/>
    <s v="1030"/>
    <s v="20210"/>
    <s v="Oppvekst og Utdanning"/>
    <s v="2024_07_fact_komskole.csv"/>
    <n v="0"/>
    <n v="1880"/>
    <n v="1880"/>
    <n v="0"/>
    <n v="0"/>
    <n v="0"/>
    <n v="0"/>
    <n v="0"/>
    <n v="0"/>
    <n v="0"/>
    <n v="-4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03000"/>
    <s v="Ekstrahjelp"/>
    <s v="1030"/>
    <s v="20210"/>
    <s v="Oppvekst og Utdanning"/>
    <s v="2024_08_fact_komskole.csv"/>
    <n v="0"/>
    <n v="1840"/>
    <n v="1840"/>
    <n v="0"/>
    <n v="-40"/>
    <n v="-40"/>
    <n v="0"/>
    <n v="0"/>
    <n v="-13.333333333333334"/>
    <n v="23.094010767585029"/>
    <n v="-40"/>
    <n v="100"/>
    <n v="1"/>
    <n v="-1.1547005383792515"/>
    <n v="40"/>
    <n v="3.6888794541139363"/>
    <n v="0"/>
    <n v="0"/>
  </r>
  <r>
    <d v="2024-06-01T00:00:00"/>
    <n v="2024"/>
    <x v="2"/>
    <n v="2"/>
    <n v="1"/>
    <n v="0"/>
    <s v="2210"/>
    <x v="2"/>
    <s v="109000"/>
    <s v="Pensjon fellesordningen - ordinære (klp)"/>
    <s v="1090"/>
    <s v="22110"/>
    <s v="Oppvekst og Utdanning"/>
    <s v="2024_06_fact_komskole.csv"/>
    <n v="0"/>
    <n v="120"/>
    <n v="120"/>
    <n v="0"/>
    <n v="0"/>
    <n v="0"/>
    <n v="0"/>
    <n v="0"/>
    <n v="-5000"/>
    <n v="8660.2540378443864"/>
    <n v="15000"/>
    <n v="100"/>
    <n v="1"/>
    <n v="0.57735026918962573"/>
    <n v="0"/>
    <n v="0"/>
    <n v="0"/>
    <n v="0"/>
  </r>
  <r>
    <d v="2024-07-01T00:00:00"/>
    <n v="2024"/>
    <x v="7"/>
    <n v="3"/>
    <n v="1"/>
    <n v="0"/>
    <s v="2140"/>
    <x v="1"/>
    <s v="120090"/>
    <s v="Annet utstyr / andre maskiner"/>
    <s v="1200"/>
    <s v="20210"/>
    <s v="Oppvekst og Utdanning"/>
    <s v="2024_07_fact_komskole.csv"/>
    <n v="0"/>
    <n v="120"/>
    <n v="120"/>
    <n v="0"/>
    <n v="0"/>
    <n v="0"/>
    <n v="0"/>
    <n v="0"/>
    <n v="0"/>
    <n v="0"/>
    <n v="40"/>
    <n v="100"/>
    <n v="1"/>
    <n v="0"/>
    <n v="0"/>
    <n v="0"/>
    <n v="0"/>
    <n v="0"/>
  </r>
  <r>
    <d v="2024-08-01T00:00:00"/>
    <n v="2024"/>
    <x v="5"/>
    <n v="3"/>
    <n v="1"/>
    <n v="0"/>
    <s v="2540"/>
    <x v="0"/>
    <s v="177000"/>
    <s v="Refusjon fra private"/>
    <s v="1770"/>
    <s v="25310"/>
    <s v="Helse og Omsorg"/>
    <s v="2024_08_fact_bomiljo.csv"/>
    <n v="0"/>
    <n v="-960"/>
    <n v="-960"/>
    <n v="0"/>
    <n v="-960"/>
    <n v="-960"/>
    <n v="0"/>
    <n v="0"/>
    <n v="-320"/>
    <n v="554.25625842204079"/>
    <n v="-960"/>
    <n v="100"/>
    <n v="1"/>
    <n v="-1.1547005383792515"/>
    <n v="960"/>
    <n v="6.866933284461882"/>
    <n v="0"/>
    <n v="0"/>
  </r>
  <r>
    <d v="2024-07-01T00:00:00"/>
    <n v="2024"/>
    <x v="7"/>
    <n v="3"/>
    <n v="1"/>
    <n v="0"/>
    <s v="2020"/>
    <x v="4"/>
    <s v="104000"/>
    <s v="Overtidslønn"/>
    <s v="1040"/>
    <s v="20210"/>
    <s v="Oppvekst og Utdanning"/>
    <s v="2024_07_fact_komskole.csv"/>
    <n v="0"/>
    <n v="2620"/>
    <n v="2620"/>
    <n v="0"/>
    <n v="0"/>
    <n v="0"/>
    <n v="0"/>
    <n v="0"/>
    <n v="0"/>
    <n v="0"/>
    <n v="4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71000"/>
    <s v="Refusjon sykepenger"/>
    <s v="1710"/>
    <s v="20210"/>
    <s v="Oppvekst og Utdanning"/>
    <s v="2024_07_fact_komskole.csv"/>
    <n v="0"/>
    <n v="-7120"/>
    <n v="-7120"/>
    <n v="0"/>
    <n v="0"/>
    <n v="0"/>
    <n v="0"/>
    <n v="0"/>
    <n v="0"/>
    <n v="0"/>
    <n v="-4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71000"/>
    <s v="Refusjon sykepenger"/>
    <s v="1710"/>
    <s v="20210"/>
    <s v="Oppvekst og Utdanning"/>
    <s v="2024_08_fact_komskole.csv"/>
    <n v="0"/>
    <n v="-7160"/>
    <n v="-7160"/>
    <n v="0"/>
    <n v="-40"/>
    <n v="-40"/>
    <n v="0"/>
    <n v="0"/>
    <n v="-13.333333333333334"/>
    <n v="23.094010767585029"/>
    <n v="-40"/>
    <n v="100"/>
    <n v="1"/>
    <n v="-1.1547005383792515"/>
    <n v="40"/>
    <n v="3.6888794541139363"/>
    <n v="0"/>
    <n v="0"/>
  </r>
  <r>
    <d v="2024-07-01T00:00:00"/>
    <n v="2024"/>
    <x v="7"/>
    <n v="3"/>
    <n v="1"/>
    <n v="0"/>
    <s v="2210"/>
    <x v="2"/>
    <s v="102000"/>
    <s v="Vikar - sykefravær - med refusjon"/>
    <s v="1020"/>
    <s v="22110"/>
    <s v="Oppvekst og Utdanning"/>
    <s v="2024_07_fact_komskole.csv"/>
    <n v="0"/>
    <n v="1620"/>
    <n v="1620"/>
    <n v="0"/>
    <n v="0"/>
    <n v="0"/>
    <n v="0"/>
    <n v="0"/>
    <n v="0"/>
    <n v="0"/>
    <n v="4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60000"/>
    <s v="Brukerbetaling for kommunale tjenester -"/>
    <s v="1600"/>
    <s v="22110"/>
    <s v="Oppvekst og Utdanning"/>
    <s v="2024_07_fact_komskole.csv"/>
    <n v="0"/>
    <n v="-120"/>
    <n v="-120"/>
    <n v="0"/>
    <n v="0"/>
    <n v="0"/>
    <n v="0"/>
    <n v="0"/>
    <n v="0"/>
    <n v="0"/>
    <n v="-4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60000"/>
    <s v="Brukerbetaling for kommunale tjenester -"/>
    <s v="1600"/>
    <s v="22110"/>
    <s v="Oppvekst og Utdanning"/>
    <s v="2024_08_fact_komskole.csv"/>
    <n v="0"/>
    <n v="-160"/>
    <n v="-160"/>
    <n v="0"/>
    <n v="-40"/>
    <n v="-40"/>
    <n v="0"/>
    <n v="0"/>
    <n v="-13.333333333333334"/>
    <n v="23.094010767585029"/>
    <n v="-40"/>
    <n v="100"/>
    <n v="1"/>
    <n v="-1.1547005383792515"/>
    <n v="40"/>
    <n v="3.6888794541139363"/>
    <n v="0"/>
    <n v="0"/>
  </r>
  <r>
    <d v="2024-07-01T00:00:00"/>
    <n v="2024"/>
    <x v="7"/>
    <n v="3"/>
    <n v="1"/>
    <n v="0"/>
    <s v="2140"/>
    <x v="1"/>
    <s v="116500"/>
    <s v="Andre opplysningspliktige godtgjørelser"/>
    <s v="1165"/>
    <s v="20230"/>
    <s v="Oppvekst og Utdanning"/>
    <s v="2024_07_fact_komskole.csv"/>
    <n v="0"/>
    <n v="120"/>
    <n v="120"/>
    <n v="0"/>
    <n v="0"/>
    <n v="0"/>
    <n v="0"/>
    <n v="0"/>
    <n v="0"/>
    <n v="0"/>
    <n v="40"/>
    <n v="100"/>
    <n v="1"/>
    <n v="0"/>
    <n v="0"/>
    <n v="0"/>
    <n v="0"/>
    <n v="0"/>
  </r>
  <r>
    <d v="2024-06-01T00:00:00"/>
    <n v="2024"/>
    <x v="2"/>
    <n v="2"/>
    <n v="1"/>
    <n v="0"/>
    <s v="2540"/>
    <x v="0"/>
    <s v="105000"/>
    <s v="Lærlinger"/>
    <s v="1050"/>
    <s v="25320"/>
    <s v="Helse og Omsorg"/>
    <s v="2024_06_fact_bomiljo.csv"/>
    <n v="0"/>
    <n v="-1403.44"/>
    <n v="-1403.44"/>
    <n v="0"/>
    <n v="-1403.44"/>
    <n v="-1403.44"/>
    <n v="0"/>
    <n v="0"/>
    <n v="-1403.44"/>
    <n v="0"/>
    <n v="-1403.44"/>
    <n v="100"/>
    <n v="1"/>
    <n v="0"/>
    <n v="1403.44"/>
    <n v="7.2466816446209297"/>
    <n v="0"/>
    <n v="0"/>
  </r>
  <r>
    <d v="2024-08-01T00:00:00"/>
    <n v="2024"/>
    <x v="5"/>
    <n v="3"/>
    <n v="1"/>
    <n v="0"/>
    <s v="2540"/>
    <x v="0"/>
    <s v="112013"/>
    <s v="MOTPOST GAVE EKOM USKATT (LT 4802)"/>
    <s v="1120"/>
    <s v="25710"/>
    <s v="Helse og Omsorg"/>
    <s v="2024_08_fact_bomiljo.csv"/>
    <n v="0"/>
    <n v="-366"/>
    <n v="-366"/>
    <n v="0"/>
    <n v="-366"/>
    <n v="-366"/>
    <n v="0"/>
    <n v="0"/>
    <n v="-183"/>
    <n v="258.80108191427638"/>
    <n v="-366"/>
    <n v="100"/>
    <n v="1"/>
    <n v="-0.70710678118654757"/>
    <n v="366"/>
    <n v="5.9026333334013659"/>
    <n v="0"/>
    <n v="0"/>
  </r>
  <r>
    <d v="2024-07-01T00:00:00"/>
    <n v="2024"/>
    <x v="7"/>
    <n v="3"/>
    <n v="1"/>
    <n v="0"/>
    <s v="2210"/>
    <x v="2"/>
    <s v="102013"/>
    <s v="Vikar - korttidsfravær"/>
    <s v="1020"/>
    <s v="22110"/>
    <s v="Oppvekst og Utdanning"/>
    <s v="2024_07_fact_komskole.csv"/>
    <n v="0"/>
    <n v="3120"/>
    <n v="3120"/>
    <n v="0"/>
    <n v="0"/>
    <n v="0"/>
    <n v="0"/>
    <n v="0"/>
    <n v="0"/>
    <n v="0"/>
    <n v="40"/>
    <n v="100"/>
    <n v="1"/>
    <n v="0"/>
    <n v="0"/>
    <n v="0"/>
    <n v="0"/>
    <n v="0"/>
  </r>
  <r>
    <d v="2024-03-01T00:00:00"/>
    <n v="2024"/>
    <x v="6"/>
    <n v="1"/>
    <n v="0"/>
    <n v="0"/>
    <s v="2020"/>
    <x v="4"/>
    <s v="108900"/>
    <s v="Trekkpliktig, opplysningspliktig, ikke arbeidsgiveravgiftspliktig lønn"/>
    <s v="1089"/>
    <s v="20210"/>
    <s v="Oppvekst og Utdanning"/>
    <s v="2024_03_fact_komskole.csv"/>
    <n v="0"/>
    <n v="250"/>
    <n v="250"/>
    <n v="0"/>
    <n v="-370"/>
    <n v="-370"/>
    <n v="0"/>
    <n v="0"/>
    <n v="0"/>
    <n v="370"/>
    <n v="370"/>
    <n v="100"/>
    <n v="1"/>
    <n v="-1"/>
    <n v="370"/>
    <n v="5.9135030056382698"/>
    <n v="0"/>
    <n v="0"/>
  </r>
  <r>
    <d v="2024-01-01T00:00:00"/>
    <n v="2024"/>
    <x v="0"/>
    <n v="1"/>
    <n v="0"/>
    <n v="0"/>
    <s v="2020"/>
    <x v="4"/>
    <s v="119590"/>
    <s v="Andre avgifter, gebyrer og lisenser"/>
    <s v="1195"/>
    <s v="20230"/>
    <s v="Oppvekst og Utdanning"/>
    <s v="2024_01_fact_komskole.csv"/>
    <n v="0"/>
    <n v="750"/>
    <n v="750"/>
    <n v="0"/>
    <n v="750"/>
    <n v="750"/>
    <n v="0"/>
    <n v="0"/>
    <n v="750"/>
    <n v="0"/>
    <n v="8130"/>
    <n v="100"/>
    <n v="1"/>
    <n v="0"/>
    <n v="750"/>
    <n v="6.620073206530356"/>
    <n v="0"/>
    <n v="1"/>
  </r>
  <r>
    <d v="2024-08-01T00:00:00"/>
    <n v="2024"/>
    <x v="5"/>
    <n v="3"/>
    <n v="1"/>
    <n v="0"/>
    <s v="2140"/>
    <x v="1"/>
    <s v="135000"/>
    <s v="Kjøp fra kommuner"/>
    <s v="1350"/>
    <s v="20220"/>
    <s v="Oppvekst og Utdanning"/>
    <s v="2024_08_fact_komskole.csv"/>
    <n v="0"/>
    <n v="160"/>
    <n v="160"/>
    <n v="0"/>
    <n v="40"/>
    <n v="40"/>
    <n v="0"/>
    <n v="0"/>
    <n v="13.333333333333334"/>
    <n v="23.094010767585029"/>
    <n v="40"/>
    <n v="100"/>
    <n v="1"/>
    <n v="1.1547005383792515"/>
    <n v="40"/>
    <n v="3.6888794541139363"/>
    <n v="0"/>
    <n v="1"/>
  </r>
  <r>
    <d v="2024-04-01T00:00:00"/>
    <n v="2024"/>
    <x v="3"/>
    <n v="2"/>
    <n v="0"/>
    <n v="0"/>
    <s v="2540"/>
    <x v="0"/>
    <s v="103000"/>
    <s v="Ekstrahjelp"/>
    <s v="1030"/>
    <s v="25310"/>
    <s v="Helse og Omsorg"/>
    <s v="2024_04_fact_bomiljo.csv"/>
    <n v="0"/>
    <n v="4661.68"/>
    <n v="4661.68"/>
    <n v="0"/>
    <n v="4661.68"/>
    <n v="4661.68"/>
    <n v="0"/>
    <n v="0"/>
    <n v="4661.68"/>
    <n v="0"/>
    <n v="4661.68"/>
    <n v="100"/>
    <n v="1"/>
    <n v="0"/>
    <n v="4661.68"/>
    <n v="8.4471311771712259"/>
    <n v="0"/>
    <n v="1"/>
  </r>
  <r>
    <d v="2024-03-01T00:00:00"/>
    <n v="2024"/>
    <x v="6"/>
    <n v="1"/>
    <n v="0"/>
    <n v="0"/>
    <s v="2540"/>
    <x v="0"/>
    <s v="103030"/>
    <s v="Ekstrahjelp - lørdags- og søndagstillegg"/>
    <s v="1030"/>
    <s v="25320"/>
    <s v="Helse og Omsorg"/>
    <s v="2024_03_fact_bomiljo.csv"/>
    <n v="0"/>
    <n v="1881.6"/>
    <n v="1881.6"/>
    <n v="0"/>
    <n v="1881.6"/>
    <n v="1881.6"/>
    <n v="0"/>
    <n v="0"/>
    <n v="1881.6"/>
    <n v="0"/>
    <n v="-823.19999999999982"/>
    <n v="100"/>
    <n v="1"/>
    <n v="0"/>
    <n v="1881.6"/>
    <n v="7.5398777577043079"/>
    <n v="0"/>
    <n v="1"/>
  </r>
  <r>
    <d v="2024-06-01T00:00:00"/>
    <n v="2024"/>
    <x v="2"/>
    <n v="2"/>
    <n v="1"/>
    <n v="0"/>
    <s v="2540"/>
    <x v="0"/>
    <s v="103031"/>
    <s v="Ekstrahjelp - kvelds- og nattillegg"/>
    <s v="1030"/>
    <s v="25720"/>
    <s v="Helse og Omsorg"/>
    <s v="2024_06_fact_bomiljo.csv"/>
    <n v="0"/>
    <n v="1641.4"/>
    <n v="1641.4"/>
    <n v="0"/>
    <n v="1641.4"/>
    <n v="1641.4"/>
    <n v="0"/>
    <n v="0"/>
    <n v="1641.4"/>
    <n v="0"/>
    <n v="1641.4"/>
    <n v="100"/>
    <n v="1"/>
    <n v="0"/>
    <n v="1641.4"/>
    <n v="7.4033048151956109"/>
    <n v="0"/>
    <n v="1"/>
  </r>
  <r>
    <d v="2024-08-01T00:00:00"/>
    <n v="2024"/>
    <x v="5"/>
    <n v="3"/>
    <n v="1"/>
    <n v="0"/>
    <s v="2540"/>
    <x v="0"/>
    <s v="111500"/>
    <s v="Matvarer / drikke - ikke møtevirksomhet"/>
    <s v="1115"/>
    <s v="25710"/>
    <s v="Helse og Omsorg"/>
    <s v="2024_08_fact_bomiljo.csv"/>
    <n v="0"/>
    <n v="130.44"/>
    <n v="130.44"/>
    <n v="0"/>
    <n v="130.44"/>
    <n v="130.44"/>
    <n v="0"/>
    <n v="0"/>
    <n v="65.22"/>
    <n v="92.235008537973258"/>
    <n v="130.44"/>
    <n v="100"/>
    <n v="1"/>
    <n v="0.70710678118654757"/>
    <n v="130.44"/>
    <n v="4.8709133509211187"/>
    <n v="0"/>
    <n v="1"/>
  </r>
  <r>
    <d v="2024-01-01T00:00:00"/>
    <n v="2024"/>
    <x v="0"/>
    <n v="1"/>
    <n v="0"/>
    <n v="0"/>
    <s v="2540"/>
    <x v="0"/>
    <s v="124010"/>
    <s v="Drifts- / serviceavtaler - kontormaskiner"/>
    <s v="1240"/>
    <s v="25310"/>
    <s v="Helse og Omsorg"/>
    <s v="2024_01_fact_bomiljo.csv"/>
    <n v="0"/>
    <n v="557.4"/>
    <n v="557.4"/>
    <n v="0"/>
    <n v="557.4"/>
    <n v="557.4"/>
    <n v="0"/>
    <n v="0"/>
    <n v="557.4"/>
    <n v="0"/>
    <n v="557.4"/>
    <n v="100"/>
    <n v="1"/>
    <n v="0"/>
    <n v="557.4"/>
    <n v="6.3232831150478477"/>
    <n v="0"/>
    <n v="1"/>
  </r>
  <r>
    <d v="2024-02-01T00:00:00"/>
    <n v="2024"/>
    <x v="4"/>
    <n v="1"/>
    <n v="0"/>
    <n v="0"/>
    <s v="2020"/>
    <x v="4"/>
    <s v="172900"/>
    <s v="Kompensasjon for merverdiavgift"/>
    <s v="1729"/>
    <s v="20210"/>
    <s v="Oppvekst og Utdanning"/>
    <s v="2024_02_fact_komskole.csv"/>
    <n v="0"/>
    <n v="-500"/>
    <n v="-500"/>
    <n v="0"/>
    <n v="21620"/>
    <n v="21620"/>
    <n v="0"/>
    <n v="0"/>
    <n v="0"/>
    <n v="21620"/>
    <n v="-21620"/>
    <n v="100"/>
    <n v="1"/>
    <n v="1"/>
    <n v="21620"/>
    <n v="9.9813740911931994"/>
    <n v="0"/>
    <n v="1"/>
  </r>
  <r>
    <d v="2024-07-01T00:00:00"/>
    <n v="2024"/>
    <x v="7"/>
    <n v="3"/>
    <n v="1"/>
    <n v="0"/>
    <s v="2540"/>
    <x v="0"/>
    <s v="112024"/>
    <s v="Tekstiler og gardiner"/>
    <s v="1120"/>
    <s v="25320"/>
    <s v="Helse og Omsorg"/>
    <s v="2024_07_fact_bomiljo.csv"/>
    <n v="0"/>
    <n v="600"/>
    <n v="600"/>
    <n v="0"/>
    <n v="600"/>
    <n v="600"/>
    <n v="0"/>
    <n v="0"/>
    <n v="200"/>
    <n v="346.41016151377545"/>
    <n v="600"/>
    <n v="100"/>
    <n v="1"/>
    <n v="1.1547005383792515"/>
    <n v="600"/>
    <n v="6.3969296552161463"/>
    <n v="0"/>
    <n v="1"/>
  </r>
  <r>
    <d v="2024-05-01T00:00:00"/>
    <n v="2024"/>
    <x v="1"/>
    <n v="2"/>
    <n v="1"/>
    <n v="0"/>
    <s v="2540"/>
    <x v="0"/>
    <s v="123022"/>
    <s v="Vedlikehold - elektriske installasjoner"/>
    <s v="1230"/>
    <s v="25710"/>
    <s v="Helse og Omsorg"/>
    <s v="2024_05_fact_bomiljo.csv"/>
    <n v="0"/>
    <n v="1470"/>
    <n v="1470"/>
    <n v="0"/>
    <n v="1470"/>
    <n v="1470"/>
    <n v="0"/>
    <n v="0"/>
    <n v="735"/>
    <n v="1039.4469683442248"/>
    <n v="-1470"/>
    <n v="100"/>
    <n v="1"/>
    <n v="0.70710678118654757"/>
    <n v="1470"/>
    <n v="7.2930176797727819"/>
    <n v="0"/>
    <n v="1"/>
  </r>
  <r>
    <d v="2024-04-01T00:00:00"/>
    <n v="2024"/>
    <x v="3"/>
    <n v="2"/>
    <n v="0"/>
    <n v="0"/>
    <s v="2540"/>
    <x v="0"/>
    <s v="126000"/>
    <s v="Renholdstjenester"/>
    <s v="1260"/>
    <s v="25710"/>
    <s v="Helse og Omsorg"/>
    <s v="2024_04_fact_bomiljo.csv"/>
    <n v="0"/>
    <n v="400"/>
    <n v="400"/>
    <n v="0"/>
    <n v="400"/>
    <n v="400"/>
    <n v="0"/>
    <n v="0"/>
    <n v="400"/>
    <n v="0"/>
    <n v="-400"/>
    <n v="100"/>
    <n v="1"/>
    <n v="0"/>
    <n v="400"/>
    <n v="5.9914645471079817"/>
    <n v="0"/>
    <n v="1"/>
  </r>
  <r>
    <d v="2024-01-01T00:00:00"/>
    <n v="2024"/>
    <x v="0"/>
    <n v="1"/>
    <n v="0"/>
    <n v="0"/>
    <s v="2020"/>
    <x v="4"/>
    <s v="138000"/>
    <s v="Kjøp fra andre regnskapsenheter som inngår i KOSTRA konsern"/>
    <s v="1380"/>
    <s v="20220"/>
    <s v="Oppvekst og Utdanning"/>
    <s v="2024_01_fact_komskole.csv"/>
    <n v="0"/>
    <n v="880"/>
    <n v="880"/>
    <n v="0"/>
    <n v="880"/>
    <n v="880"/>
    <n v="0"/>
    <n v="0"/>
    <n v="880"/>
    <n v="0"/>
    <n v="4240"/>
    <n v="100"/>
    <n v="1"/>
    <n v="0"/>
    <n v="880"/>
    <n v="6.7799219074722519"/>
    <n v="0"/>
    <n v="1"/>
  </r>
  <r>
    <d v="2024-02-01T00:00:00"/>
    <n v="2024"/>
    <x v="4"/>
    <n v="1"/>
    <n v="0"/>
    <n v="0"/>
    <s v="2540"/>
    <x v="0"/>
    <s v="103031"/>
    <s v="Ekstrahjelp - kvelds- og nattillegg"/>
    <s v="1030"/>
    <s v="25710"/>
    <s v="Helse og Omsorg"/>
    <s v="2024_02_fact_bomiljo.csv"/>
    <n v="0"/>
    <n v="1740.48"/>
    <n v="1740.48"/>
    <n v="0"/>
    <n v="1740.48"/>
    <n v="1740.48"/>
    <n v="0"/>
    <n v="0"/>
    <n v="1740.48"/>
    <n v="0"/>
    <n v="-909.44"/>
    <n v="100"/>
    <n v="1"/>
    <n v="0"/>
    <n v="1740.48"/>
    <n v="7.461916216234596"/>
    <n v="0"/>
    <n v="1"/>
  </r>
  <r>
    <d v="2024-03-01T00:00:00"/>
    <n v="2024"/>
    <x v="6"/>
    <n v="1"/>
    <n v="0"/>
    <n v="0"/>
    <s v="2540"/>
    <x v="0"/>
    <s v="111500"/>
    <s v="Matvarer / drikke - ikke møtevirksomhet"/>
    <s v="1115"/>
    <s v="25720"/>
    <s v="Helse og Omsorg"/>
    <s v="2024_03_fact_bomiljo.csv"/>
    <n v="0"/>
    <n v="585.89"/>
    <n v="585.89"/>
    <n v="0"/>
    <n v="585.89"/>
    <n v="585.89"/>
    <n v="0"/>
    <n v="0"/>
    <n v="292.94499999999999"/>
    <n v="414.28679202938633"/>
    <n v="-585.89"/>
    <n v="100"/>
    <n v="1"/>
    <n v="0.70710678118654746"/>
    <n v="585.89"/>
    <n v="6.3731320586460836"/>
    <n v="0"/>
    <n v="1"/>
  </r>
  <r>
    <d v="2024-03-01T00:00:00"/>
    <n v="2024"/>
    <x v="6"/>
    <n v="1"/>
    <n v="0"/>
    <n v="0"/>
    <s v="2540"/>
    <x v="0"/>
    <s v="102013"/>
    <s v="Vikar - korttidsfravær"/>
    <s v="1020"/>
    <s v="25320"/>
    <s v="Helse og Omsorg"/>
    <s v="2024_03_fact_bomiljo.csv"/>
    <n v="0"/>
    <n v="9241.2999999999993"/>
    <n v="9241.2999999999993"/>
    <n v="0"/>
    <n v="9241.2999999999993"/>
    <n v="9241.2999999999993"/>
    <n v="0"/>
    <n v="0"/>
    <n v="9241.2999999999993"/>
    <n v="0"/>
    <n v="-922.15999999999985"/>
    <n v="100"/>
    <n v="1"/>
    <n v="0"/>
    <n v="9241.2999999999993"/>
    <n v="9.1314378473801412"/>
    <n v="0"/>
    <n v="1"/>
  </r>
  <r>
    <d v="2024-08-01T00:00:00"/>
    <n v="2024"/>
    <x v="5"/>
    <n v="3"/>
    <n v="1"/>
    <n v="0"/>
    <s v="2540"/>
    <x v="0"/>
    <s v="105000"/>
    <s v="Lærlinger"/>
    <s v="1050"/>
    <s v="25710"/>
    <s v="Helse og Omsorg"/>
    <s v="2024_08_fact_bomiljo.csv"/>
    <n v="0"/>
    <n v="17630.16"/>
    <n v="17630.16"/>
    <n v="0"/>
    <n v="3107.49"/>
    <n v="3107.49"/>
    <n v="0"/>
    <n v="0"/>
    <n v="5876.72"/>
    <n v="7647.1211626925333"/>
    <n v="3107.49"/>
    <n v="100"/>
    <n v="1"/>
    <n v="-0.36212712484667381"/>
    <n v="3107.49"/>
    <n v="8.0415706053587712"/>
    <n v="0"/>
    <n v="1"/>
  </r>
  <r>
    <d v="2024-05-01T00:00:00"/>
    <n v="2024"/>
    <x v="1"/>
    <n v="2"/>
    <n v="1"/>
    <n v="0"/>
    <s v="2540"/>
    <x v="0"/>
    <s v="112012"/>
    <s v="GAVE EKOM USKATT (LT 4800)"/>
    <s v="1120"/>
    <s v="25720"/>
    <s v="Helse og Omsorg"/>
    <s v="2024_05_fact_bomiljo.csv"/>
    <n v="0"/>
    <n v="366"/>
    <n v="366"/>
    <n v="0"/>
    <n v="366"/>
    <n v="366"/>
    <n v="0"/>
    <n v="0"/>
    <n v="183"/>
    <n v="258.80108191427638"/>
    <n v="366"/>
    <n v="100"/>
    <n v="1"/>
    <n v="0.70710678118654757"/>
    <n v="366"/>
    <n v="5.9026333334013659"/>
    <n v="0"/>
    <n v="1"/>
  </r>
  <r>
    <d v="2024-01-01T00:00:00"/>
    <n v="2024"/>
    <x v="0"/>
    <n v="1"/>
    <n v="0"/>
    <n v="0"/>
    <s v="2540"/>
    <x v="0"/>
    <s v="112020"/>
    <s v="Plast og papir"/>
    <s v="1120"/>
    <s v="25320"/>
    <s v="Helse og Omsorg"/>
    <s v="2024_01_fact_bomiljo.csv"/>
    <n v="0"/>
    <n v="786.64"/>
    <n v="786.64"/>
    <n v="0"/>
    <n v="786.64"/>
    <n v="786.64"/>
    <n v="0"/>
    <n v="0"/>
    <n v="786.64"/>
    <n v="0"/>
    <n v="-786.64"/>
    <n v="100"/>
    <n v="1"/>
    <n v="0"/>
    <n v="786.64"/>
    <n v="6.6677707104719008"/>
    <n v="0"/>
    <n v="1"/>
  </r>
  <r>
    <d v="2024-03-01T00:00:00"/>
    <n v="2024"/>
    <x v="6"/>
    <n v="1"/>
    <n v="0"/>
    <n v="0"/>
    <s v="2540"/>
    <x v="0"/>
    <s v="112099"/>
    <s v="Interne inntekter/utgifter"/>
    <s v="1120"/>
    <s v="25310"/>
    <s v="Helse og Omsorg"/>
    <s v="2024_03_fact_bomiljo.csv"/>
    <n v="0"/>
    <n v="100"/>
    <n v="100"/>
    <n v="0"/>
    <n v="100"/>
    <n v="100"/>
    <n v="0"/>
    <n v="0"/>
    <n v="50"/>
    <n v="70.710678118654755"/>
    <n v="-100"/>
    <n v="100"/>
    <n v="1"/>
    <n v="0.70710678118654746"/>
    <n v="100"/>
    <n v="4.6051701859880918"/>
    <n v="0"/>
    <n v="1"/>
  </r>
  <r>
    <d v="2024-05-01T00:00:00"/>
    <n v="2024"/>
    <x v="1"/>
    <n v="2"/>
    <n v="1"/>
    <n v="0"/>
    <s v="2540"/>
    <x v="0"/>
    <s v="121010"/>
    <s v="Leie / leasing av transportmidler"/>
    <s v="1210"/>
    <s v="25710"/>
    <s v="Helse og Omsorg"/>
    <s v="2024_05_fact_bomiljo.csv"/>
    <n v="0"/>
    <n v="4730.22"/>
    <n v="4730.22"/>
    <n v="0"/>
    <n v="4730.22"/>
    <n v="4730.22"/>
    <n v="0"/>
    <n v="0"/>
    <n v="4730.22"/>
    <n v="0"/>
    <n v="4730.22"/>
    <n v="100"/>
    <n v="1"/>
    <n v="0"/>
    <n v="4730.22"/>
    <n v="8.4617269920322542"/>
    <n v="0"/>
    <n v="1"/>
  </r>
  <r>
    <d v="2024-03-01T00:00:00"/>
    <n v="2024"/>
    <x v="6"/>
    <n v="1"/>
    <n v="0"/>
    <n v="0"/>
    <s v="2540"/>
    <x v="0"/>
    <s v="105000"/>
    <s v="Lærlinger"/>
    <s v="1050"/>
    <s v="25310"/>
    <s v="Helse og Omsorg"/>
    <s v="2024_03_fact_bomiljo.csv"/>
    <n v="0"/>
    <n v="8900.99"/>
    <n v="8900.99"/>
    <n v="0"/>
    <n v="8900.99"/>
    <n v="8900.99"/>
    <n v="0"/>
    <n v="0"/>
    <n v="4450.4949999999999"/>
    <n v="6293.9503882736471"/>
    <n v="8900.99"/>
    <n v="100"/>
    <n v="1"/>
    <n v="0.70710678118654757"/>
    <n v="8900.99"/>
    <n v="9.0939177854890278"/>
    <n v="0"/>
    <n v="1"/>
  </r>
  <r>
    <d v="2024-06-01T00:00:00"/>
    <n v="2024"/>
    <x v="2"/>
    <n v="2"/>
    <n v="1"/>
    <n v="0"/>
    <s v="2540"/>
    <x v="0"/>
    <s v="112099"/>
    <s v="Interne inntekter/utgifter"/>
    <s v="1120"/>
    <s v="25710"/>
    <s v="Helse og Omsorg"/>
    <s v="2024_06_fact_bomiljo.csv"/>
    <n v="0"/>
    <n v="205"/>
    <n v="205"/>
    <n v="0"/>
    <n v="205"/>
    <n v="205"/>
    <n v="0"/>
    <n v="0"/>
    <n v="102.5"/>
    <n v="144.95689014324225"/>
    <n v="205"/>
    <n v="100"/>
    <n v="1"/>
    <n v="0.70710678118654746"/>
    <n v="205"/>
    <n v="5.3230099791384085"/>
    <n v="0"/>
    <n v="1"/>
  </r>
  <r>
    <d v="2024-03-01T00:00:00"/>
    <n v="2024"/>
    <x v="6"/>
    <n v="1"/>
    <n v="0"/>
    <n v="0"/>
    <s v="2540"/>
    <x v="0"/>
    <s v="119550"/>
    <s v="Kommunale gebyrer"/>
    <s v="1195"/>
    <s v="25310"/>
    <s v="Helse og Omsorg"/>
    <s v="2024_03_fact_bomiljo.csv"/>
    <n v="0"/>
    <n v="150"/>
    <n v="150"/>
    <n v="0"/>
    <n v="150"/>
    <n v="150"/>
    <n v="0"/>
    <n v="0"/>
    <n v="75"/>
    <n v="106.06601717798213"/>
    <n v="-150"/>
    <n v="100"/>
    <n v="1"/>
    <n v="0.70710678118654746"/>
    <n v="150"/>
    <n v="5.0106352940962555"/>
    <n v="0"/>
    <n v="1"/>
  </r>
  <r>
    <d v="2024-08-01T00:00:00"/>
    <n v="2024"/>
    <x v="5"/>
    <n v="3"/>
    <n v="1"/>
    <n v="0"/>
    <s v="2540"/>
    <x v="0"/>
    <s v="119550"/>
    <s v="Kommunale gebyrer"/>
    <s v="1195"/>
    <s v="25310"/>
    <s v="Helse og Omsorg"/>
    <s v="2024_08_fact_bomiljo.csv"/>
    <n v="0"/>
    <n v="11.95"/>
    <n v="11.95"/>
    <n v="0"/>
    <n v="11.95"/>
    <n v="11.95"/>
    <n v="0"/>
    <n v="0"/>
    <n v="-46.016666666666673"/>
    <n v="90.250212372787985"/>
    <n v="11.95"/>
    <n v="100"/>
    <n v="1"/>
    <n v="0.64228842395660257"/>
    <n v="11.95"/>
    <n v="2.4807312783775197"/>
    <n v="0"/>
    <n v="1"/>
  </r>
  <r>
    <d v="2024-02-01T00:00:00"/>
    <n v="2024"/>
    <x v="4"/>
    <n v="1"/>
    <n v="0"/>
    <n v="0"/>
    <s v="2540"/>
    <x v="0"/>
    <s v="121010"/>
    <s v="Leie / leasing av transportmidler"/>
    <s v="1210"/>
    <s v="25310"/>
    <s v="Helse og Omsorg"/>
    <s v="2024_02_fact_bomiljo.csv"/>
    <n v="0"/>
    <n v="3564.51"/>
    <n v="3564.51"/>
    <n v="0"/>
    <n v="3564.51"/>
    <n v="3564.51"/>
    <n v="0"/>
    <n v="0"/>
    <n v="3564.51"/>
    <n v="0"/>
    <n v="31.459999999999582"/>
    <n v="100"/>
    <n v="1"/>
    <n v="0"/>
    <n v="3564.51"/>
    <n v="8.1787818759963073"/>
    <n v="0"/>
    <n v="1"/>
  </r>
  <r>
    <d v="2024-01-01T00:00:00"/>
    <n v="2024"/>
    <x v="0"/>
    <n v="1"/>
    <n v="0"/>
    <n v="0"/>
    <s v="2020"/>
    <x v="4"/>
    <s v="117030"/>
    <s v="Reiseutg. buss, tog,taxi, fly, leiebil, bom, park."/>
    <s v="1170"/>
    <s v="20210"/>
    <s v="Oppvekst og Utdanning"/>
    <s v="2024_01_fact_komskole.csv"/>
    <n v="0"/>
    <n v="120"/>
    <n v="120"/>
    <n v="0"/>
    <n v="120"/>
    <n v="120"/>
    <n v="0"/>
    <n v="0"/>
    <n v="120"/>
    <n v="0"/>
    <n v="1880"/>
    <n v="100"/>
    <n v="1"/>
    <n v="0"/>
    <n v="120"/>
    <n v="4.7874917427820458"/>
    <n v="0"/>
    <n v="1"/>
  </r>
  <r>
    <d v="2024-02-01T00:00:00"/>
    <n v="2024"/>
    <x v="4"/>
    <n v="1"/>
    <n v="0"/>
    <n v="0"/>
    <s v="2540"/>
    <x v="0"/>
    <s v="103032"/>
    <s v="Ekstrahjelp - helligdagstillegg"/>
    <s v="1030"/>
    <s v="25310"/>
    <s v="Helse og Omsorg"/>
    <s v="2024_02_fact_bomiljo.csv"/>
    <n v="0"/>
    <n v="1708.4"/>
    <n v="1708.4"/>
    <n v="0"/>
    <n v="1708.4"/>
    <n v="1708.4"/>
    <n v="0"/>
    <n v="0"/>
    <n v="1708.4"/>
    <n v="0"/>
    <n v="3192.4999999999995"/>
    <n v="100"/>
    <n v="1"/>
    <n v="0"/>
    <n v="1708.4"/>
    <n v="7.4433125389673114"/>
    <n v="0"/>
    <n v="1"/>
  </r>
  <r>
    <d v="2024-07-01T00:00:00"/>
    <n v="2024"/>
    <x v="7"/>
    <n v="3"/>
    <n v="1"/>
    <n v="0"/>
    <s v="2540"/>
    <x v="0"/>
    <s v="105000"/>
    <s v="Lærlinger"/>
    <s v="1050"/>
    <s v="25720"/>
    <s v="Helse og Omsorg"/>
    <s v="2024_07_fact_bomiljo.csv"/>
    <n v="0"/>
    <n v="15504.53"/>
    <n v="15504.53"/>
    <n v="0"/>
    <n v="15504.53"/>
    <n v="15504.53"/>
    <n v="0"/>
    <n v="0"/>
    <n v="7752.2650000000003"/>
    <n v="10963.358302110262"/>
    <n v="15504.53"/>
    <n v="100"/>
    <n v="1"/>
    <n v="0.70710678118654757"/>
    <n v="15504.53"/>
    <n v="9.6488875182727849"/>
    <n v="0"/>
    <n v="1"/>
  </r>
  <r>
    <d v="2024-04-01T00:00:00"/>
    <n v="2024"/>
    <x v="3"/>
    <n v="2"/>
    <n v="0"/>
    <n v="0"/>
    <s v="2540"/>
    <x v="0"/>
    <s v="112012"/>
    <s v="GAVE EKOM USKATT (LT 4800)"/>
    <s v="1120"/>
    <s v="25710"/>
    <s v="Helse og Omsorg"/>
    <s v="2024_04_fact_bomiljo.csv"/>
    <n v="0"/>
    <n v="1098"/>
    <n v="1098"/>
    <n v="0"/>
    <n v="1098"/>
    <n v="1098"/>
    <n v="0"/>
    <n v="0"/>
    <n v="549"/>
    <n v="776.4032457428292"/>
    <n v="1098"/>
    <n v="100"/>
    <n v="1"/>
    <n v="0.70710678118654746"/>
    <n v="1098"/>
    <n v="7.0012456220694759"/>
    <n v="0"/>
    <n v="1"/>
  </r>
  <r>
    <d v="2024-01-01T00:00:00"/>
    <n v="2024"/>
    <x v="0"/>
    <n v="1"/>
    <n v="0"/>
    <n v="0"/>
    <s v="2540"/>
    <x v="0"/>
    <s v="121010"/>
    <s v="Leie / leasing av transportmidler"/>
    <s v="1210"/>
    <s v="25720"/>
    <s v="Helse og Omsorg"/>
    <s v="2024_01_fact_bomiljo.csv"/>
    <n v="0"/>
    <n v="221.4"/>
    <n v="221.4"/>
    <n v="0"/>
    <n v="221.4"/>
    <n v="221.4"/>
    <n v="0"/>
    <n v="0"/>
    <n v="221.4"/>
    <n v="0"/>
    <n v="247.41"/>
    <n v="100"/>
    <n v="1"/>
    <n v="0"/>
    <n v="221.4"/>
    <n v="5.3999710202745366"/>
    <n v="0"/>
    <n v="1"/>
  </r>
  <r>
    <d v="2024-08-01T00:00:00"/>
    <n v="2024"/>
    <x v="5"/>
    <n v="3"/>
    <n v="1"/>
    <n v="0"/>
    <s v="2020"/>
    <x v="4"/>
    <s v="116500"/>
    <s v="Andre opplysningspliktige godtgjørelser"/>
    <s v="1165"/>
    <s v="20220"/>
    <s v="Oppvekst og Utdanning"/>
    <s v="2024_08_fact_komskole.csv"/>
    <n v="0"/>
    <n v="160"/>
    <n v="160"/>
    <n v="0"/>
    <n v="40"/>
    <n v="40"/>
    <n v="0"/>
    <n v="0"/>
    <n v="13.333333333333334"/>
    <n v="23.094010767585029"/>
    <n v="40"/>
    <n v="100"/>
    <n v="1"/>
    <n v="1.1547005383792515"/>
    <n v="40"/>
    <n v="3.6888794541139363"/>
    <n v="0"/>
    <n v="1"/>
  </r>
  <r>
    <d v="2024-01-01T00:00:00"/>
    <n v="2024"/>
    <x v="0"/>
    <n v="1"/>
    <n v="0"/>
    <n v="0"/>
    <s v="2020"/>
    <x v="4"/>
    <s v="118500"/>
    <s v="Forsikringer, vakthold og sikring"/>
    <s v="1185"/>
    <s v="20210"/>
    <s v="Oppvekst og Utdanning"/>
    <s v="2024_01_fact_komskole.csv"/>
    <n v="0"/>
    <n v="380"/>
    <n v="380"/>
    <n v="0"/>
    <n v="380"/>
    <n v="380"/>
    <n v="0"/>
    <n v="0"/>
    <n v="380"/>
    <n v="0"/>
    <n v="1870"/>
    <n v="100"/>
    <n v="1"/>
    <n v="0"/>
    <n v="380"/>
    <n v="5.9401712527204316"/>
    <n v="0"/>
    <n v="1"/>
  </r>
  <r>
    <d v="2024-01-01T00:00:00"/>
    <n v="2024"/>
    <x v="0"/>
    <n v="1"/>
    <n v="0"/>
    <n v="0"/>
    <s v="2020"/>
    <x v="4"/>
    <s v="142900"/>
    <s v="Merverdiavgift som gir rett til momskompensasjon"/>
    <s v="1429"/>
    <s v="20210"/>
    <s v="Oppvekst og Utdanning"/>
    <s v="2024_01_fact_komskole.csv"/>
    <n v="0"/>
    <n v="2120"/>
    <n v="2120"/>
    <n v="0"/>
    <n v="2120"/>
    <n v="2120"/>
    <n v="0"/>
    <n v="0"/>
    <n v="2120"/>
    <n v="0"/>
    <n v="20000"/>
    <n v="100"/>
    <n v="1"/>
    <n v="0"/>
    <n v="2120"/>
    <n v="7.6591713676660582"/>
    <n v="0"/>
    <n v="1"/>
  </r>
  <r>
    <d v="2024-06-01T00:00:00"/>
    <n v="2024"/>
    <x v="2"/>
    <n v="2"/>
    <n v="1"/>
    <n v="0"/>
    <s v="2540"/>
    <x v="0"/>
    <s v="102013"/>
    <s v="Vikar - korttidsfravær"/>
    <s v="1020"/>
    <s v="25720"/>
    <s v="Helse og Omsorg"/>
    <s v="2024_06_fact_bomiljo.csv"/>
    <n v="0"/>
    <n v="14052.56"/>
    <n v="14052.56"/>
    <n v="0"/>
    <n v="14052.56"/>
    <n v="14052.56"/>
    <n v="0"/>
    <n v="0"/>
    <n v="7026.28"/>
    <n v="9936.6604690308304"/>
    <n v="14052.56"/>
    <n v="100"/>
    <n v="1"/>
    <n v="0.70710678118654746"/>
    <n v="14052.56"/>
    <n v="9.5505598645700154"/>
    <n v="0"/>
    <n v="1"/>
  </r>
  <r>
    <d v="2024-06-01T00:00:00"/>
    <n v="2024"/>
    <x v="2"/>
    <n v="2"/>
    <n v="1"/>
    <n v="0"/>
    <s v="2540"/>
    <x v="0"/>
    <s v="102031"/>
    <s v="Vikar - kvelds- og nattillegg"/>
    <s v="1020"/>
    <s v="25720"/>
    <s v="Helse og Omsorg"/>
    <s v="2024_06_fact_bomiljo.csv"/>
    <n v="0"/>
    <n v="32469.26"/>
    <n v="32469.26"/>
    <n v="0"/>
    <n v="32469.26"/>
    <n v="32469.26"/>
    <n v="0"/>
    <n v="0"/>
    <n v="16234.63"/>
    <n v="22959.233926109118"/>
    <n v="32469.26"/>
    <n v="100"/>
    <n v="1"/>
    <n v="0.70710678118654757"/>
    <n v="32469.26"/>
    <n v="10.388049074569249"/>
    <n v="0"/>
    <n v="1"/>
  </r>
  <r>
    <d v="2024-07-01T00:00:00"/>
    <n v="2024"/>
    <x v="7"/>
    <n v="3"/>
    <n v="1"/>
    <n v="0"/>
    <s v="2540"/>
    <x v="0"/>
    <s v="103050"/>
    <s v="Sommer- og sesonghjelp"/>
    <s v="1030"/>
    <s v="25720"/>
    <s v="Helse og Omsorg"/>
    <s v="2024_07_fact_bomiljo.csv"/>
    <n v="0"/>
    <n v="10175.6"/>
    <n v="10175.6"/>
    <n v="0"/>
    <n v="10175.6"/>
    <n v="10175.6"/>
    <n v="0"/>
    <n v="0"/>
    <n v="3391.8666666666668"/>
    <n v="5874.8853991659562"/>
    <n v="9682.99"/>
    <n v="100"/>
    <n v="1"/>
    <n v="1.1547005383792515"/>
    <n v="10175.6"/>
    <n v="9.2277479766312158"/>
    <n v="0"/>
    <n v="1"/>
  </r>
  <r>
    <d v="2024-04-01T00:00:00"/>
    <n v="2024"/>
    <x v="3"/>
    <n v="2"/>
    <n v="0"/>
    <n v="0"/>
    <s v="2540"/>
    <x v="0"/>
    <s v="112010"/>
    <s v="Arbeidsklær / verneutstyr / uniformer"/>
    <s v="1120"/>
    <s v="25710"/>
    <s v="Helse og Omsorg"/>
    <s v="2024_04_fact_bomiljo.csv"/>
    <n v="0"/>
    <n v="2289"/>
    <n v="2289"/>
    <n v="0"/>
    <n v="2289"/>
    <n v="2289"/>
    <n v="0"/>
    <n v="0"/>
    <n v="2289"/>
    <n v="0"/>
    <n v="-2289"/>
    <n v="100"/>
    <n v="1"/>
    <n v="0"/>
    <n v="2289"/>
    <n v="7.7358703199525669"/>
    <n v="0"/>
    <n v="1"/>
  </r>
  <r>
    <d v="2024-08-01T00:00:00"/>
    <n v="2024"/>
    <x v="5"/>
    <n v="3"/>
    <n v="1"/>
    <n v="0"/>
    <s v="2540"/>
    <x v="0"/>
    <s v="112012"/>
    <s v="GAVE EKOM USKATT (LT 4800)"/>
    <s v="1120"/>
    <s v="25320"/>
    <s v="Helse og Omsorg"/>
    <s v="2024_08_fact_bomiljo.csv"/>
    <n v="0"/>
    <n v="366"/>
    <n v="366"/>
    <n v="0"/>
    <n v="366"/>
    <n v="366"/>
    <n v="0"/>
    <n v="0"/>
    <n v="183"/>
    <n v="258.80108191427638"/>
    <n v="366"/>
    <n v="100"/>
    <n v="1"/>
    <n v="0.70710678118654757"/>
    <n v="366"/>
    <n v="5.9026333334013659"/>
    <n v="0"/>
    <n v="1"/>
  </r>
  <r>
    <d v="2024-08-01T00:00:00"/>
    <n v="2024"/>
    <x v="5"/>
    <n v="3"/>
    <n v="1"/>
    <n v="0"/>
    <s v="2020"/>
    <x v="4"/>
    <s v="111500"/>
    <s v="Matvarer / drikke - ikke møtevirksomhet"/>
    <s v="1115"/>
    <s v="20220"/>
    <s v="Oppvekst og Utdanning"/>
    <s v="2024_08_fact_komskole.csv"/>
    <n v="0"/>
    <n v="160"/>
    <n v="160"/>
    <n v="0"/>
    <n v="40"/>
    <n v="40"/>
    <n v="0"/>
    <n v="0"/>
    <n v="13.333333333333334"/>
    <n v="23.094010767585029"/>
    <n v="40"/>
    <n v="100"/>
    <n v="1"/>
    <n v="1.1547005383792515"/>
    <n v="40"/>
    <n v="3.6888794541139363"/>
    <n v="0"/>
    <n v="1"/>
  </r>
  <r>
    <d v="2024-02-01T00:00:00"/>
    <n v="2024"/>
    <x v="4"/>
    <n v="1"/>
    <n v="0"/>
    <n v="0"/>
    <s v="2540"/>
    <x v="0"/>
    <s v="102032"/>
    <s v="Vikar - helligdagstillegg"/>
    <s v="1020"/>
    <s v="25320"/>
    <s v="Helse og Omsorg"/>
    <s v="2024_02_fact_bomiljo.csv"/>
    <n v="0"/>
    <n v="20065.97"/>
    <n v="20065.97"/>
    <n v="0"/>
    <n v="20065.97"/>
    <n v="20065.97"/>
    <n v="0"/>
    <n v="0"/>
    <n v="20065.97"/>
    <n v="0"/>
    <n v="20065.97"/>
    <n v="100"/>
    <n v="1"/>
    <n v="0"/>
    <n v="20065.97"/>
    <n v="9.9067806244181593"/>
    <n v="0"/>
    <n v="1"/>
  </r>
  <r>
    <d v="2024-05-01T00:00:00"/>
    <n v="2024"/>
    <x v="1"/>
    <n v="2"/>
    <n v="1"/>
    <n v="0"/>
    <s v="2540"/>
    <x v="0"/>
    <s v="103000"/>
    <s v="Ekstrahjelp"/>
    <s v="1030"/>
    <s v="25710"/>
    <s v="Helse og Omsorg"/>
    <s v="2024_05_fact_bomiljo.csv"/>
    <n v="0"/>
    <n v="12263.23"/>
    <n v="12263.23"/>
    <n v="0"/>
    <n v="12263.23"/>
    <n v="12263.23"/>
    <n v="0"/>
    <n v="0"/>
    <n v="6131.6149999999998"/>
    <n v="8671.4130922503045"/>
    <n v="12263.23"/>
    <n v="100"/>
    <n v="1"/>
    <n v="0.70710678118654757"/>
    <n v="12263.23"/>
    <n v="9.4143606331924374"/>
    <n v="0"/>
    <n v="1"/>
  </r>
  <r>
    <d v="2024-06-01T00:00:00"/>
    <n v="2024"/>
    <x v="2"/>
    <n v="2"/>
    <n v="1"/>
    <n v="0"/>
    <s v="2540"/>
    <x v="0"/>
    <s v="105046"/>
    <s v="Forskjøvet arbeidstid"/>
    <s v="1050"/>
    <s v="25320"/>
    <s v="Helse og Omsorg"/>
    <s v="2024_06_fact_bomiljo.csv"/>
    <n v="0"/>
    <n v="990.72"/>
    <n v="990.72"/>
    <n v="0"/>
    <n v="990.72"/>
    <n v="990.72"/>
    <n v="0"/>
    <n v="0"/>
    <n v="990.72"/>
    <n v="0"/>
    <n v="949.64999999999986"/>
    <n v="100"/>
    <n v="1"/>
    <n v="0"/>
    <n v="990.72"/>
    <n v="6.8984319515212533"/>
    <n v="0"/>
    <n v="1"/>
  </r>
  <r>
    <d v="2024-01-01T00:00:00"/>
    <n v="2024"/>
    <x v="0"/>
    <n v="1"/>
    <n v="0"/>
    <n v="0"/>
    <s v="2540"/>
    <x v="0"/>
    <s v="111500"/>
    <s v="Matvarer / drikke - ikke møtevirksomhet"/>
    <s v="1115"/>
    <s v="25310"/>
    <s v="Helse og Omsorg"/>
    <s v="2024_01_fact_bomiljo.csv"/>
    <n v="0"/>
    <n v="222.23"/>
    <n v="222.23"/>
    <n v="0"/>
    <n v="222.23"/>
    <n v="222.23"/>
    <n v="0"/>
    <n v="0"/>
    <n v="222.23"/>
    <n v="0"/>
    <n v="222.23"/>
    <n v="100"/>
    <n v="1"/>
    <n v="0"/>
    <n v="222.23"/>
    <n v="5.4037128815933775"/>
    <n v="0"/>
    <n v="1"/>
  </r>
  <r>
    <d v="2024-05-01T00:00:00"/>
    <n v="2024"/>
    <x v="1"/>
    <n v="2"/>
    <n v="1"/>
    <n v="0"/>
    <s v="2540"/>
    <x v="0"/>
    <s v="111509"/>
    <s v="Pant"/>
    <s v="1115"/>
    <s v="25320"/>
    <s v="Helse og Omsorg"/>
    <s v="2024_05_fact_bomiljo.csv"/>
    <n v="0"/>
    <n v="24"/>
    <n v="24"/>
    <n v="0"/>
    <n v="24"/>
    <n v="24"/>
    <n v="0"/>
    <n v="0"/>
    <n v="12"/>
    <n v="16.970562748477139"/>
    <n v="-24"/>
    <n v="100"/>
    <n v="1"/>
    <n v="0.70710678118654757"/>
    <n v="24"/>
    <n v="3.1780538303479458"/>
    <n v="0"/>
    <n v="1"/>
  </r>
  <r>
    <d v="2024-05-01T00:00:00"/>
    <n v="2024"/>
    <x v="1"/>
    <n v="2"/>
    <n v="1"/>
    <n v="0"/>
    <s v="2540"/>
    <x v="0"/>
    <s v="113004"/>
    <s v="Bank og finansielle gebyrer"/>
    <s v="1130"/>
    <s v="25710"/>
    <s v="Helse og Omsorg"/>
    <s v="2024_05_fact_bomiljo.csv"/>
    <n v="0"/>
    <n v="295"/>
    <n v="295"/>
    <n v="0"/>
    <n v="295"/>
    <n v="295"/>
    <n v="0"/>
    <n v="0"/>
    <n v="147.5"/>
    <n v="208.59650045003153"/>
    <n v="295"/>
    <n v="100"/>
    <n v="1"/>
    <n v="0.70710678118654746"/>
    <n v="295"/>
    <n v="5.6869753563398202"/>
    <n v="0"/>
    <n v="1"/>
  </r>
  <r>
    <d v="2024-05-01T00:00:00"/>
    <n v="2024"/>
    <x v="1"/>
    <n v="2"/>
    <n v="1"/>
    <n v="0"/>
    <s v="2540"/>
    <x v="0"/>
    <s v="105045"/>
    <s v="Turtillegg - reise med pasient / klient/brukere"/>
    <s v="1050"/>
    <s v="25720"/>
    <s v="Helse og Omsorg"/>
    <s v="2024_05_fact_bomiljo.csv"/>
    <n v="0"/>
    <n v="1075.2"/>
    <n v="1075.2"/>
    <n v="0"/>
    <n v="1075.2"/>
    <n v="1075.2"/>
    <n v="0"/>
    <n v="0"/>
    <n v="1075.2"/>
    <n v="0"/>
    <n v="-1075.2"/>
    <n v="100"/>
    <n v="1"/>
    <n v="0"/>
    <n v="1075.2"/>
    <n v="6.9802619697688852"/>
    <n v="0"/>
    <n v="1"/>
  </r>
  <r>
    <d v="2024-01-01T00:00:00"/>
    <n v="2024"/>
    <x v="0"/>
    <n v="1"/>
    <n v="0"/>
    <n v="0"/>
    <s v="2540"/>
    <x v="0"/>
    <s v="112010"/>
    <s v="Arbeidsklær / verneutstyr / uniformer"/>
    <s v="1120"/>
    <s v="25310"/>
    <s v="Helse og Omsorg"/>
    <s v="2024_01_fact_bomiljo.csv"/>
    <n v="0"/>
    <n v="1144.5"/>
    <n v="1144.5"/>
    <n v="0"/>
    <n v="1144.5"/>
    <n v="1144.5"/>
    <n v="0"/>
    <n v="0"/>
    <n v="1144.5"/>
    <n v="0"/>
    <n v="-1144.5"/>
    <n v="100"/>
    <n v="1"/>
    <n v="0"/>
    <n v="1144.5"/>
    <n v="7.0427231393926215"/>
    <n v="0"/>
    <n v="1"/>
  </r>
  <r>
    <d v="2024-06-01T00:00:00"/>
    <n v="2024"/>
    <x v="2"/>
    <n v="2"/>
    <n v="1"/>
    <n v="0"/>
    <s v="2540"/>
    <x v="0"/>
    <s v="112025"/>
    <s v="Planter"/>
    <s v="1120"/>
    <s v="25310"/>
    <s v="Helse og Omsorg"/>
    <s v="2024_06_fact_bomiljo.csv"/>
    <n v="0"/>
    <n v="3486"/>
    <n v="3486"/>
    <n v="0"/>
    <n v="3486"/>
    <n v="3486"/>
    <n v="0"/>
    <n v="0"/>
    <n v="1743"/>
    <n v="2464.9742392163048"/>
    <n v="3486"/>
    <n v="100"/>
    <n v="1"/>
    <n v="0.70710678118654746"/>
    <n v="3486"/>
    <n v="8.1565102260799662"/>
    <n v="0"/>
    <n v="1"/>
  </r>
  <r>
    <d v="2024-03-01T00:00:00"/>
    <n v="2024"/>
    <x v="6"/>
    <n v="1"/>
    <n v="0"/>
    <n v="0"/>
    <s v="2540"/>
    <x v="0"/>
    <s v="103040"/>
    <s v="Engasjementer / midlertidige stillinger"/>
    <s v="1030"/>
    <s v="25720"/>
    <s v="Helse og Omsorg"/>
    <s v="2024_03_fact_bomiljo.csv"/>
    <n v="0"/>
    <n v="19282.89"/>
    <n v="19282.89"/>
    <n v="0"/>
    <n v="19282.89"/>
    <n v="19282.89"/>
    <n v="0"/>
    <n v="0"/>
    <n v="9641.4449999999997"/>
    <n v="13635.062279874266"/>
    <n v="-19282.89"/>
    <n v="100"/>
    <n v="1"/>
    <n v="0.70710678118654746"/>
    <n v="19282.89"/>
    <n v="9.8669734531967741"/>
    <n v="0"/>
    <n v="1"/>
  </r>
  <r>
    <d v="2024-02-01T00:00:00"/>
    <n v="2024"/>
    <x v="4"/>
    <n v="1"/>
    <n v="0"/>
    <n v="0"/>
    <s v="2540"/>
    <x v="0"/>
    <s v="112012"/>
    <s v="GAVE EKOM USKATT (LT 4800)"/>
    <s v="1120"/>
    <s v="25310"/>
    <s v="Helse og Omsorg"/>
    <s v="2024_02_fact_bomiljo.csv"/>
    <n v="0"/>
    <n v="732"/>
    <n v="732"/>
    <n v="0"/>
    <n v="732"/>
    <n v="732"/>
    <n v="0"/>
    <n v="0"/>
    <n v="732"/>
    <n v="0"/>
    <n v="-366"/>
    <n v="100"/>
    <n v="1"/>
    <n v="0"/>
    <n v="732"/>
    <n v="6.5957805139613113"/>
    <n v="0"/>
    <n v="1"/>
  </r>
  <r>
    <d v="2024-01-01T00:00:00"/>
    <n v="2024"/>
    <x v="0"/>
    <n v="1"/>
    <n v="0"/>
    <n v="0"/>
    <s v="2210"/>
    <x v="2"/>
    <s v="109000"/>
    <s v="Pensjon fellesordningen - ordinære (klp)"/>
    <s v="1090"/>
    <s v="22110"/>
    <s v="Oppvekst og Utdanning"/>
    <s v="2024_01_fact_komskole.csv"/>
    <n v="0"/>
    <n v="120"/>
    <n v="120"/>
    <n v="0"/>
    <n v="120"/>
    <n v="120"/>
    <n v="0"/>
    <n v="0"/>
    <n v="120"/>
    <n v="0"/>
    <n v="15000"/>
    <n v="100"/>
    <n v="1"/>
    <n v="0"/>
    <n v="120"/>
    <n v="4.7874917427820458"/>
    <n v="0"/>
    <n v="1"/>
  </r>
  <r>
    <d v="2024-04-01T00:00:00"/>
    <n v="2024"/>
    <x v="3"/>
    <n v="2"/>
    <n v="0"/>
    <n v="0"/>
    <s v="2540"/>
    <x v="0"/>
    <s v="102032"/>
    <s v="Vikar - helligdagstillegg"/>
    <s v="1020"/>
    <s v="25720"/>
    <s v="Helse og Omsorg"/>
    <s v="2024_04_fact_bomiljo.csv"/>
    <n v="0"/>
    <n v="164.59"/>
    <n v="164.59"/>
    <n v="0"/>
    <n v="164.59"/>
    <n v="164.59"/>
    <n v="0"/>
    <n v="0"/>
    <n v="164.59"/>
    <n v="0"/>
    <n v="28706.98"/>
    <n v="100"/>
    <n v="1"/>
    <n v="0"/>
    <n v="164.59"/>
    <n v="5.1034575330559768"/>
    <n v="0"/>
    <n v="1"/>
  </r>
  <r>
    <d v="2024-02-01T00:00:00"/>
    <n v="2024"/>
    <x v="4"/>
    <n v="1"/>
    <n v="0"/>
    <n v="0"/>
    <s v="2540"/>
    <x v="0"/>
    <s v="105046"/>
    <s v="Forskjøvet arbeidstid"/>
    <s v="1050"/>
    <s v="25720"/>
    <s v="Helse og Omsorg"/>
    <s v="2024_02_fact_bomiljo.csv"/>
    <n v="0"/>
    <n v="6334.29"/>
    <n v="6334.29"/>
    <n v="0"/>
    <n v="6334.29"/>
    <n v="6334.29"/>
    <n v="0"/>
    <n v="0"/>
    <n v="6334.29"/>
    <n v="0"/>
    <n v="-2909.58"/>
    <n v="100"/>
    <n v="1"/>
    <n v="0"/>
    <n v="6334.29"/>
    <n v="8.753733010704746"/>
    <n v="0"/>
    <n v="1"/>
  </r>
  <r>
    <d v="2024-06-01T00:00:00"/>
    <n v="2024"/>
    <x v="2"/>
    <n v="2"/>
    <n v="1"/>
    <n v="0"/>
    <s v="2540"/>
    <x v="0"/>
    <s v="105065"/>
    <s v="Skattepl. km-godtgjørelse"/>
    <s v="1050"/>
    <s v="25720"/>
    <s v="Helse og Omsorg"/>
    <s v="2024_06_fact_bomiljo.csv"/>
    <n v="0"/>
    <n v="81.14"/>
    <n v="81.14"/>
    <n v="0"/>
    <n v="81.14"/>
    <n v="81.14"/>
    <n v="0"/>
    <n v="0"/>
    <n v="40.57"/>
    <n v="57.374644225476466"/>
    <n v="81.14"/>
    <n v="100"/>
    <n v="1"/>
    <n v="0.70710678118654757"/>
    <n v="81.14"/>
    <n v="4.3961760577783009"/>
    <n v="0"/>
    <n v="1"/>
  </r>
  <r>
    <d v="2024-02-01T00:00:00"/>
    <n v="2024"/>
    <x v="4"/>
    <n v="1"/>
    <n v="0"/>
    <n v="0"/>
    <s v="2540"/>
    <x v="0"/>
    <s v="111509"/>
    <s v="Pant"/>
    <s v="1115"/>
    <s v="25720"/>
    <s v="Helse og Omsorg"/>
    <s v="2024_02_fact_bomiljo.csv"/>
    <n v="0"/>
    <n v="12"/>
    <n v="12"/>
    <n v="0"/>
    <n v="12"/>
    <n v="12"/>
    <n v="0"/>
    <n v="0"/>
    <n v="12"/>
    <n v="0"/>
    <n v="12"/>
    <n v="100"/>
    <n v="1"/>
    <n v="0"/>
    <n v="12"/>
    <n v="2.4849066497880004"/>
    <n v="0"/>
    <n v="1"/>
  </r>
  <r>
    <d v="2024-08-01T00:00:00"/>
    <n v="2024"/>
    <x v="5"/>
    <n v="3"/>
    <n v="1"/>
    <n v="0"/>
    <s v="2140"/>
    <x v="1"/>
    <s v="120090"/>
    <s v="Annet utstyr / andre maskiner"/>
    <s v="1200"/>
    <s v="20210"/>
    <s v="Oppvekst og Utdanning"/>
    <s v="2024_08_fact_komskole.csv"/>
    <n v="0"/>
    <n v="160"/>
    <n v="160"/>
    <n v="0"/>
    <n v="40"/>
    <n v="40"/>
    <n v="0"/>
    <n v="0"/>
    <n v="13.333333333333334"/>
    <n v="23.094010767585029"/>
    <n v="40"/>
    <n v="100"/>
    <n v="1"/>
    <n v="1.1547005383792515"/>
    <n v="40"/>
    <n v="3.6888794541139363"/>
    <n v="0"/>
    <n v="1"/>
  </r>
  <r>
    <d v="2024-03-01T00:00:00"/>
    <n v="2024"/>
    <x v="6"/>
    <n v="1"/>
    <n v="0"/>
    <n v="0"/>
    <s v="2540"/>
    <x v="0"/>
    <s v="103000"/>
    <s v="Ekstrahjelp"/>
    <s v="1030"/>
    <s v="25720"/>
    <s v="Helse og Omsorg"/>
    <s v="2024_03_fact_bomiljo.csv"/>
    <n v="0"/>
    <n v="26230.47"/>
    <n v="26230.47"/>
    <n v="0"/>
    <n v="26230.47"/>
    <n v="26230.47"/>
    <n v="0"/>
    <n v="0"/>
    <n v="26230.47"/>
    <n v="0"/>
    <n v="8545.6699999999983"/>
    <n v="100"/>
    <n v="1"/>
    <n v="0"/>
    <n v="26230.47"/>
    <n v="10.174676991114417"/>
    <n v="0"/>
    <n v="1"/>
  </r>
  <r>
    <d v="2024-07-01T00:00:00"/>
    <n v="2024"/>
    <x v="7"/>
    <n v="3"/>
    <n v="1"/>
    <n v="0"/>
    <s v="2540"/>
    <x v="0"/>
    <s v="103031"/>
    <s v="Ekstrahjelp - kvelds- og nattillegg"/>
    <s v="1030"/>
    <s v="25310"/>
    <s v="Helse og Omsorg"/>
    <s v="2024_07_fact_bomiljo.csv"/>
    <n v="0"/>
    <n v="1383.76"/>
    <n v="1383.76"/>
    <n v="0"/>
    <n v="1383.76"/>
    <n v="1383.76"/>
    <n v="0"/>
    <n v="0"/>
    <n v="691.88"/>
    <n v="978.46607953469697"/>
    <n v="1383.76"/>
    <n v="100"/>
    <n v="1"/>
    <n v="0.70710678118654757"/>
    <n v="1383.76"/>
    <n v="7.2325597107356678"/>
    <n v="0"/>
    <n v="1"/>
  </r>
  <r>
    <d v="2024-07-01T00:00:00"/>
    <n v="2024"/>
    <x v="7"/>
    <n v="3"/>
    <n v="1"/>
    <n v="0"/>
    <s v="2540"/>
    <x v="0"/>
    <s v="124010"/>
    <s v="Drifts- / serviceavtaler - kontormaskiner"/>
    <s v="1240"/>
    <s v="25720"/>
    <s v="Helse og Omsorg"/>
    <s v="2024_07_fact_bomiljo.csv"/>
    <n v="0"/>
    <n v="1515.9"/>
    <n v="1515.9"/>
    <n v="0"/>
    <n v="1515.9"/>
    <n v="1515.9"/>
    <n v="0"/>
    <n v="0"/>
    <n v="505.3"/>
    <n v="875.20527306455381"/>
    <n v="-994.7"/>
    <n v="100"/>
    <n v="1"/>
    <n v="1.1547005383792515"/>
    <n v="1515.9"/>
    <n v="7.3237646009659727"/>
    <n v="0"/>
    <n v="1"/>
  </r>
  <r>
    <d v="2024-08-01T00:00:00"/>
    <n v="2024"/>
    <x v="5"/>
    <n v="3"/>
    <n v="1"/>
    <n v="0"/>
    <s v="2020"/>
    <x v="4"/>
    <s v="104000"/>
    <s v="Overtidslønn"/>
    <s v="1040"/>
    <s v="20210"/>
    <s v="Oppvekst og Utdanning"/>
    <s v="2024_08_fact_komskole.csv"/>
    <n v="0"/>
    <n v="2660"/>
    <n v="2660"/>
    <n v="0"/>
    <n v="40"/>
    <n v="40"/>
    <n v="0"/>
    <n v="0"/>
    <n v="13.333333333333334"/>
    <n v="23.094010767585029"/>
    <n v="40"/>
    <n v="100"/>
    <n v="1"/>
    <n v="1.1547005383792515"/>
    <n v="40"/>
    <n v="3.6888794541139363"/>
    <n v="0"/>
    <n v="1"/>
  </r>
  <r>
    <d v="2024-08-01T00:00:00"/>
    <n v="2024"/>
    <x v="5"/>
    <n v="3"/>
    <n v="1"/>
    <n v="0"/>
    <s v="2210"/>
    <x v="2"/>
    <s v="102000"/>
    <s v="Vikar - sykefravær - med refusjon"/>
    <s v="1020"/>
    <s v="22110"/>
    <s v="Oppvekst og Utdanning"/>
    <s v="2024_08_fact_komskole.csv"/>
    <n v="0"/>
    <n v="1660"/>
    <n v="1660"/>
    <n v="0"/>
    <n v="40"/>
    <n v="40"/>
    <n v="0"/>
    <n v="0"/>
    <n v="13.333333333333334"/>
    <n v="23.094010767585029"/>
    <n v="40"/>
    <n v="100"/>
    <n v="1"/>
    <n v="1.1547005383792515"/>
    <n v="40"/>
    <n v="3.6888794541139363"/>
    <n v="0"/>
    <n v="1"/>
  </r>
  <r>
    <d v="2024-02-01T00:00:00"/>
    <n v="2024"/>
    <x v="4"/>
    <n v="1"/>
    <n v="0"/>
    <n v="0"/>
    <s v="2540"/>
    <x v="0"/>
    <s v="102013"/>
    <s v="Vikar - korttidsfravær"/>
    <s v="1020"/>
    <s v="25310"/>
    <s v="Helse og Omsorg"/>
    <s v="2024_02_fact_bomiljo.csv"/>
    <n v="0"/>
    <n v="18404.54"/>
    <n v="18404.54"/>
    <n v="0"/>
    <n v="18404.54"/>
    <n v="18404.54"/>
    <n v="0"/>
    <n v="0"/>
    <n v="18404.54"/>
    <n v="0"/>
    <n v="-14959.560000000001"/>
    <n v="100"/>
    <n v="1"/>
    <n v="0"/>
    <n v="18404.54"/>
    <n v="9.8203526522924189"/>
    <n v="0"/>
    <n v="1"/>
  </r>
  <r>
    <d v="2024-03-01T00:00:00"/>
    <n v="2024"/>
    <x v="6"/>
    <n v="1"/>
    <n v="0"/>
    <n v="0"/>
    <s v="2540"/>
    <x v="0"/>
    <s v="102030"/>
    <s v="Vikar - lørdags- og søndagstillegg"/>
    <s v="1020"/>
    <s v="25710"/>
    <s v="Helse og Omsorg"/>
    <s v="2024_03_fact_bomiljo.csv"/>
    <n v="0"/>
    <n v="17012.8"/>
    <n v="17012.8"/>
    <n v="0"/>
    <n v="17012.8"/>
    <n v="17012.8"/>
    <n v="0"/>
    <n v="0"/>
    <n v="17012.8"/>
    <n v="0"/>
    <n v="12720.400000000001"/>
    <n v="100"/>
    <n v="1"/>
    <n v="0"/>
    <n v="17012.8"/>
    <n v="9.7417212808968223"/>
    <n v="0"/>
    <n v="1"/>
  </r>
  <r>
    <d v="2024-05-01T00:00:00"/>
    <n v="2024"/>
    <x v="1"/>
    <n v="2"/>
    <n v="1"/>
    <n v="0"/>
    <s v="2540"/>
    <x v="0"/>
    <s v="102031"/>
    <s v="Vikar - kvelds- og nattillegg"/>
    <s v="1020"/>
    <s v="25310"/>
    <s v="Helse og Omsorg"/>
    <s v="2024_05_fact_bomiljo.csv"/>
    <n v="0"/>
    <n v="28468.81"/>
    <n v="28468.81"/>
    <n v="0"/>
    <n v="28468.81"/>
    <n v="28468.81"/>
    <n v="0"/>
    <n v="0"/>
    <n v="28468.81"/>
    <n v="0"/>
    <n v="28468.81"/>
    <n v="100"/>
    <n v="1"/>
    <n v="0"/>
    <n v="28468.81"/>
    <n v="10.256564381014242"/>
    <n v="0"/>
    <n v="1"/>
  </r>
  <r>
    <d v="2024-08-01T00:00:00"/>
    <n v="2024"/>
    <x v="5"/>
    <n v="3"/>
    <n v="1"/>
    <n v="0"/>
    <s v="2540"/>
    <x v="0"/>
    <s v="105045"/>
    <s v="Turtillegg - reise med pasient / klient/brukere"/>
    <s v="1050"/>
    <s v="25710"/>
    <s v="Helse og Omsorg"/>
    <s v="2024_08_fact_bomiljo.csv"/>
    <n v="0"/>
    <n v="12519.36"/>
    <n v="12519.36"/>
    <n v="0"/>
    <n v="12519.36"/>
    <n v="12519.36"/>
    <n v="0"/>
    <n v="0"/>
    <n v="12519.36"/>
    <n v="0"/>
    <n v="12519.36"/>
    <n v="100"/>
    <n v="1"/>
    <n v="0"/>
    <n v="12519.36"/>
    <n v="9.4350315251366474"/>
    <n v="0"/>
    <n v="1"/>
  </r>
  <r>
    <d v="2024-04-01T00:00:00"/>
    <n v="2024"/>
    <x v="3"/>
    <n v="2"/>
    <n v="0"/>
    <n v="0"/>
    <s v="2540"/>
    <x v="0"/>
    <s v="112099"/>
    <s v="Interne inntekter/utgifter"/>
    <s v="1120"/>
    <s v="25320"/>
    <s v="Helse og Omsorg"/>
    <s v="2024_04_fact_bomiljo.csv"/>
    <n v="0"/>
    <n v="308"/>
    <n v="308"/>
    <n v="0"/>
    <n v="308"/>
    <n v="308"/>
    <n v="0"/>
    <n v="0"/>
    <n v="154"/>
    <n v="217.78888860545663"/>
    <n v="308"/>
    <n v="100"/>
    <n v="1"/>
    <n v="0.70710678118654757"/>
    <n v="308"/>
    <n v="5.730099782973574"/>
    <n v="0"/>
    <n v="1"/>
  </r>
  <r>
    <d v="2024-03-01T00:00:00"/>
    <n v="2024"/>
    <x v="6"/>
    <n v="1"/>
    <n v="0"/>
    <n v="0"/>
    <s v="2540"/>
    <x v="0"/>
    <s v="117002"/>
    <s v="Vedlikehold / service transportmidler og anleggsm."/>
    <s v="1170"/>
    <s v="25710"/>
    <s v="Helse og Omsorg"/>
    <s v="2024_03_fact_bomiljo.csv"/>
    <n v="0"/>
    <n v="400"/>
    <n v="400"/>
    <n v="0"/>
    <n v="400"/>
    <n v="400"/>
    <n v="0"/>
    <n v="0"/>
    <n v="400"/>
    <n v="0"/>
    <n v="400"/>
    <n v="100"/>
    <n v="1"/>
    <n v="0"/>
    <n v="400"/>
    <n v="5.9914645471079817"/>
    <n v="0"/>
    <n v="1"/>
  </r>
  <r>
    <d v="2024-03-01T00:00:00"/>
    <n v="2024"/>
    <x v="6"/>
    <n v="1"/>
    <n v="0"/>
    <n v="0"/>
    <s v="2540"/>
    <x v="0"/>
    <s v="150010"/>
    <s v="Forsinkelsesrenter (mora)"/>
    <s v="1500"/>
    <s v="25310"/>
    <s v="Helse og Omsorg"/>
    <s v="2024_03_fact_bomiljo.csv"/>
    <n v="0"/>
    <n v="9.27"/>
    <n v="9.27"/>
    <n v="0"/>
    <n v="9.27"/>
    <n v="9.27"/>
    <n v="0"/>
    <n v="0"/>
    <n v="9.27"/>
    <n v="0"/>
    <n v="-9.27"/>
    <n v="100"/>
    <n v="1"/>
    <n v="0"/>
    <n v="9.27"/>
    <n v="2.2267833795777636"/>
    <n v="0"/>
    <n v="1"/>
  </r>
  <r>
    <d v="2024-08-01T00:00:00"/>
    <n v="2024"/>
    <x v="5"/>
    <n v="3"/>
    <n v="1"/>
    <n v="0"/>
    <s v="2140"/>
    <x v="1"/>
    <s v="116500"/>
    <s v="Andre opplysningspliktige godtgjørelser"/>
    <s v="1165"/>
    <s v="20230"/>
    <s v="Oppvekst og Utdanning"/>
    <s v="2024_08_fact_komskole.csv"/>
    <n v="0"/>
    <n v="160"/>
    <n v="160"/>
    <n v="0"/>
    <n v="40"/>
    <n v="40"/>
    <n v="0"/>
    <n v="0"/>
    <n v="13.333333333333334"/>
    <n v="23.094010767585029"/>
    <n v="40"/>
    <n v="100"/>
    <n v="1"/>
    <n v="1.1547005383792515"/>
    <n v="40"/>
    <n v="3.6888794541139363"/>
    <n v="0"/>
    <n v="1"/>
  </r>
  <r>
    <d v="2024-04-01T00:00:00"/>
    <n v="2024"/>
    <x v="3"/>
    <n v="2"/>
    <n v="0"/>
    <n v="0"/>
    <s v="2540"/>
    <x v="0"/>
    <s v="102013"/>
    <s v="Vikar - korttidsfravær"/>
    <s v="1020"/>
    <s v="25710"/>
    <s v="Helse og Omsorg"/>
    <s v="2024_04_fact_bomiljo.csv"/>
    <n v="0"/>
    <n v="6405.76"/>
    <n v="6405.76"/>
    <n v="0"/>
    <n v="6405.76"/>
    <n v="6405.76"/>
    <n v="0"/>
    <n v="0"/>
    <n v="6405.76"/>
    <n v="0"/>
    <n v="6405.76"/>
    <n v="100"/>
    <n v="1"/>
    <n v="0"/>
    <n v="6405.76"/>
    <n v="8.7649528645905992"/>
    <n v="0"/>
    <n v="1"/>
  </r>
  <r>
    <d v="2024-02-01T00:00:00"/>
    <n v="2024"/>
    <x v="4"/>
    <n v="1"/>
    <n v="0"/>
    <n v="0"/>
    <s v="2540"/>
    <x v="0"/>
    <s v="102030"/>
    <s v="Vikar - lørdags- og søndagstillegg"/>
    <s v="1020"/>
    <s v="25310"/>
    <s v="Helse og Omsorg"/>
    <s v="2024_02_fact_bomiljo.csv"/>
    <n v="0"/>
    <n v="14543.2"/>
    <n v="14543.2"/>
    <n v="0"/>
    <n v="14543.2"/>
    <n v="14543.2"/>
    <n v="0"/>
    <n v="0"/>
    <n v="7271.6"/>
    <n v="10283.595340152198"/>
    <n v="-588"/>
    <n v="100"/>
    <n v="1"/>
    <n v="0.70710678118654757"/>
    <n v="14543.2"/>
    <n v="9.5848788094038522"/>
    <n v="0"/>
    <n v="1"/>
  </r>
  <r>
    <d v="2024-03-01T00:00:00"/>
    <n v="2024"/>
    <x v="6"/>
    <n v="1"/>
    <n v="0"/>
    <n v="0"/>
    <s v="2540"/>
    <x v="0"/>
    <s v="105045"/>
    <s v="Turtillegg - reise med pasient / klient/brukere"/>
    <s v="1050"/>
    <s v="25310"/>
    <s v="Helse og Omsorg"/>
    <s v="2024_03_fact_bomiljo.csv"/>
    <n v="0"/>
    <n v="12191.9"/>
    <n v="12191.9"/>
    <n v="0"/>
    <n v="12191.9"/>
    <n v="12191.9"/>
    <n v="0"/>
    <n v="0"/>
    <n v="6095.95"/>
    <n v="8620.9751655482687"/>
    <n v="12191.9"/>
    <n v="100"/>
    <n v="1"/>
    <n v="0.70710678118654746"/>
    <n v="12191.9"/>
    <n v="9.408527075793053"/>
    <n v="0"/>
    <n v="1"/>
  </r>
  <r>
    <d v="2024-08-01T00:00:00"/>
    <n v="2024"/>
    <x v="5"/>
    <n v="3"/>
    <n v="1"/>
    <n v="0"/>
    <s v="2540"/>
    <x v="0"/>
    <s v="112010"/>
    <s v="Arbeidsklær / verneutstyr / uniformer"/>
    <s v="1120"/>
    <s v="25720"/>
    <s v="Helse og Omsorg"/>
    <s v="2024_08_fact_bomiljo.csv"/>
    <n v="0"/>
    <n v="881"/>
    <n v="881"/>
    <n v="0"/>
    <n v="881"/>
    <n v="881"/>
    <n v="0"/>
    <n v="0"/>
    <n v="440.5"/>
    <n v="622.9610742253484"/>
    <n v="881"/>
    <n v="100"/>
    <n v="1"/>
    <n v="0.70710678118654746"/>
    <n v="881"/>
    <n v="6.7810576259361799"/>
    <n v="0"/>
    <n v="1"/>
  </r>
  <r>
    <d v="2024-04-01T00:00:00"/>
    <n v="2024"/>
    <x v="3"/>
    <n v="2"/>
    <n v="0"/>
    <n v="0"/>
    <s v="2540"/>
    <x v="0"/>
    <s v="121010"/>
    <s v="Leie / leasing av transportmidler"/>
    <s v="1210"/>
    <s v="25320"/>
    <s v="Helse og Omsorg"/>
    <s v="2024_04_fact_bomiljo.csv"/>
    <n v="0"/>
    <n v="3938.21"/>
    <n v="3938.21"/>
    <n v="0"/>
    <n v="3938.21"/>
    <n v="3938.21"/>
    <n v="0"/>
    <n v="0"/>
    <n v="3938.21"/>
    <n v="0"/>
    <n v="-2522.0100000000002"/>
    <n v="100"/>
    <n v="1"/>
    <n v="0"/>
    <n v="3938.21"/>
    <n v="8.2784815843389676"/>
    <n v="0"/>
    <n v="1"/>
  </r>
  <r>
    <d v="2024-02-01T00:00:00"/>
    <n v="2024"/>
    <x v="4"/>
    <n v="1"/>
    <n v="0"/>
    <n v="0"/>
    <s v="2020"/>
    <x v="4"/>
    <s v="119590"/>
    <s v="Andre avgifter, gebyrer og lisenser"/>
    <s v="1195"/>
    <s v="20220"/>
    <s v="Oppvekst og Utdanning"/>
    <s v="2024_02_fact_komskole.csv"/>
    <n v="0"/>
    <n v="6750"/>
    <n v="6750"/>
    <n v="0"/>
    <n v="6750"/>
    <n v="6750"/>
    <n v="0"/>
    <n v="0"/>
    <n v="4500"/>
    <n v="3897.1143170299738"/>
    <n v="-6750"/>
    <n v="100"/>
    <n v="1"/>
    <n v="0.57735026918962573"/>
    <n v="6750"/>
    <n v="8.8172977838665751"/>
    <n v="0"/>
    <n v="1"/>
  </r>
  <r>
    <d v="2024-03-01T00:00:00"/>
    <n v="2024"/>
    <x v="6"/>
    <n v="1"/>
    <n v="0"/>
    <n v="0"/>
    <s v="2020"/>
    <x v="4"/>
    <s v="119590"/>
    <s v="Andre avgifter, gebyrer og lisenser"/>
    <s v="1195"/>
    <s v="20220"/>
    <s v="Oppvekst og Utdanning"/>
    <s v="2024_03_fact_komskole.csv"/>
    <n v="0"/>
    <n v="6750"/>
    <n v="6750"/>
    <n v="0"/>
    <n v="6750"/>
    <n v="6750"/>
    <n v="0"/>
    <n v="0"/>
    <n v="2250"/>
    <n v="3897.1143170299738"/>
    <n v="-6750"/>
    <n v="100"/>
    <n v="1"/>
    <n v="1.1547005383792515"/>
    <n v="6750"/>
    <n v="8.8172977838665751"/>
    <n v="0"/>
    <n v="1"/>
  </r>
  <r>
    <d v="2024-07-01T00:00:00"/>
    <n v="2024"/>
    <x v="7"/>
    <n v="3"/>
    <n v="1"/>
    <n v="0"/>
    <s v="2020"/>
    <x v="4"/>
    <s v="119590"/>
    <s v="Andre avgifter, gebyrer og lisenser"/>
    <s v="1195"/>
    <s v="20220"/>
    <s v="Oppvekst og Utdanning"/>
    <s v="2024_07_fact_komskole.csv"/>
    <n v="0"/>
    <n v="6750"/>
    <n v="6750"/>
    <n v="0"/>
    <n v="6750"/>
    <n v="6750"/>
    <n v="0"/>
    <n v="0"/>
    <n v="0"/>
    <n v="6750"/>
    <n v="-6750"/>
    <n v="100"/>
    <n v="1"/>
    <n v="1"/>
    <n v="6750"/>
    <n v="8.8172977838665751"/>
    <n v="0"/>
    <n v="1"/>
  </r>
  <r>
    <d v="2024-08-01T00:00:00"/>
    <n v="2024"/>
    <x v="5"/>
    <n v="3"/>
    <n v="1"/>
    <n v="0"/>
    <s v="2020"/>
    <x v="4"/>
    <s v="119590"/>
    <s v="Andre avgifter, gebyrer og lisenser"/>
    <s v="1195"/>
    <s v="20220"/>
    <s v="Oppvekst og Utdanning"/>
    <s v="2024_08_fact_komskole.csv"/>
    <n v="0"/>
    <n v="6750"/>
    <n v="6750"/>
    <n v="0"/>
    <n v="6750"/>
    <n v="6750"/>
    <n v="0"/>
    <n v="0"/>
    <n v="2250"/>
    <n v="3897.1143170299738"/>
    <n v="6750"/>
    <n v="100"/>
    <n v="1"/>
    <n v="1.1547005383792515"/>
    <n v="6750"/>
    <n v="8.8172977838665751"/>
    <n v="0"/>
    <n v="1"/>
  </r>
  <r>
    <d v="2024-08-01T00:00:00"/>
    <n v="2024"/>
    <x v="5"/>
    <n v="3"/>
    <n v="1"/>
    <n v="0"/>
    <s v="2210"/>
    <x v="2"/>
    <s v="102013"/>
    <s v="Vikar - korttidsfravær"/>
    <s v="1020"/>
    <s v="22110"/>
    <s v="Oppvekst og Utdanning"/>
    <s v="2024_08_fact_komskole.csv"/>
    <n v="0"/>
    <n v="3160"/>
    <n v="3160"/>
    <n v="0"/>
    <n v="40"/>
    <n v="40"/>
    <n v="0"/>
    <n v="0"/>
    <n v="13.333333333333334"/>
    <n v="23.094010767585029"/>
    <n v="40"/>
    <n v="100"/>
    <n v="1"/>
    <n v="1.1547005383792515"/>
    <n v="40"/>
    <n v="3.6888794541139363"/>
    <n v="0"/>
    <n v="1"/>
  </r>
  <r>
    <d v="2024-06-01T00:00:00"/>
    <n v="2024"/>
    <x v="2"/>
    <n v="2"/>
    <n v="1"/>
    <n v="0"/>
    <s v="2540"/>
    <x v="0"/>
    <s v="102032"/>
    <s v="Vikar - helligdagstillegg"/>
    <s v="1020"/>
    <s v="25310"/>
    <s v="Helse og Omsorg"/>
    <s v="2024_06_fact_bomiljo.csv"/>
    <n v="0"/>
    <n v="14652.72"/>
    <n v="14652.72"/>
    <n v="0"/>
    <n v="14652.72"/>
    <n v="14652.72"/>
    <n v="0"/>
    <n v="0"/>
    <n v="7326.36"/>
    <n v="10361.037674827749"/>
    <n v="14652.72"/>
    <n v="100"/>
    <n v="1"/>
    <n v="0.70710678118654746"/>
    <n v="14652.72"/>
    <n v="9.5923812627405116"/>
    <n v="0"/>
    <n v="1"/>
  </r>
  <r>
    <d v="2024-08-01T00:00:00"/>
    <n v="2024"/>
    <x v="5"/>
    <n v="3"/>
    <n v="1"/>
    <n v="0"/>
    <s v="2540"/>
    <x v="0"/>
    <s v="103030"/>
    <s v="Ekstrahjelp - lørdags- og søndagstillegg"/>
    <s v="1030"/>
    <s v="25710"/>
    <s v="Helse og Omsorg"/>
    <s v="2024_08_fact_bomiljo.csv"/>
    <n v="0"/>
    <n v="1881.6"/>
    <n v="1881.6"/>
    <n v="0"/>
    <n v="1881.6"/>
    <n v="1881.6"/>
    <n v="0"/>
    <n v="0"/>
    <n v="627.19999999999993"/>
    <n v="1086.3422665071998"/>
    <n v="1881.6"/>
    <n v="100"/>
    <n v="1"/>
    <n v="1.1547005383792517"/>
    <n v="1881.6"/>
    <n v="7.5398777577043079"/>
    <n v="0"/>
    <n v="1"/>
  </r>
  <r>
    <d v="2024-03-01T00:00:00"/>
    <n v="2024"/>
    <x v="6"/>
    <n v="1"/>
    <n v="0"/>
    <n v="0"/>
    <s v="2540"/>
    <x v="0"/>
    <s v="105046"/>
    <s v="Forskjøvet arbeidstid"/>
    <s v="1050"/>
    <s v="25310"/>
    <s v="Helse og Omsorg"/>
    <s v="2024_03_fact_bomiljo.csv"/>
    <n v="0"/>
    <n v="3689.04"/>
    <n v="3689.04"/>
    <n v="0"/>
    <n v="3689.04"/>
    <n v="3689.04"/>
    <n v="0"/>
    <n v="0"/>
    <n v="1844.52"/>
    <n v="2608.5452000684213"/>
    <n v="-3616.7799999999997"/>
    <n v="100"/>
    <n v="1"/>
    <n v="0.70710678118654746"/>
    <n v="3689.04"/>
    <n v="8.2131215405847868"/>
    <n v="0"/>
    <n v="1"/>
  </r>
  <r>
    <d v="2024-07-01T00:00:00"/>
    <n v="2024"/>
    <x v="7"/>
    <n v="3"/>
    <n v="1"/>
    <n v="0"/>
    <s v="2540"/>
    <x v="0"/>
    <s v="105065"/>
    <s v="Skattepl. km-godtgjørelse"/>
    <s v="1050"/>
    <s v="25310"/>
    <s v="Helse og Omsorg"/>
    <s v="2024_07_fact_bomiljo.csv"/>
    <n v="0"/>
    <n v="411.89"/>
    <n v="411.89"/>
    <n v="0"/>
    <n v="411.89"/>
    <n v="411.89"/>
    <n v="0"/>
    <n v="0"/>
    <n v="411.89"/>
    <n v="0"/>
    <n v="-411.89"/>
    <n v="100"/>
    <n v="1"/>
    <n v="0"/>
    <n v="411.89"/>
    <n v="6.0207563234100112"/>
    <n v="0"/>
    <n v="1"/>
  </r>
  <r>
    <d v="2024-06-01T00:00:00"/>
    <n v="2024"/>
    <x v="2"/>
    <n v="2"/>
    <n v="1"/>
    <n v="0"/>
    <s v="2540"/>
    <x v="0"/>
    <s v="120045"/>
    <s v="Kjøkkenutstyr"/>
    <s v="1200"/>
    <s v="25310"/>
    <s v="Helse og Omsorg"/>
    <s v="2024_06_fact_bomiljo.csv"/>
    <n v="0"/>
    <n v="3314.4"/>
    <n v="3314.4"/>
    <n v="0"/>
    <n v="3314.4"/>
    <n v="3314.4"/>
    <n v="0"/>
    <n v="0"/>
    <n v="1104.8"/>
    <n v="1913.5697322020958"/>
    <n v="3314.4"/>
    <n v="100"/>
    <n v="1"/>
    <n v="1.1547005383792517"/>
    <n v="3314.4"/>
    <n v="8.1060318907631927"/>
    <n v="0"/>
    <n v="1"/>
  </r>
  <r>
    <d v="2024-02-01T00:00:00"/>
    <n v="2024"/>
    <x v="4"/>
    <n v="1"/>
    <n v="0"/>
    <n v="0"/>
    <s v="2540"/>
    <x v="0"/>
    <s v="123022"/>
    <s v="Vedlikehold - elektriske installasjoner"/>
    <s v="1230"/>
    <s v="25720"/>
    <s v="Helse og Omsorg"/>
    <s v="2024_02_fact_bomiljo.csv"/>
    <n v="0"/>
    <n v="9432.57"/>
    <n v="9432.57"/>
    <n v="0"/>
    <n v="9432.57"/>
    <n v="9432.57"/>
    <n v="0"/>
    <n v="0"/>
    <n v="9432.57"/>
    <n v="0"/>
    <n v="9432.57"/>
    <n v="100"/>
    <n v="1"/>
    <n v="0"/>
    <n v="9432.57"/>
    <n v="9.1519238729612074"/>
    <n v="0"/>
    <n v="1"/>
  </r>
  <r>
    <d v="2024-01-01T00:00:00"/>
    <n v="2024"/>
    <x v="0"/>
    <n v="1"/>
    <n v="0"/>
    <n v="0"/>
    <s v="2020"/>
    <x v="4"/>
    <s v="108900"/>
    <s v="Trekkpliktig, opplysningspliktig, ikke arbeidsgiveravgiftspliktig lønn"/>
    <s v="1089"/>
    <s v="20210"/>
    <s v="Oppvekst og Utdanning"/>
    <s v="2024_01_fact_komskole.csv"/>
    <n v="0"/>
    <n v="250"/>
    <n v="250"/>
    <n v="0"/>
    <n v="250"/>
    <n v="250"/>
    <n v="0"/>
    <n v="0"/>
    <n v="250"/>
    <n v="0"/>
    <n v="370"/>
    <n v="100"/>
    <n v="1"/>
    <n v="0"/>
    <n v="250"/>
    <n v="5.521460917862246"/>
    <n v="0"/>
    <n v="1"/>
  </r>
  <r>
    <d v="2024-07-01T00:00:00"/>
    <n v="2024"/>
    <x v="7"/>
    <n v="3"/>
    <n v="1"/>
    <n v="0"/>
    <s v="2020"/>
    <x v="4"/>
    <s v="108900"/>
    <s v="Trekkpliktig, opplysningspliktig, ikke arbeidsgiveravgiftspliktig lønn"/>
    <s v="1089"/>
    <s v="20210"/>
    <s v="Oppvekst og Utdanning"/>
    <s v="2024_07_fact_komskole.csv"/>
    <n v="0"/>
    <n v="620"/>
    <n v="620"/>
    <n v="0"/>
    <n v="370"/>
    <n v="370"/>
    <n v="0"/>
    <n v="0"/>
    <n v="0"/>
    <n v="370"/>
    <n v="40"/>
    <n v="100"/>
    <n v="1"/>
    <n v="1"/>
    <n v="370"/>
    <n v="5.9135030056382698"/>
    <n v="0"/>
    <n v="1"/>
  </r>
  <r>
    <d v="2024-01-01T00:00:00"/>
    <n v="2024"/>
    <x v="0"/>
    <n v="1"/>
    <n v="0"/>
    <n v="0"/>
    <s v="2020"/>
    <x v="4"/>
    <s v="137000"/>
    <s v="Kjøp fra andre"/>
    <s v="1370"/>
    <s v="20210"/>
    <s v="Oppvekst og Utdanning"/>
    <s v="2024_01_fact_komskole.csv"/>
    <n v="0"/>
    <n v="4000"/>
    <n v="4000"/>
    <n v="0"/>
    <n v="4000"/>
    <n v="4000"/>
    <n v="0"/>
    <n v="0"/>
    <n v="4000"/>
    <n v="0"/>
    <n v="2120"/>
    <n v="100"/>
    <n v="1"/>
    <n v="0"/>
    <n v="4000"/>
    <n v="8.2940496401020276"/>
    <n v="0"/>
    <n v="1"/>
  </r>
  <r>
    <d v="2024-05-01T00:00:00"/>
    <n v="2024"/>
    <x v="1"/>
    <n v="2"/>
    <n v="1"/>
    <n v="0"/>
    <s v="2540"/>
    <x v="0"/>
    <s v="102032"/>
    <s v="Vikar - helligdagstillegg"/>
    <s v="1020"/>
    <s v="25710"/>
    <s v="Helse og Omsorg"/>
    <s v="2024_05_fact_bomiljo.csv"/>
    <n v="0"/>
    <n v="29714.92"/>
    <n v="29714.92"/>
    <n v="0"/>
    <n v="29714.92"/>
    <n v="29714.92"/>
    <n v="0"/>
    <n v="0"/>
    <n v="14857.46"/>
    <n v="21011.621434415763"/>
    <n v="29714.92"/>
    <n v="100"/>
    <n v="1"/>
    <n v="0.70710678118654757"/>
    <n v="29714.92"/>
    <n v="10.299404555554162"/>
    <n v="0"/>
    <n v="1"/>
  </r>
  <r>
    <d v="2024-02-01T00:00:00"/>
    <n v="2024"/>
    <x v="4"/>
    <n v="1"/>
    <n v="0"/>
    <n v="0"/>
    <s v="2540"/>
    <x v="0"/>
    <s v="103000"/>
    <s v="Ekstrahjelp"/>
    <s v="1030"/>
    <s v="25320"/>
    <s v="Helse og Omsorg"/>
    <s v="2024_02_fact_bomiljo.csv"/>
    <n v="0"/>
    <n v="32502.05"/>
    <n v="32502.05"/>
    <n v="0"/>
    <n v="32502.05"/>
    <n v="32502.05"/>
    <n v="0"/>
    <n v="0"/>
    <n v="32502.05"/>
    <n v="0"/>
    <n v="-21833.14"/>
    <n v="100"/>
    <n v="1"/>
    <n v="0"/>
    <n v="32502.05"/>
    <n v="10.38905844325164"/>
    <n v="0"/>
    <n v="1"/>
  </r>
  <r>
    <d v="2024-06-01T00:00:00"/>
    <n v="2024"/>
    <x v="2"/>
    <n v="2"/>
    <n v="1"/>
    <n v="0"/>
    <s v="2540"/>
    <x v="0"/>
    <s v="103030"/>
    <s v="Ekstrahjelp - lørdags- og søndagstillegg"/>
    <s v="1030"/>
    <s v="25310"/>
    <s v="Helse og Omsorg"/>
    <s v="2024_06_fact_bomiljo.csv"/>
    <n v="0"/>
    <n v="558.46"/>
    <n v="558.46"/>
    <n v="0"/>
    <n v="558.46"/>
    <n v="558.46"/>
    <n v="0"/>
    <n v="0"/>
    <n v="186.15333333333334"/>
    <n v="322.42703133163843"/>
    <n v="558.46"/>
    <n v="100"/>
    <n v="1"/>
    <n v="1.1547005383792517"/>
    <n v="558.46"/>
    <n v="6.3251829955325736"/>
    <n v="0"/>
    <n v="1"/>
  </r>
  <r>
    <d v="2024-04-01T00:00:00"/>
    <n v="2024"/>
    <x v="3"/>
    <n v="2"/>
    <n v="0"/>
    <n v="0"/>
    <s v="2540"/>
    <x v="0"/>
    <s v="105046"/>
    <s v="Forskjøvet arbeidstid"/>
    <s v="1050"/>
    <s v="25710"/>
    <s v="Helse og Omsorg"/>
    <s v="2024_04_fact_bomiljo.csv"/>
    <n v="0"/>
    <n v="3891.32"/>
    <n v="3891.32"/>
    <n v="0"/>
    <n v="3891.32"/>
    <n v="3891.32"/>
    <n v="0"/>
    <n v="0"/>
    <n v="3891.32"/>
    <n v="0"/>
    <n v="3891.32"/>
    <n v="100"/>
    <n v="1"/>
    <n v="0"/>
    <n v="3891.32"/>
    <n v="8.266503710672076"/>
    <n v="0"/>
    <n v="1"/>
  </r>
  <r>
    <d v="2024-03-01T00:00:00"/>
    <n v="2024"/>
    <x v="6"/>
    <n v="1"/>
    <n v="0"/>
    <n v="0"/>
    <s v="2540"/>
    <x v="0"/>
    <s v="111509"/>
    <s v="Pant"/>
    <s v="1115"/>
    <s v="25710"/>
    <s v="Helse og Omsorg"/>
    <s v="2024_03_fact_bomiljo.csv"/>
    <n v="0"/>
    <n v="21"/>
    <n v="21"/>
    <n v="0"/>
    <n v="21"/>
    <n v="21"/>
    <n v="0"/>
    <n v="0"/>
    <n v="21"/>
    <n v="0"/>
    <n v="-21"/>
    <n v="100"/>
    <n v="1"/>
    <n v="0"/>
    <n v="21"/>
    <n v="3.044522437723423"/>
    <n v="0"/>
    <n v="1"/>
  </r>
  <r>
    <d v="2024-02-01T00:00:00"/>
    <n v="2024"/>
    <x v="4"/>
    <n v="1"/>
    <n v="0"/>
    <n v="0"/>
    <s v="2540"/>
    <x v="0"/>
    <s v="124010"/>
    <s v="Drifts- / serviceavtaler - kontormaskiner"/>
    <s v="1240"/>
    <s v="25320"/>
    <s v="Helse og Omsorg"/>
    <s v="2024_02_fact_bomiljo.csv"/>
    <n v="0"/>
    <n v="572.6"/>
    <n v="572.6"/>
    <n v="0"/>
    <n v="572.6"/>
    <n v="572.6"/>
    <n v="0"/>
    <n v="0"/>
    <n v="572.6"/>
    <n v="0"/>
    <n v="1103.8000000000002"/>
    <n v="100"/>
    <n v="1"/>
    <n v="0"/>
    <n v="572.6"/>
    <n v="6.3501873926640151"/>
    <n v="0"/>
    <n v="1"/>
  </r>
  <r>
    <d v="2024-01-01T00:00:00"/>
    <n v="2024"/>
    <x v="0"/>
    <n v="1"/>
    <n v="0"/>
    <n v="0"/>
    <s v="2030"/>
    <x v="7"/>
    <s v="102000"/>
    <s v="Vikar - sykefravær - med refusjon"/>
    <s v="1020"/>
    <s v="21310"/>
    <s v="Oppvekst og Utdanning"/>
    <s v="2024_01_fact_komskole.csv"/>
    <n v="0"/>
    <n v="27880"/>
    <n v="27880"/>
    <n v="0"/>
    <n v="27880"/>
    <n v="27880"/>
    <n v="0"/>
    <n v="0"/>
    <n v="27880"/>
    <n v="0"/>
    <n v="0"/>
    <n v="100"/>
    <n v="1"/>
    <n v="0"/>
    <n v="27880"/>
    <n v="10.23566486487446"/>
    <n v="0"/>
    <n v="1"/>
  </r>
  <r>
    <d v="2024-01-01T00:00:00"/>
    <n v="2024"/>
    <x v="0"/>
    <n v="1"/>
    <n v="0"/>
    <n v="0"/>
    <s v="2030"/>
    <x v="7"/>
    <s v="171000"/>
    <s v="Refusjon sykepenger"/>
    <s v="1710"/>
    <s v="21310"/>
    <s v="Oppvekst og Utdanning"/>
    <s v="2024_01_fact_komskole.csv"/>
    <n v="0"/>
    <n v="-27750"/>
    <n v="-27750"/>
    <n v="0"/>
    <n v="-27750"/>
    <n v="-27750"/>
    <n v="0"/>
    <n v="0"/>
    <n v="-27750"/>
    <n v="0"/>
    <n v="0"/>
    <n v="100"/>
    <n v="1"/>
    <n v="0"/>
    <n v="27750"/>
    <n v="10.230991119174581"/>
    <n v="0"/>
    <n v="0"/>
  </r>
  <r>
    <d v="2024-01-01T00:00:00"/>
    <n v="2024"/>
    <x v="0"/>
    <n v="1"/>
    <n v="0"/>
    <n v="0"/>
    <s v="2140"/>
    <x v="1"/>
    <s v="135000"/>
    <s v="Kjøp fra kommuner"/>
    <s v="1350"/>
    <s v="20220"/>
    <s v="Oppvekst og Utdanning"/>
    <s v="2024_01_fact_komskole.csv"/>
    <n v="0"/>
    <n v="120"/>
    <n v="120"/>
    <n v="0"/>
    <n v="120"/>
    <n v="120"/>
    <n v="0"/>
    <n v="0"/>
    <n v="120"/>
    <n v="0"/>
    <n v="0"/>
    <n v="100"/>
    <n v="1"/>
    <n v="0"/>
    <n v="120"/>
    <n v="4.7874917427820458"/>
    <n v="0"/>
    <n v="1"/>
  </r>
  <r>
    <d v="2024-01-01T00:00:00"/>
    <n v="2024"/>
    <x v="0"/>
    <n v="1"/>
    <n v="0"/>
    <n v="0"/>
    <s v="2210"/>
    <x v="2"/>
    <s v="119590"/>
    <s v="Andre avgifter, gebyrer og lisenser"/>
    <s v="1195"/>
    <s v="22110"/>
    <s v="Oppvekst og Utdanning"/>
    <s v="2024_01_fact_komskole.csv"/>
    <n v="0"/>
    <n v="250"/>
    <n v="250"/>
    <n v="0"/>
    <n v="250"/>
    <n v="250"/>
    <n v="0"/>
    <n v="0"/>
    <n v="250"/>
    <n v="0"/>
    <n v="0"/>
    <n v="100"/>
    <n v="1"/>
    <n v="0"/>
    <n v="250"/>
    <n v="5.521460917862246"/>
    <n v="0"/>
    <n v="1"/>
  </r>
  <r>
    <d v="2024-01-01T00:00:00"/>
    <n v="2024"/>
    <x v="0"/>
    <n v="1"/>
    <n v="0"/>
    <n v="0"/>
    <s v="2020"/>
    <x v="4"/>
    <s v="162000"/>
    <s v="Annet salg av varer og tjenester, gebyrer o.l. som ikke er merverdiavgiftspliktig"/>
    <s v="1620"/>
    <s v="20220"/>
    <s v="Oppvekst og Utdanning"/>
    <s v="2024_01_fact_komskole.csv"/>
    <n v="0"/>
    <n v="-4620"/>
    <n v="-4620"/>
    <n v="0"/>
    <n v="-4620"/>
    <n v="-4620"/>
    <n v="0"/>
    <n v="0"/>
    <n v="-4620"/>
    <n v="0"/>
    <n v="0"/>
    <n v="100"/>
    <n v="1"/>
    <n v="0"/>
    <n v="4620"/>
    <n v="8.4381499840757836"/>
    <n v="0"/>
    <n v="0"/>
  </r>
  <r>
    <d v="2024-06-01T00:00:00"/>
    <n v="2024"/>
    <x v="2"/>
    <n v="2"/>
    <n v="1"/>
    <n v="0"/>
    <s v="2020"/>
    <x v="4"/>
    <s v="172900"/>
    <s v="Kompensasjon for merverdiavgift"/>
    <s v="1729"/>
    <s v="20210"/>
    <s v="Oppvekst og Utdanning"/>
    <s v="2024_06_fact_komskole.csv"/>
    <n v="0"/>
    <n v="-22120"/>
    <n v="-22120"/>
    <n v="0"/>
    <n v="-21620"/>
    <n v="-21620"/>
    <n v="0"/>
    <n v="0"/>
    <n v="0"/>
    <n v="21620"/>
    <n v="0"/>
    <n v="100"/>
    <n v="1"/>
    <n v="-1"/>
    <n v="21620"/>
    <n v="9.9813740911931994"/>
    <n v="0"/>
    <n v="0"/>
  </r>
  <r>
    <d v="2024-01-01T00:00:00"/>
    <n v="2024"/>
    <x v="0"/>
    <n v="1"/>
    <n v="0"/>
    <n v="0"/>
    <s v="2140"/>
    <x v="1"/>
    <s v="102000"/>
    <s v="Vikar - sykefravær - med refusjon"/>
    <s v="1020"/>
    <s v="20220"/>
    <s v="Oppvekst og Utdanning"/>
    <s v="2024_01_fact_komskole.csv"/>
    <n v="0"/>
    <n v="4500"/>
    <n v="4500"/>
    <n v="0"/>
    <n v="4500"/>
    <n v="4500"/>
    <n v="0"/>
    <n v="0"/>
    <n v="4500"/>
    <n v="0"/>
    <n v="0"/>
    <n v="100"/>
    <n v="1"/>
    <n v="0"/>
    <n v="4500"/>
    <n v="8.4118326757584114"/>
    <n v="0"/>
    <n v="1"/>
  </r>
  <r>
    <d v="2024-01-01T00:00:00"/>
    <n v="2024"/>
    <x v="0"/>
    <n v="1"/>
    <n v="0"/>
    <n v="0"/>
    <s v="2020"/>
    <x v="4"/>
    <s v="108900"/>
    <s v="Trekkpliktig, opplysningspliktig, ikke arbeidsgiveravgiftspliktig lønn"/>
    <s v="1089"/>
    <s v="20220"/>
    <s v="Oppvekst og Utdanning"/>
    <s v="2024_01_fact_komskole.csv"/>
    <n v="0"/>
    <n v="1000"/>
    <n v="1000"/>
    <n v="0"/>
    <n v="1000"/>
    <n v="1000"/>
    <n v="0"/>
    <n v="0"/>
    <n v="1000"/>
    <n v="0"/>
    <n v="0"/>
    <n v="100"/>
    <n v="1"/>
    <n v="0"/>
    <n v="1000"/>
    <n v="6.9077552789821368"/>
    <n v="0"/>
    <n v="1"/>
  </r>
  <r>
    <d v="2024-03-01T00:00:00"/>
    <n v="2024"/>
    <x v="6"/>
    <n v="1"/>
    <n v="0"/>
    <n v="0"/>
    <s v="2020"/>
    <x v="4"/>
    <s v="138000"/>
    <s v="Kjøp fra andre regnskapsenheter som inngår i KOSTRA konsern"/>
    <s v="1380"/>
    <s v="20220"/>
    <s v="Oppvekst og Utdanning"/>
    <s v="2024_03_fact_komskole.csv"/>
    <n v="0"/>
    <n v="5120"/>
    <n v="5120"/>
    <n v="0"/>
    <n v="4240"/>
    <n v="4240"/>
    <n v="0"/>
    <n v="0"/>
    <n v="0"/>
    <n v="4240"/>
    <n v="0"/>
    <n v="100"/>
    <n v="1"/>
    <n v="1"/>
    <n v="4240"/>
    <n v="8.3523185482260036"/>
    <n v="0"/>
    <n v="1"/>
  </r>
  <r>
    <d v="2024-04-01T00:00:00"/>
    <n v="2024"/>
    <x v="3"/>
    <n v="2"/>
    <n v="0"/>
    <n v="0"/>
    <s v="2020"/>
    <x v="4"/>
    <s v="138000"/>
    <s v="Kjøp fra andre regnskapsenheter som inngår i KOSTRA konsern"/>
    <s v="1380"/>
    <s v="20220"/>
    <s v="Oppvekst og Utdanning"/>
    <s v="2024_04_fact_komskole.csv"/>
    <n v="0"/>
    <n v="880"/>
    <n v="880"/>
    <n v="0"/>
    <n v="-4240"/>
    <n v="-4240"/>
    <n v="0"/>
    <n v="0"/>
    <n v="0"/>
    <n v="4240"/>
    <n v="0"/>
    <n v="100"/>
    <n v="1"/>
    <n v="-1"/>
    <n v="4240"/>
    <n v="8.3523185482260036"/>
    <n v="0"/>
    <n v="0"/>
  </r>
  <r>
    <d v="2024-05-01T00:00:00"/>
    <n v="2024"/>
    <x v="1"/>
    <n v="2"/>
    <n v="1"/>
    <n v="0"/>
    <s v="2020"/>
    <x v="4"/>
    <s v="138000"/>
    <s v="Kjøp fra andre regnskapsenheter som inngår i KOSTRA konsern"/>
    <s v="1380"/>
    <s v="20220"/>
    <s v="Oppvekst og Utdanning"/>
    <s v="2024_05_fact_komskole.csv"/>
    <n v="0"/>
    <n v="5120"/>
    <n v="5120"/>
    <n v="0"/>
    <n v="4240"/>
    <n v="4240"/>
    <n v="0"/>
    <n v="0"/>
    <n v="0"/>
    <n v="4240"/>
    <n v="0"/>
    <n v="100"/>
    <n v="1"/>
    <n v="1"/>
    <n v="4240"/>
    <n v="8.3523185482260036"/>
    <n v="0"/>
    <n v="1"/>
  </r>
  <r>
    <d v="2024-01-01T00:00:00"/>
    <n v="2024"/>
    <x v="0"/>
    <n v="1"/>
    <n v="0"/>
    <n v="0"/>
    <s v="2020"/>
    <x v="4"/>
    <s v="171005"/>
    <s v="Refusjon foreldrepenger"/>
    <s v="1710"/>
    <s v="20210"/>
    <s v="Oppvekst og Utdanning"/>
    <s v="2024_01_fact_komskole.csv"/>
    <n v="0"/>
    <n v="-118120"/>
    <n v="-118120"/>
    <n v="0"/>
    <n v="-118120"/>
    <n v="-118120"/>
    <n v="0"/>
    <n v="0"/>
    <n v="-118120"/>
    <n v="0"/>
    <n v="0"/>
    <n v="100"/>
    <n v="1"/>
    <n v="0"/>
    <n v="118120"/>
    <n v="11.679456335857859"/>
    <n v="0"/>
    <n v="0"/>
  </r>
  <r>
    <d v="2024-04-01T00:00:00"/>
    <n v="2024"/>
    <x v="3"/>
    <n v="2"/>
    <n v="0"/>
    <n v="0"/>
    <s v="2540"/>
    <x v="0"/>
    <s v="105000"/>
    <s v="Lærlinger"/>
    <s v="1050"/>
    <s v="25710"/>
    <s v="Helse og Omsorg"/>
    <s v="2024_04_fact_bomiljo.csv"/>
    <n v="0"/>
    <n v="14522.67"/>
    <n v="14522.67"/>
    <n v="0"/>
    <n v="14522.67"/>
    <n v="14522.67"/>
    <n v="0"/>
    <n v="0"/>
    <n v="14522.67"/>
    <n v="0"/>
    <n v="0"/>
    <n v="100"/>
    <n v="1"/>
    <n v="0"/>
    <n v="14522.67"/>
    <n v="9.5834661557716618"/>
    <n v="0"/>
    <n v="1"/>
  </r>
  <r>
    <d v="2024-01-01T00:00:00"/>
    <n v="2024"/>
    <x v="0"/>
    <n v="1"/>
    <n v="0"/>
    <n v="0"/>
    <s v="2020"/>
    <x v="4"/>
    <s v="155000"/>
    <s v="Avsetninger til bundne fond"/>
    <s v="1550"/>
    <s v="20210"/>
    <s v="Oppvekst og Utdanning"/>
    <s v="2024_01_fact_komskole.csv"/>
    <n v="0"/>
    <n v="31250"/>
    <n v="31250"/>
    <n v="0"/>
    <n v="31250"/>
    <n v="31250"/>
    <n v="0"/>
    <n v="0"/>
    <n v="31250"/>
    <n v="0"/>
    <n v="0"/>
    <n v="100"/>
    <n v="1"/>
    <n v="0"/>
    <n v="31250"/>
    <n v="10.349774655164548"/>
    <n v="0"/>
    <n v="1"/>
  </r>
  <r>
    <d v="2024-01-01T00:00:00"/>
    <n v="2024"/>
    <x v="0"/>
    <n v="1"/>
    <n v="0"/>
    <n v="0"/>
    <s v="2140"/>
    <x v="1"/>
    <s v="104000"/>
    <s v="Overtidslønn"/>
    <s v="1040"/>
    <s v="20210"/>
    <s v="Oppvekst og Utdanning"/>
    <s v="2024_01_fact_komskole.csv"/>
    <n v="0"/>
    <n v="5750"/>
    <n v="5750"/>
    <n v="0"/>
    <n v="5750"/>
    <n v="5750"/>
    <n v="0"/>
    <n v="0"/>
    <n v="5750"/>
    <n v="0"/>
    <n v="0"/>
    <n v="100"/>
    <n v="1"/>
    <n v="0"/>
    <n v="5750"/>
    <n v="8.6569551337913957"/>
    <n v="0"/>
    <n v="1"/>
  </r>
  <r>
    <d v="2024-01-01T00:00:00"/>
    <n v="2024"/>
    <x v="0"/>
    <n v="1"/>
    <n v="0"/>
    <n v="0"/>
    <s v="2140"/>
    <x v="1"/>
    <s v="112000"/>
    <s v="Velferdstiltak / arrangementer -  ansatte"/>
    <s v="1120"/>
    <s v="20210"/>
    <s v="Oppvekst og Utdanning"/>
    <s v="2024_01_fact_komskole.csv"/>
    <n v="0"/>
    <n v="250"/>
    <n v="250"/>
    <n v="0"/>
    <n v="250"/>
    <n v="250"/>
    <n v="0"/>
    <n v="0"/>
    <n v="250"/>
    <n v="0"/>
    <n v="0"/>
    <n v="100"/>
    <n v="1"/>
    <n v="0"/>
    <n v="250"/>
    <n v="5.521460917862246"/>
    <n v="0"/>
    <n v="1"/>
  </r>
  <r>
    <d v="2024-01-01T00:00:00"/>
    <n v="2024"/>
    <x v="0"/>
    <n v="1"/>
    <n v="0"/>
    <n v="0"/>
    <s v="2140"/>
    <x v="1"/>
    <s v="112002"/>
    <s v="Påskjønnelser - jfr reglement"/>
    <s v="1120"/>
    <s v="20220"/>
    <s v="Oppvekst og Utdanning"/>
    <s v="2024_01_fact_komskole.csv"/>
    <n v="0"/>
    <n v="250"/>
    <n v="250"/>
    <n v="0"/>
    <n v="250"/>
    <n v="250"/>
    <n v="0"/>
    <n v="0"/>
    <n v="250"/>
    <n v="0"/>
    <n v="0"/>
    <n v="100"/>
    <n v="1"/>
    <n v="0"/>
    <n v="250"/>
    <n v="5.521460917862246"/>
    <n v="0"/>
    <n v="1"/>
  </r>
  <r>
    <d v="2024-01-01T00:00:00"/>
    <n v="2024"/>
    <x v="0"/>
    <n v="1"/>
    <n v="0"/>
    <n v="0"/>
    <s v="2020"/>
    <x v="4"/>
    <s v="101030"/>
    <s v="Fastlønn - lørdags- og søndagstillegg"/>
    <s v="1010"/>
    <s v="20220"/>
    <s v="Oppvekst og Utdanning"/>
    <s v="2024_01_fact_komskole.csv"/>
    <n v="0"/>
    <n v="250"/>
    <n v="250"/>
    <n v="0"/>
    <n v="250"/>
    <n v="250"/>
    <n v="0"/>
    <n v="0"/>
    <n v="250"/>
    <n v="0"/>
    <n v="0"/>
    <n v="100"/>
    <n v="1"/>
    <n v="0"/>
    <n v="250"/>
    <n v="5.521460917862246"/>
    <n v="0"/>
    <n v="1"/>
  </r>
  <r>
    <d v="2024-01-01T00:00:00"/>
    <n v="2024"/>
    <x v="0"/>
    <n v="1"/>
    <n v="0"/>
    <n v="0"/>
    <s v="2040"/>
    <x v="8"/>
    <s v="171000"/>
    <s v="Refusjon sykepenger"/>
    <s v="1710"/>
    <s v="20220"/>
    <s v="Oppvekst og Utdanning"/>
    <s v="2024_01_fact_komskole.csv"/>
    <n v="0"/>
    <n v="-48620"/>
    <n v="-48620"/>
    <n v="0"/>
    <n v="-48620"/>
    <n v="-48620"/>
    <n v="0"/>
    <n v="0"/>
    <n v="-48620"/>
    <n v="0"/>
    <n v="0"/>
    <n v="100"/>
    <n v="1"/>
    <n v="0"/>
    <n v="48620"/>
    <n v="10.791790247870114"/>
    <n v="0"/>
    <n v="0"/>
  </r>
  <r>
    <d v="2024-01-01T00:00:00"/>
    <n v="2024"/>
    <x v="0"/>
    <n v="1"/>
    <n v="0"/>
    <n v="0"/>
    <s v="2020"/>
    <x v="4"/>
    <s v="104000"/>
    <s v="Overtidslønn"/>
    <s v="1040"/>
    <s v="20230"/>
    <s v="Oppvekst og Utdanning"/>
    <s v="2024_01_fact_komskole.csv"/>
    <n v="0"/>
    <n v="2250"/>
    <n v="2250"/>
    <n v="0"/>
    <n v="2250"/>
    <n v="2250"/>
    <n v="0"/>
    <n v="0"/>
    <n v="2250"/>
    <n v="0"/>
    <n v="0"/>
    <n v="100"/>
    <n v="1"/>
    <n v="0"/>
    <n v="2250"/>
    <n v="7.718685495198466"/>
    <n v="0"/>
    <n v="1"/>
  </r>
  <r>
    <d v="2024-01-01T00:00:00"/>
    <n v="2024"/>
    <x v="0"/>
    <n v="1"/>
    <n v="0"/>
    <n v="0"/>
    <s v="2020"/>
    <x v="4"/>
    <s v="116500"/>
    <s v="Andre opplysningspliktige godtgjørelser"/>
    <s v="1165"/>
    <s v="20220"/>
    <s v="Oppvekst og Utdanning"/>
    <s v="2024_01_fact_komskole.csv"/>
    <n v="0"/>
    <n v="120"/>
    <n v="120"/>
    <n v="0"/>
    <n v="120"/>
    <n v="120"/>
    <n v="0"/>
    <n v="0"/>
    <n v="120"/>
    <n v="0"/>
    <n v="0"/>
    <n v="100"/>
    <n v="1"/>
    <n v="0"/>
    <n v="120"/>
    <n v="4.7874917427820458"/>
    <n v="0"/>
    <n v="1"/>
  </r>
  <r>
    <d v="2024-02-01T00:00:00"/>
    <n v="2024"/>
    <x v="4"/>
    <n v="1"/>
    <n v="0"/>
    <n v="0"/>
    <s v="2020"/>
    <x v="4"/>
    <s v="142900"/>
    <s v="Merverdiavgift som gir rett til momskompensasjon"/>
    <s v="1429"/>
    <s v="20210"/>
    <s v="Oppvekst og Utdanning"/>
    <s v="2024_02_fact_komskole.csv"/>
    <n v="0"/>
    <n v="2120"/>
    <n v="2120"/>
    <n v="0"/>
    <n v="-20000"/>
    <n v="-20000"/>
    <n v="0"/>
    <n v="0"/>
    <n v="0"/>
    <n v="20000"/>
    <n v="0"/>
    <n v="100"/>
    <n v="1"/>
    <n v="-1"/>
    <n v="20000"/>
    <n v="9.9034875525361272"/>
    <n v="0"/>
    <n v="0"/>
  </r>
  <r>
    <d v="2024-03-01T00:00:00"/>
    <n v="2024"/>
    <x v="6"/>
    <n v="1"/>
    <n v="0"/>
    <n v="0"/>
    <s v="2020"/>
    <x v="4"/>
    <s v="142900"/>
    <s v="Merverdiavgift som gir rett til momskompensasjon"/>
    <s v="1429"/>
    <s v="20210"/>
    <s v="Oppvekst og Utdanning"/>
    <s v="2024_03_fact_komskole.csv"/>
    <n v="0"/>
    <n v="22120"/>
    <n v="22120"/>
    <n v="0"/>
    <n v="20000"/>
    <n v="20000"/>
    <n v="0"/>
    <n v="0"/>
    <n v="0"/>
    <n v="20000"/>
    <n v="0"/>
    <n v="100"/>
    <n v="1"/>
    <n v="1"/>
    <n v="20000"/>
    <n v="9.9034875525361272"/>
    <n v="0"/>
    <n v="1"/>
  </r>
  <r>
    <d v="2024-04-01T00:00:00"/>
    <n v="2024"/>
    <x v="3"/>
    <n v="2"/>
    <n v="0"/>
    <n v="0"/>
    <s v="2020"/>
    <x v="4"/>
    <s v="142900"/>
    <s v="Merverdiavgift som gir rett til momskompensasjon"/>
    <s v="1429"/>
    <s v="20210"/>
    <s v="Oppvekst og Utdanning"/>
    <s v="2024_04_fact_komskole.csv"/>
    <n v="0"/>
    <n v="2120"/>
    <n v="2120"/>
    <n v="0"/>
    <n v="-20000"/>
    <n v="-20000"/>
    <n v="0"/>
    <n v="0"/>
    <n v="0"/>
    <n v="20000"/>
    <n v="0"/>
    <n v="100"/>
    <n v="1"/>
    <n v="-1"/>
    <n v="20000"/>
    <n v="9.9034875525361272"/>
    <n v="0"/>
    <n v="0"/>
  </r>
  <r>
    <d v="2024-05-01T00:00:00"/>
    <n v="2024"/>
    <x v="1"/>
    <n v="2"/>
    <n v="1"/>
    <n v="0"/>
    <s v="2020"/>
    <x v="4"/>
    <s v="142900"/>
    <s v="Merverdiavgift som gir rett til momskompensasjon"/>
    <s v="1429"/>
    <s v="20210"/>
    <s v="Oppvekst og Utdanning"/>
    <s v="2024_05_fact_komskole.csv"/>
    <n v="0"/>
    <n v="22120"/>
    <n v="22120"/>
    <n v="0"/>
    <n v="20000"/>
    <n v="20000"/>
    <n v="0"/>
    <n v="0"/>
    <n v="0"/>
    <n v="20000"/>
    <n v="0"/>
    <n v="100"/>
    <n v="1"/>
    <n v="1"/>
    <n v="20000"/>
    <n v="9.9034875525361272"/>
    <n v="0"/>
    <n v="1"/>
  </r>
  <r>
    <d v="2024-01-01T00:00:00"/>
    <n v="2024"/>
    <x v="0"/>
    <n v="1"/>
    <n v="0"/>
    <n v="0"/>
    <s v="2140"/>
    <x v="1"/>
    <s v="118500"/>
    <s v="Forsikringer, vakthold og sikring"/>
    <s v="1185"/>
    <s v="20210"/>
    <s v="Oppvekst og Utdanning"/>
    <s v="2024_01_fact_komskole.csv"/>
    <n v="0"/>
    <n v="750"/>
    <n v="750"/>
    <n v="0"/>
    <n v="750"/>
    <n v="750"/>
    <n v="0"/>
    <n v="0"/>
    <n v="750"/>
    <n v="0"/>
    <n v="0"/>
    <n v="100"/>
    <n v="1"/>
    <n v="0"/>
    <n v="750"/>
    <n v="6.620073206530356"/>
    <n v="0"/>
    <n v="1"/>
  </r>
  <r>
    <d v="2024-01-01T00:00:00"/>
    <n v="2024"/>
    <x v="0"/>
    <n v="1"/>
    <n v="0"/>
    <n v="0"/>
    <s v="2020"/>
    <x v="4"/>
    <s v="111500"/>
    <s v="Matvarer / drikke - ikke møtevirksomhet"/>
    <s v="1115"/>
    <s v="20220"/>
    <s v="Oppvekst og Utdanning"/>
    <s v="2024_01_fact_komskole.csv"/>
    <n v="0"/>
    <n v="120"/>
    <n v="120"/>
    <n v="0"/>
    <n v="120"/>
    <n v="120"/>
    <n v="0"/>
    <n v="0"/>
    <n v="120"/>
    <n v="0"/>
    <n v="0"/>
    <n v="100"/>
    <n v="1"/>
    <n v="0"/>
    <n v="120"/>
    <n v="4.7874917427820458"/>
    <n v="0"/>
    <n v="1"/>
  </r>
  <r>
    <d v="2024-01-01T00:00:00"/>
    <n v="2024"/>
    <x v="0"/>
    <n v="1"/>
    <n v="0"/>
    <n v="0"/>
    <s v="2020"/>
    <x v="4"/>
    <s v="172900"/>
    <s v="Kompensasjon for merverdiavgift"/>
    <s v="1729"/>
    <s v="20220"/>
    <s v="Oppvekst og Utdanning"/>
    <s v="2024_01_fact_komskole.csv"/>
    <n v="0"/>
    <n v="-2120"/>
    <n v="-2120"/>
    <n v="0"/>
    <n v="-2120"/>
    <n v="-2120"/>
    <n v="0"/>
    <n v="0"/>
    <n v="-2120"/>
    <n v="0"/>
    <n v="0"/>
    <n v="100"/>
    <n v="1"/>
    <n v="0"/>
    <n v="2120"/>
    <n v="7.6591713676660582"/>
    <n v="0"/>
    <n v="0"/>
  </r>
  <r>
    <d v="2024-01-01T00:00:00"/>
    <n v="2024"/>
    <x v="0"/>
    <n v="1"/>
    <n v="0"/>
    <n v="0"/>
    <s v="2040"/>
    <x v="8"/>
    <s v="103000"/>
    <s v="Ekstrahjelp"/>
    <s v="1030"/>
    <s v="20210"/>
    <s v="Oppvekst og Utdanning"/>
    <s v="2024_01_fact_komskole.csv"/>
    <n v="0"/>
    <n v="10250"/>
    <n v="10250"/>
    <n v="0"/>
    <n v="10250"/>
    <n v="10250"/>
    <n v="0"/>
    <n v="0"/>
    <n v="10250"/>
    <n v="0"/>
    <n v="0"/>
    <n v="100"/>
    <n v="1"/>
    <n v="0"/>
    <n v="10250"/>
    <n v="9.2350329845665549"/>
    <n v="0"/>
    <n v="1"/>
  </r>
  <r>
    <d v="2024-01-01T00:00:00"/>
    <n v="2024"/>
    <x v="0"/>
    <n v="1"/>
    <n v="0"/>
    <n v="0"/>
    <s v="2140"/>
    <x v="1"/>
    <s v="102013"/>
    <s v="Vikar - korttidsfravær"/>
    <s v="1020"/>
    <s v="20230"/>
    <s v="Oppvekst og Utdanning"/>
    <s v="2024_01_fact_komskole.csv"/>
    <n v="0"/>
    <n v="11500"/>
    <n v="11500"/>
    <n v="0"/>
    <n v="11500"/>
    <n v="11500"/>
    <n v="0"/>
    <n v="0"/>
    <n v="11500"/>
    <n v="0"/>
    <n v="0"/>
    <n v="100"/>
    <n v="1"/>
    <n v="0"/>
    <n v="11500"/>
    <n v="9.3501023143513411"/>
    <n v="0"/>
    <n v="1"/>
  </r>
  <r>
    <d v="2024-01-01T00:00:00"/>
    <n v="2024"/>
    <x v="0"/>
    <n v="1"/>
    <n v="0"/>
    <n v="0"/>
    <s v="2020"/>
    <x v="4"/>
    <s v="120090"/>
    <s v="Annet utstyr / andre maskiner"/>
    <s v="1200"/>
    <s v="20210"/>
    <s v="Oppvekst og Utdanning"/>
    <s v="2024_01_fact_komskole.csv"/>
    <n v="0"/>
    <n v="880"/>
    <n v="880"/>
    <n v="0"/>
    <n v="880"/>
    <n v="880"/>
    <n v="0"/>
    <n v="0"/>
    <n v="880"/>
    <n v="0"/>
    <n v="0"/>
    <n v="100"/>
    <n v="1"/>
    <n v="0"/>
    <n v="880"/>
    <n v="6.7799219074722519"/>
    <n v="0"/>
    <n v="1"/>
  </r>
  <r>
    <d v="2024-01-01T00:00:00"/>
    <n v="2024"/>
    <x v="0"/>
    <n v="1"/>
    <n v="0"/>
    <n v="0"/>
    <s v="2210"/>
    <x v="2"/>
    <s v="103000"/>
    <s v="Ekstrahjelp"/>
    <s v="1030"/>
    <s v="22110"/>
    <s v="Oppvekst og Utdanning"/>
    <s v="2024_01_fact_komskole.csv"/>
    <n v="0"/>
    <n v="880"/>
    <n v="880"/>
    <n v="0"/>
    <n v="880"/>
    <n v="880"/>
    <n v="0"/>
    <n v="0"/>
    <n v="880"/>
    <n v="0"/>
    <n v="0"/>
    <n v="100"/>
    <n v="1"/>
    <n v="0"/>
    <n v="880"/>
    <n v="6.7799219074722519"/>
    <n v="0"/>
    <n v="1"/>
  </r>
  <r>
    <d v="2024-01-01T00:00:00"/>
    <n v="2024"/>
    <x v="0"/>
    <n v="1"/>
    <n v="0"/>
    <n v="0"/>
    <s v="2230"/>
    <x v="6"/>
    <s v="142900"/>
    <s v="Merverdiavgift som gir rett til momskompensasjon"/>
    <s v="1429"/>
    <s v="20210"/>
    <s v="Oppvekst og Utdanning"/>
    <s v="2024_01_fact_komskole.csv"/>
    <n v="0"/>
    <n v="7000"/>
    <n v="7000"/>
    <n v="0"/>
    <n v="7000"/>
    <n v="7000"/>
    <n v="0"/>
    <n v="0"/>
    <n v="7000"/>
    <n v="0"/>
    <n v="0"/>
    <n v="100"/>
    <n v="1"/>
    <n v="0"/>
    <n v="7000"/>
    <n v="8.8536654280374503"/>
    <n v="0"/>
    <n v="1"/>
  </r>
  <r>
    <d v="2024-01-01T00:00:00"/>
    <n v="2024"/>
    <x v="0"/>
    <n v="1"/>
    <n v="0"/>
    <n v="0"/>
    <s v="2020"/>
    <x v="4"/>
    <s v="108000"/>
    <s v="Godtgjørelser til folkevalgte"/>
    <s v="1080"/>
    <s v="20210"/>
    <s v="Oppvekst og Utdanning"/>
    <s v="2024_01_fact_komskole.csv"/>
    <n v="0"/>
    <n v="500"/>
    <n v="500"/>
    <n v="0"/>
    <n v="500"/>
    <n v="500"/>
    <n v="0"/>
    <n v="0"/>
    <n v="500"/>
    <n v="0"/>
    <n v="0"/>
    <n v="100"/>
    <n v="1"/>
    <n v="0"/>
    <n v="500"/>
    <n v="6.2146080984221914"/>
    <n v="0"/>
    <n v="1"/>
  </r>
  <r>
    <d v="2024-01-01T00:00:00"/>
    <n v="2024"/>
    <x v="0"/>
    <n v="1"/>
    <n v="0"/>
    <n v="0"/>
    <s v="2020"/>
    <x v="4"/>
    <s v="117002"/>
    <s v="Vedlikehold / service transportmidler og anleggsm."/>
    <s v="1170"/>
    <s v="20210"/>
    <s v="Oppvekst og Utdanning"/>
    <s v="2024_01_fact_komskole.csv"/>
    <n v="0"/>
    <n v="500"/>
    <n v="500"/>
    <n v="0"/>
    <n v="500"/>
    <n v="500"/>
    <n v="0"/>
    <n v="0"/>
    <n v="500"/>
    <n v="0"/>
    <n v="0"/>
    <n v="100"/>
    <n v="1"/>
    <n v="0"/>
    <n v="500"/>
    <n v="6.2146080984221914"/>
    <n v="0"/>
    <n v="1"/>
  </r>
  <r>
    <d v="2024-01-01T00:00:00"/>
    <n v="2024"/>
    <x v="0"/>
    <n v="1"/>
    <n v="0"/>
    <n v="0"/>
    <s v="2020"/>
    <x v="4"/>
    <s v="171005"/>
    <s v="Refusjon foreldrepenger"/>
    <s v="1710"/>
    <s v="20230"/>
    <s v="Oppvekst og Utdanning"/>
    <s v="2024_01_fact_komskole.csv"/>
    <n v="0"/>
    <n v="-4250"/>
    <n v="-4250"/>
    <n v="0"/>
    <n v="-4250"/>
    <n v="-4250"/>
    <n v="0"/>
    <n v="0"/>
    <n v="-4250"/>
    <n v="0"/>
    <n v="0"/>
    <n v="100"/>
    <n v="1"/>
    <n v="0"/>
    <n v="4250"/>
    <n v="8.3546742619184631"/>
    <n v="0"/>
    <n v="0"/>
  </r>
  <r>
    <d v="2024-01-01T00:00:00"/>
    <n v="2024"/>
    <x v="0"/>
    <n v="1"/>
    <n v="0"/>
    <n v="0"/>
    <s v="2020"/>
    <x v="4"/>
    <s v="177000"/>
    <s v="Refusjon fra private"/>
    <s v="1770"/>
    <s v="20230"/>
    <s v="Oppvekst og Utdanning"/>
    <s v="2024_01_fact_komskole.csv"/>
    <n v="0"/>
    <n v="-3620"/>
    <n v="-3620"/>
    <n v="0"/>
    <n v="-3620"/>
    <n v="-3620"/>
    <n v="0"/>
    <n v="0"/>
    <n v="-3620"/>
    <n v="0"/>
    <n v="0"/>
    <n v="100"/>
    <n v="1"/>
    <n v="0"/>
    <n v="3620"/>
    <n v="8.1942293048198174"/>
    <n v="0"/>
    <n v="0"/>
  </r>
  <r>
    <d v="2024-01-01T00:00:00"/>
    <n v="2024"/>
    <x v="0"/>
    <n v="1"/>
    <n v="0"/>
    <n v="0"/>
    <s v="2020"/>
    <x v="4"/>
    <s v="181000"/>
    <s v="Andre statlige overføringer"/>
    <s v="1810"/>
    <s v="20230"/>
    <s v="Oppvekst og Utdanning"/>
    <s v="2024_01_fact_komskole.csv"/>
    <n v="0"/>
    <n v="-22000"/>
    <n v="-22000"/>
    <n v="0"/>
    <n v="-22000"/>
    <n v="-22000"/>
    <n v="0"/>
    <n v="0"/>
    <n v="-22000"/>
    <n v="0"/>
    <n v="0"/>
    <n v="100"/>
    <n v="1"/>
    <n v="0"/>
    <n v="22000"/>
    <n v="9.9987977323404529"/>
    <n v="0"/>
    <n v="0"/>
  </r>
  <r>
    <d v="2024-01-01T00:00:00"/>
    <n v="2024"/>
    <x v="0"/>
    <n v="1"/>
    <n v="0"/>
    <n v="0"/>
    <s v="2210"/>
    <x v="2"/>
    <s v="120010"/>
    <s v="Datautstyr, ikke elev-pcer"/>
    <s v="1200"/>
    <s v="22110"/>
    <s v="Oppvekst og Utdanning"/>
    <s v="2024_01_fact_komskole.csv"/>
    <n v="0"/>
    <n v="1250"/>
    <n v="1250"/>
    <n v="0"/>
    <n v="1250"/>
    <n v="1250"/>
    <n v="0"/>
    <n v="0"/>
    <n v="1250"/>
    <n v="0"/>
    <n v="0"/>
    <n v="100"/>
    <n v="1"/>
    <n v="0"/>
    <n v="1250"/>
    <n v="7.1308988302963465"/>
    <n v="0"/>
    <n v="1"/>
  </r>
  <r>
    <d v="2024-01-01T00:00:00"/>
    <n v="2024"/>
    <x v="0"/>
    <n v="1"/>
    <n v="0"/>
    <n v="0"/>
    <s v="2210"/>
    <x v="2"/>
    <s v="142900"/>
    <s v="Merverdiavgift som gir rett til momskompensasjon"/>
    <s v="1429"/>
    <s v="22110"/>
    <s v="Oppvekst og Utdanning"/>
    <s v="2024_01_fact_komskole.csv"/>
    <n v="0"/>
    <n v="1500"/>
    <n v="1500"/>
    <n v="0"/>
    <n v="1500"/>
    <n v="1500"/>
    <n v="0"/>
    <n v="0"/>
    <n v="1500"/>
    <n v="0"/>
    <n v="0"/>
    <n v="100"/>
    <n v="1"/>
    <n v="0"/>
    <n v="1500"/>
    <n v="7.3132203870903014"/>
    <n v="0"/>
    <n v="1"/>
  </r>
  <r>
    <d v="2024-01-01T00:00:00"/>
    <n v="2024"/>
    <x v="0"/>
    <n v="1"/>
    <n v="0"/>
    <n v="0"/>
    <s v="2230"/>
    <x v="6"/>
    <s v="172900"/>
    <s v="Kompensasjon for merverdiavgift"/>
    <s v="1729"/>
    <s v="20220"/>
    <s v="Oppvekst og Utdanning"/>
    <s v="2024_01_fact_komskole.csv"/>
    <n v="0"/>
    <n v="-7000"/>
    <n v="-7000"/>
    <n v="0"/>
    <n v="-7000"/>
    <n v="-7000"/>
    <n v="0"/>
    <n v="0"/>
    <n v="-7000"/>
    <n v="0"/>
    <n v="0"/>
    <n v="100"/>
    <n v="1"/>
    <n v="0"/>
    <n v="7000"/>
    <n v="8.8536654280374503"/>
    <n v="0"/>
    <n v="0"/>
  </r>
  <r>
    <d v="2024-01-01T00:00:00"/>
    <n v="2024"/>
    <x v="0"/>
    <n v="1"/>
    <n v="0"/>
    <n v="0"/>
    <s v="2020"/>
    <x v="4"/>
    <s v="103000"/>
    <s v="Ekstrahjelp"/>
    <s v="1030"/>
    <s v="20210"/>
    <s v="Oppvekst og Utdanning"/>
    <s v="2024_01_fact_komskole.csv"/>
    <n v="0"/>
    <n v="1880"/>
    <n v="1880"/>
    <n v="0"/>
    <n v="1880"/>
    <n v="1880"/>
    <n v="0"/>
    <n v="0"/>
    <n v="1880"/>
    <n v="0"/>
    <n v="0"/>
    <n v="100"/>
    <n v="1"/>
    <n v="0"/>
    <n v="1880"/>
    <n v="7.5390270558239951"/>
    <n v="0"/>
    <n v="1"/>
  </r>
  <r>
    <d v="2024-01-01T00:00:00"/>
    <n v="2024"/>
    <x v="0"/>
    <n v="1"/>
    <n v="0"/>
    <n v="0"/>
    <s v="2020"/>
    <x v="4"/>
    <s v="173000"/>
    <s v="Refusjon fra fylkeskommuner"/>
    <s v="1730"/>
    <s v="20220"/>
    <s v="Oppvekst og Utdanning"/>
    <s v="2024_01_fact_komskole.csv"/>
    <n v="0"/>
    <n v="-31250"/>
    <n v="-31250"/>
    <n v="0"/>
    <n v="-31250"/>
    <n v="-31250"/>
    <n v="0"/>
    <n v="0"/>
    <n v="-31250"/>
    <n v="0"/>
    <n v="0"/>
    <n v="100"/>
    <n v="1"/>
    <n v="0"/>
    <n v="31250"/>
    <n v="10.349774655164548"/>
    <n v="0"/>
    <n v="0"/>
  </r>
  <r>
    <d v="2024-01-01T00:00:00"/>
    <n v="2024"/>
    <x v="0"/>
    <n v="1"/>
    <n v="0"/>
    <n v="0"/>
    <s v="2020"/>
    <x v="4"/>
    <s v="119590"/>
    <s v="Andre avgifter, gebyrer og lisenser"/>
    <s v="1195"/>
    <s v="20210"/>
    <s v="Oppvekst og Utdanning"/>
    <s v="2024_01_fact_komskole.csv"/>
    <n v="0"/>
    <n v="-120"/>
    <n v="-120"/>
    <n v="0"/>
    <n v="-120"/>
    <n v="-120"/>
    <n v="0"/>
    <n v="0"/>
    <n v="-120"/>
    <n v="0"/>
    <n v="0"/>
    <n v="100"/>
    <n v="1"/>
    <n v="0"/>
    <n v="120"/>
    <n v="4.7874917427820458"/>
    <n v="0"/>
    <n v="0"/>
  </r>
  <r>
    <d v="2024-01-01T00:00:00"/>
    <n v="2024"/>
    <x v="0"/>
    <n v="1"/>
    <n v="0"/>
    <n v="0"/>
    <s v="2140"/>
    <x v="1"/>
    <s v="120090"/>
    <s v="Annet utstyr / andre maskiner"/>
    <s v="1200"/>
    <s v="20210"/>
    <s v="Oppvekst og Utdanning"/>
    <s v="2024_01_fact_komskole.csv"/>
    <n v="0"/>
    <n v="120"/>
    <n v="120"/>
    <n v="0"/>
    <n v="120"/>
    <n v="120"/>
    <n v="0"/>
    <n v="0"/>
    <n v="120"/>
    <n v="0"/>
    <n v="0"/>
    <n v="100"/>
    <n v="1"/>
    <n v="0"/>
    <n v="120"/>
    <n v="4.7874917427820458"/>
    <n v="0"/>
    <n v="1"/>
  </r>
  <r>
    <d v="2024-01-01T00:00:00"/>
    <n v="2024"/>
    <x v="0"/>
    <n v="1"/>
    <n v="0"/>
    <n v="0"/>
    <s v="2020"/>
    <x v="4"/>
    <s v="104000"/>
    <s v="Overtidslønn"/>
    <s v="1040"/>
    <s v="20210"/>
    <s v="Oppvekst og Utdanning"/>
    <s v="2024_01_fact_komskole.csv"/>
    <n v="0"/>
    <n v="2620"/>
    <n v="2620"/>
    <n v="0"/>
    <n v="2620"/>
    <n v="2620"/>
    <n v="0"/>
    <n v="0"/>
    <n v="2620"/>
    <n v="0"/>
    <n v="0"/>
    <n v="100"/>
    <n v="1"/>
    <n v="0"/>
    <n v="2620"/>
    <n v="7.8709295967551425"/>
    <n v="0"/>
    <n v="1"/>
  </r>
  <r>
    <d v="2024-01-01T00:00:00"/>
    <n v="2024"/>
    <x v="0"/>
    <n v="1"/>
    <n v="0"/>
    <n v="0"/>
    <s v="2140"/>
    <x v="1"/>
    <s v="171000"/>
    <s v="Refusjon sykepenger"/>
    <s v="1710"/>
    <s v="20210"/>
    <s v="Oppvekst og Utdanning"/>
    <s v="2024_01_fact_komskole.csv"/>
    <n v="0"/>
    <n v="-7120"/>
    <n v="-7120"/>
    <n v="0"/>
    <n v="-7120"/>
    <n v="-7120"/>
    <n v="0"/>
    <n v="0"/>
    <n v="-7120"/>
    <n v="0"/>
    <n v="0"/>
    <n v="100"/>
    <n v="1"/>
    <n v="0"/>
    <n v="7120"/>
    <n v="8.8706630044060208"/>
    <n v="0"/>
    <n v="0"/>
  </r>
  <r>
    <d v="2024-01-01T00:00:00"/>
    <n v="2024"/>
    <x v="0"/>
    <n v="1"/>
    <n v="0"/>
    <n v="0"/>
    <s v="2210"/>
    <x v="2"/>
    <s v="102000"/>
    <s v="Vikar - sykefravær - med refusjon"/>
    <s v="1020"/>
    <s v="22110"/>
    <s v="Oppvekst og Utdanning"/>
    <s v="2024_01_fact_komskole.csv"/>
    <n v="0"/>
    <n v="1620"/>
    <n v="1620"/>
    <n v="0"/>
    <n v="1620"/>
    <n v="1620"/>
    <n v="0"/>
    <n v="0"/>
    <n v="1620"/>
    <n v="0"/>
    <n v="0"/>
    <n v="100"/>
    <n v="1"/>
    <n v="0"/>
    <n v="1620"/>
    <n v="7.3901814282264295"/>
    <n v="0"/>
    <n v="1"/>
  </r>
  <r>
    <d v="2024-01-01T00:00:00"/>
    <n v="2024"/>
    <x v="0"/>
    <n v="1"/>
    <n v="0"/>
    <n v="0"/>
    <s v="2210"/>
    <x v="2"/>
    <s v="160000"/>
    <s v="Brukerbetaling for kommunale tjenester -"/>
    <s v="1600"/>
    <s v="22110"/>
    <s v="Oppvekst og Utdanning"/>
    <s v="2024_01_fact_komskole.csv"/>
    <n v="0"/>
    <n v="-120"/>
    <n v="-120"/>
    <n v="0"/>
    <n v="-120"/>
    <n v="-120"/>
    <n v="0"/>
    <n v="0"/>
    <n v="-120"/>
    <n v="0"/>
    <n v="0"/>
    <n v="100"/>
    <n v="1"/>
    <n v="0"/>
    <n v="120"/>
    <n v="4.7874917427820458"/>
    <n v="0"/>
    <n v="0"/>
  </r>
  <r>
    <d v="2024-01-01T00:00:00"/>
    <n v="2024"/>
    <x v="0"/>
    <n v="1"/>
    <n v="0"/>
    <n v="0"/>
    <s v="2020"/>
    <x v="4"/>
    <s v="112002"/>
    <s v="Påskjønnelser - jfr reglement"/>
    <s v="1120"/>
    <s v="20220"/>
    <s v="Oppvekst og Utdanning"/>
    <s v="2024_01_fact_komskole.csv"/>
    <n v="0"/>
    <n v="500"/>
    <n v="500"/>
    <n v="0"/>
    <n v="500"/>
    <n v="500"/>
    <n v="0"/>
    <n v="0"/>
    <n v="500"/>
    <n v="0"/>
    <n v="0"/>
    <n v="100"/>
    <n v="1"/>
    <n v="0"/>
    <n v="500"/>
    <n v="6.2146080984221914"/>
    <n v="0"/>
    <n v="1"/>
  </r>
  <r>
    <d v="2024-01-01T00:00:00"/>
    <n v="2024"/>
    <x v="0"/>
    <n v="1"/>
    <n v="0"/>
    <n v="0"/>
    <s v="2020"/>
    <x v="4"/>
    <s v="112099"/>
    <s v="Interne inntekter/utgifter"/>
    <s v="1120"/>
    <s v="20230"/>
    <s v="Oppvekst og Utdanning"/>
    <s v="2024_01_fact_komskole.csv"/>
    <n v="0"/>
    <n v="-500"/>
    <n v="-500"/>
    <n v="0"/>
    <n v="-500"/>
    <n v="-500"/>
    <n v="0"/>
    <n v="0"/>
    <n v="-500"/>
    <n v="0"/>
    <n v="0"/>
    <n v="100"/>
    <n v="1"/>
    <n v="0"/>
    <n v="500"/>
    <n v="6.2146080984221914"/>
    <n v="0"/>
    <n v="0"/>
  </r>
  <r>
    <d v="2024-01-01T00:00:00"/>
    <n v="2024"/>
    <x v="0"/>
    <n v="1"/>
    <n v="0"/>
    <n v="0"/>
    <s v="2140"/>
    <x v="1"/>
    <s v="116500"/>
    <s v="Andre opplysningspliktige godtgjørelser"/>
    <s v="1165"/>
    <s v="20230"/>
    <s v="Oppvekst og Utdanning"/>
    <s v="2024_01_fact_komskole.csv"/>
    <n v="0"/>
    <n v="120"/>
    <n v="120"/>
    <n v="0"/>
    <n v="120"/>
    <n v="120"/>
    <n v="0"/>
    <n v="0"/>
    <n v="120"/>
    <n v="0"/>
    <n v="0"/>
    <n v="100"/>
    <n v="1"/>
    <n v="0"/>
    <n v="120"/>
    <n v="4.7874917427820458"/>
    <n v="0"/>
    <n v="1"/>
  </r>
  <r>
    <d v="2024-01-01T00:00:00"/>
    <n v="2024"/>
    <x v="0"/>
    <n v="1"/>
    <n v="0"/>
    <n v="0"/>
    <s v="2150"/>
    <x v="9"/>
    <s v="103000"/>
    <s v="Ekstrahjelp"/>
    <s v="1030"/>
    <s v="20220"/>
    <s v="Oppvekst og Utdanning"/>
    <s v="2024_01_fact_komskole.csv"/>
    <n v="0"/>
    <n v="4000"/>
    <n v="4000"/>
    <n v="0"/>
    <n v="4000"/>
    <n v="4000"/>
    <n v="0"/>
    <n v="0"/>
    <n v="4000"/>
    <n v="0"/>
    <n v="0"/>
    <n v="100"/>
    <n v="1"/>
    <n v="0"/>
    <n v="4000"/>
    <n v="8.2940496401020276"/>
    <n v="0"/>
    <n v="1"/>
  </r>
  <r>
    <d v="2024-01-01T00:00:00"/>
    <n v="2024"/>
    <x v="0"/>
    <n v="1"/>
    <n v="0"/>
    <n v="0"/>
    <s v="2020"/>
    <x v="4"/>
    <s v="119590"/>
    <s v="Andre avgifter, gebyrer og lisenser"/>
    <s v="1195"/>
    <s v="20220"/>
    <s v="Oppvekst og Utdanning"/>
    <s v="2024_01_fact_komskole.csv"/>
    <n v="0"/>
    <n v="6750"/>
    <n v="6750"/>
    <n v="0"/>
    <n v="6750"/>
    <n v="6750"/>
    <n v="0"/>
    <n v="0"/>
    <n v="3375"/>
    <n v="4772.9707730091959"/>
    <n v="0"/>
    <n v="100"/>
    <n v="1"/>
    <n v="0.70710678118654746"/>
    <n v="6750"/>
    <n v="8.8172977838665751"/>
    <n v="0"/>
    <n v="1"/>
  </r>
  <r>
    <d v="2024-05-01T00:00:00"/>
    <n v="2024"/>
    <x v="1"/>
    <n v="2"/>
    <n v="1"/>
    <n v="0"/>
    <s v="2020"/>
    <x v="4"/>
    <s v="119590"/>
    <s v="Andre avgifter, gebyrer og lisenser"/>
    <s v="1195"/>
    <s v="20220"/>
    <s v="Oppvekst og Utdanning"/>
    <s v="2024_05_fact_komskole.csv"/>
    <n v="0"/>
    <n v="6750"/>
    <n v="6750"/>
    <n v="0"/>
    <n v="6750"/>
    <n v="6750"/>
    <n v="0"/>
    <n v="0"/>
    <n v="0"/>
    <n v="6750"/>
    <n v="0"/>
    <n v="100"/>
    <n v="1"/>
    <n v="1"/>
    <n v="6750"/>
    <n v="8.8172977838665751"/>
    <n v="0"/>
    <n v="1"/>
  </r>
  <r>
    <d v="2024-01-01T00:00:00"/>
    <n v="2024"/>
    <x v="0"/>
    <n v="1"/>
    <n v="0"/>
    <n v="0"/>
    <s v="2210"/>
    <x v="2"/>
    <s v="102013"/>
    <s v="Vikar - korttidsfravær"/>
    <s v="1020"/>
    <s v="22110"/>
    <s v="Oppvekst og Utdanning"/>
    <s v="2024_01_fact_komskole.csv"/>
    <n v="0"/>
    <n v="3120"/>
    <n v="3120"/>
    <n v="0"/>
    <n v="3120"/>
    <n v="3120"/>
    <n v="0"/>
    <n v="0"/>
    <n v="3120"/>
    <n v="0"/>
    <n v="0"/>
    <n v="100"/>
    <n v="1"/>
    <n v="0"/>
    <n v="3120"/>
    <n v="8.0455882808035284"/>
    <n v="0"/>
    <n v="1"/>
  </r>
  <r>
    <d v="2024-01-01T00:00:00"/>
    <n v="2024"/>
    <x v="0"/>
    <n v="1"/>
    <n v="0"/>
    <n v="0"/>
    <s v="2210"/>
    <x v="2"/>
    <s v="104000"/>
    <s v="Overtidslønn"/>
    <s v="1040"/>
    <s v="22110"/>
    <s v="Oppvekst og Utdanning"/>
    <s v="2024_01_fact_komskole.csv"/>
    <n v="0"/>
    <n v="2000"/>
    <n v="2000"/>
    <n v="0"/>
    <n v="2000"/>
    <n v="2000"/>
    <n v="0"/>
    <n v="0"/>
    <n v="2000"/>
    <n v="0"/>
    <n v="0"/>
    <n v="100"/>
    <n v="1"/>
    <n v="0"/>
    <n v="2000"/>
    <n v="7.6009024595420822"/>
    <n v="0"/>
    <n v="1"/>
  </r>
  <r>
    <d v="2024-05-01T00:00:00"/>
    <n v="2024"/>
    <x v="1"/>
    <n v="2"/>
    <n v="1"/>
    <n v="0"/>
    <s v="2020"/>
    <x v="4"/>
    <s v="108900"/>
    <s v="Trekkpliktig, opplysningspliktig, ikke arbeidsgiveravgiftspliktig lønn"/>
    <s v="1089"/>
    <s v="20210"/>
    <s v="Oppvekst og Utdanning"/>
    <s v="2024_05_fact_komskole.csv"/>
    <n v="0"/>
    <n v="620"/>
    <n v="620"/>
    <n v="0"/>
    <n v="370"/>
    <n v="370"/>
    <n v="0"/>
    <n v="0"/>
    <n v="0"/>
    <n v="370"/>
    <n v="0"/>
    <n v="100"/>
    <n v="1"/>
    <n v="1"/>
    <n v="370"/>
    <n v="5.9135030056382698"/>
    <n v="0"/>
    <n v="1"/>
  </r>
  <r>
    <d v="2024-06-01T00:00:00"/>
    <n v="2024"/>
    <x v="2"/>
    <n v="2"/>
    <n v="1"/>
    <n v="0"/>
    <s v="2020"/>
    <x v="4"/>
    <s v="108900"/>
    <s v="Trekkpliktig, opplysningspliktig, ikke arbeidsgiveravgiftspliktig lønn"/>
    <s v="1089"/>
    <s v="20210"/>
    <s v="Oppvekst og Utdanning"/>
    <s v="2024_06_fact_komskole.csv"/>
    <n v="0"/>
    <n v="250"/>
    <n v="250"/>
    <n v="0"/>
    <n v="-370"/>
    <n v="-370"/>
    <n v="0"/>
    <n v="0"/>
    <n v="0"/>
    <n v="370"/>
    <n v="0"/>
    <n v="100"/>
    <n v="1"/>
    <n v="-1"/>
    <n v="370"/>
    <n v="5.9135030056382698"/>
    <n v="0"/>
    <n v="0"/>
  </r>
  <r>
    <d v="2024-01-01T00:00:00"/>
    <n v="2024"/>
    <x v="0"/>
    <n v="1"/>
    <n v="0"/>
    <n v="0"/>
    <s v="2210"/>
    <x v="2"/>
    <s v="172900"/>
    <s v="Kompensasjon for merverdiavgift"/>
    <s v="1729"/>
    <s v="22110"/>
    <s v="Oppvekst og Utdanning"/>
    <s v="2024_01_fact_komskole.csv"/>
    <n v="0"/>
    <n v="-1500"/>
    <n v="-1500"/>
    <n v="0"/>
    <n v="-1500"/>
    <n v="-1500"/>
    <n v="0"/>
    <n v="0"/>
    <n v="-1500"/>
    <n v="0"/>
    <n v="0"/>
    <n v="100"/>
    <n v="1"/>
    <n v="0"/>
    <n v="1500"/>
    <n v="7.3132203870903014"/>
    <n v="0"/>
    <n v="0"/>
  </r>
  <r>
    <d v="2024-03-01T00:00:00"/>
    <n v="2024"/>
    <x v="6"/>
    <n v="1"/>
    <n v="0"/>
    <n v="0"/>
    <s v="2020"/>
    <x v="4"/>
    <s v="116000"/>
    <s v="Km-godtgjørelse, inkl. passasjertillegg - oppl.pl"/>
    <s v="1160"/>
    <s v="20230"/>
    <s v="Oppvekst og Utdanning"/>
    <s v="2024_03_fact_komskole.csv"/>
    <n v="1620"/>
    <n v="3380"/>
    <n v="1760"/>
    <n v="0"/>
    <n v="0"/>
    <n v="0"/>
    <n v="0"/>
    <n v="0"/>
    <n v="1126.6666666666667"/>
    <n v="1951.443909860935"/>
    <n v="0"/>
    <n v="208.64197530864197"/>
    <n v="1"/>
    <n v="-0.57735026918962584"/>
    <n v="0"/>
    <n v="0"/>
    <n v="2"/>
    <n v="0"/>
  </r>
  <r>
    <d v="2024-03-01T00:00:00"/>
    <n v="2024"/>
    <x v="6"/>
    <n v="1"/>
    <n v="0"/>
    <n v="0"/>
    <s v="2030"/>
    <x v="7"/>
    <s v="102000"/>
    <s v="Vikar - sykefravær - med refusjon"/>
    <s v="1020"/>
    <s v="21310"/>
    <s v="Oppvekst og Utdanning"/>
    <s v="2024_03_fact_komskole.csv"/>
    <n v="0"/>
    <n v="27880"/>
    <n v="27880"/>
    <n v="0"/>
    <n v="0"/>
    <n v="0"/>
    <n v="0"/>
    <n v="0"/>
    <n v="9293.3333333333339"/>
    <n v="16096.525505006766"/>
    <n v="0"/>
    <n v="100"/>
    <n v="1"/>
    <n v="-0.57735026918962584"/>
    <n v="0"/>
    <n v="0"/>
    <n v="0"/>
    <n v="0"/>
  </r>
  <r>
    <d v="2024-03-01T00:00:00"/>
    <n v="2024"/>
    <x v="6"/>
    <n v="1"/>
    <n v="0"/>
    <n v="0"/>
    <s v="2030"/>
    <x v="7"/>
    <s v="171000"/>
    <s v="Refusjon sykepenger"/>
    <s v="1710"/>
    <s v="21310"/>
    <s v="Oppvekst og Utdanning"/>
    <s v="2024_03_fact_komskole.csv"/>
    <n v="0"/>
    <n v="-27750"/>
    <n v="-27750"/>
    <n v="0"/>
    <n v="0"/>
    <n v="0"/>
    <n v="0"/>
    <n v="0"/>
    <n v="-9250"/>
    <n v="16021.469970012115"/>
    <n v="0"/>
    <n v="100"/>
    <n v="1"/>
    <n v="0.57735026918962573"/>
    <n v="0"/>
    <n v="0"/>
    <n v="0"/>
    <n v="0"/>
  </r>
  <r>
    <d v="2024-03-01T00:00:00"/>
    <n v="2024"/>
    <x v="6"/>
    <n v="1"/>
    <n v="0"/>
    <n v="0"/>
    <s v="2140"/>
    <x v="1"/>
    <s v="109999"/>
    <s v="Arbeidsgiveravgift"/>
    <s v="1099"/>
    <s v="20210"/>
    <s v="Oppvekst og Utdanning"/>
    <s v="2024_03_fact_komskole.csv"/>
    <n v="28750"/>
    <n v="32250"/>
    <n v="3500"/>
    <n v="0"/>
    <n v="0"/>
    <n v="0"/>
    <n v="0"/>
    <n v="0"/>
    <n v="10750"/>
    <n v="18619.546181365429"/>
    <n v="0"/>
    <n v="112.17391304347825"/>
    <n v="1"/>
    <n v="-0.57735026918962584"/>
    <n v="0"/>
    <n v="0"/>
    <n v="1"/>
    <n v="0"/>
  </r>
  <r>
    <d v="2024-03-01T00:00:00"/>
    <n v="2024"/>
    <x v="6"/>
    <n v="1"/>
    <n v="0"/>
    <n v="0"/>
    <s v="2140"/>
    <x v="1"/>
    <s v="135000"/>
    <s v="Kjøp fra kommuner"/>
    <s v="1350"/>
    <s v="20220"/>
    <s v="Oppvekst og Utdanning"/>
    <s v="2024_03_fact_komskole.csv"/>
    <n v="0"/>
    <n v="120"/>
    <n v="120"/>
    <n v="0"/>
    <n v="0"/>
    <n v="0"/>
    <n v="0"/>
    <n v="0"/>
    <n v="40"/>
    <n v="69.282032302755098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210"/>
    <x v="2"/>
    <s v="110500"/>
    <s v="Undervisningsmateriell"/>
    <s v="1105"/>
    <s v="22110"/>
    <s v="Oppvekst og Utdanning"/>
    <s v="2024_03_fact_komskole.csv"/>
    <n v="880"/>
    <n v="1250"/>
    <n v="370"/>
    <n v="0"/>
    <n v="0"/>
    <n v="0"/>
    <n v="0"/>
    <n v="0"/>
    <n v="416.66666666666669"/>
    <n v="721.6878364870322"/>
    <n v="0"/>
    <n v="142.04545454545453"/>
    <n v="1"/>
    <n v="-0.57735026918962584"/>
    <n v="0"/>
    <n v="0"/>
    <n v="2"/>
    <n v="0"/>
  </r>
  <r>
    <d v="2024-03-01T00:00:00"/>
    <n v="2024"/>
    <x v="6"/>
    <n v="1"/>
    <n v="0"/>
    <n v="0"/>
    <s v="2210"/>
    <x v="2"/>
    <s v="119590"/>
    <s v="Andre avgifter, gebyrer og lisenser"/>
    <s v="1195"/>
    <s v="22110"/>
    <s v="Oppvekst og Utdanning"/>
    <s v="2024_03_fact_komskole.csv"/>
    <n v="0"/>
    <n v="250"/>
    <n v="250"/>
    <n v="0"/>
    <n v="0"/>
    <n v="0"/>
    <n v="0"/>
    <n v="0"/>
    <n v="83.333333333333329"/>
    <n v="144.33756729740645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20010"/>
    <s v="Datautstyr, ikke elev-pcer"/>
    <s v="1200"/>
    <s v="20220"/>
    <s v="Oppvekst og Utdanning"/>
    <s v="2024_03_fact_komskole.csv"/>
    <n v="2500"/>
    <n v="3120"/>
    <n v="620"/>
    <n v="0"/>
    <n v="0"/>
    <n v="0"/>
    <n v="0"/>
    <n v="0"/>
    <n v="1040"/>
    <n v="1801.3328398716324"/>
    <n v="0"/>
    <n v="124.8"/>
    <n v="1"/>
    <n v="-0.57735026918962573"/>
    <n v="0"/>
    <n v="0"/>
    <n v="1"/>
    <n v="0"/>
  </r>
  <r>
    <d v="2024-03-01T00:00:00"/>
    <n v="2024"/>
    <x v="6"/>
    <n v="1"/>
    <n v="0"/>
    <n v="0"/>
    <s v="2020"/>
    <x v="4"/>
    <s v="162000"/>
    <s v="Annet salg av varer og tjenester, gebyrer o.l. som ikke er merverdiavgiftspliktig"/>
    <s v="1620"/>
    <s v="20220"/>
    <s v="Oppvekst og Utdanning"/>
    <s v="2024_03_fact_komskole.csv"/>
    <n v="0"/>
    <n v="-4620"/>
    <n v="-4620"/>
    <n v="0"/>
    <n v="0"/>
    <n v="0"/>
    <n v="0"/>
    <n v="0"/>
    <n v="-1540"/>
    <n v="2667.358243656071"/>
    <n v="0"/>
    <n v="100"/>
    <n v="1"/>
    <n v="0.57735026918962573"/>
    <n v="0"/>
    <n v="0"/>
    <n v="0"/>
    <n v="0"/>
  </r>
  <r>
    <d v="2024-03-01T00:00:00"/>
    <n v="2024"/>
    <x v="6"/>
    <n v="1"/>
    <n v="0"/>
    <n v="0"/>
    <s v="2130"/>
    <x v="3"/>
    <s v="117030"/>
    <s v="Reiseutg. buss, tog,taxi, fly, leiebil, bom, park."/>
    <s v="1170"/>
    <s v="21310"/>
    <s v="Oppvekst og Utdanning"/>
    <s v="2024_03_fact_komskole.csv"/>
    <n v="2880"/>
    <n v="120"/>
    <n v="-2760"/>
    <n v="0"/>
    <n v="0"/>
    <n v="0"/>
    <n v="0"/>
    <n v="0"/>
    <n v="40"/>
    <n v="69.282032302755098"/>
    <n v="0"/>
    <n v="4.1666666666666661"/>
    <n v="1"/>
    <n v="-0.57735026918962573"/>
    <n v="0"/>
    <n v="0"/>
    <n v="0"/>
    <n v="0"/>
  </r>
  <r>
    <d v="2024-03-01T00:00:00"/>
    <n v="2024"/>
    <x v="6"/>
    <n v="1"/>
    <n v="0"/>
    <n v="0"/>
    <s v="2140"/>
    <x v="1"/>
    <s v="102000"/>
    <s v="Vikar - sykefravær - med refusjon"/>
    <s v="1020"/>
    <s v="20220"/>
    <s v="Oppvekst og Utdanning"/>
    <s v="2024_03_fact_komskole.csv"/>
    <n v="0"/>
    <n v="4500"/>
    <n v="4500"/>
    <n v="0"/>
    <n v="0"/>
    <n v="0"/>
    <n v="0"/>
    <n v="0"/>
    <n v="1500"/>
    <n v="2598.076211353316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140"/>
    <x v="1"/>
    <s v="137000"/>
    <s v="Kjøp fra andre"/>
    <s v="1370"/>
    <s v="20220"/>
    <s v="Oppvekst og Utdanning"/>
    <s v="2024_03_fact_komskole.csv"/>
    <n v="13380"/>
    <n v="10120"/>
    <n v="-3260"/>
    <n v="0"/>
    <n v="0"/>
    <n v="0"/>
    <n v="0"/>
    <n v="0"/>
    <n v="3373.3333333333335"/>
    <n v="5842.7847241990121"/>
    <n v="0"/>
    <n v="75.635276532137524"/>
    <n v="1"/>
    <n v="-0.57735026918962584"/>
    <n v="0"/>
    <n v="0"/>
    <n v="0"/>
    <n v="0"/>
  </r>
  <r>
    <d v="2024-03-01T00:00:00"/>
    <n v="2024"/>
    <x v="6"/>
    <n v="1"/>
    <n v="0"/>
    <n v="0"/>
    <s v="2020"/>
    <x v="4"/>
    <s v="108900"/>
    <s v="Trekkpliktig, opplysningspliktig, ikke arbeidsgiveravgiftspliktig lønn"/>
    <s v="1089"/>
    <s v="20220"/>
    <s v="Oppvekst og Utdanning"/>
    <s v="2024_03_fact_komskole.csv"/>
    <n v="0"/>
    <n v="1000"/>
    <n v="1000"/>
    <n v="0"/>
    <n v="0"/>
    <n v="0"/>
    <n v="0"/>
    <n v="0"/>
    <n v="333.33333333333331"/>
    <n v="577.35026918962581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15000"/>
    <s v="Kurs / konferanser/opplæring - inkl. hotell"/>
    <s v="1150"/>
    <s v="20210"/>
    <s v="Oppvekst og Utdanning"/>
    <s v="2024_03_fact_komskole.csv"/>
    <n v="620"/>
    <n v="620"/>
    <n v="0"/>
    <n v="0"/>
    <n v="0"/>
    <n v="0"/>
    <n v="0"/>
    <n v="0"/>
    <n v="206.66666666666666"/>
    <n v="357.95716689756802"/>
    <n v="0"/>
    <n v="100"/>
    <n v="1"/>
    <n v="-0.57735026918962562"/>
    <n v="0"/>
    <n v="0"/>
    <n v="0"/>
    <n v="0"/>
  </r>
  <r>
    <d v="2024-03-01T00:00:00"/>
    <n v="2024"/>
    <x v="6"/>
    <n v="1"/>
    <n v="0"/>
    <n v="0"/>
    <s v="2020"/>
    <x v="4"/>
    <s v="119000"/>
    <s v="Leie av lokaler og grunn"/>
    <s v="1190"/>
    <s v="20230"/>
    <s v="Oppvekst og Utdanning"/>
    <s v="2024_03_fact_komskole.csv"/>
    <n v="500"/>
    <n v="500"/>
    <n v="0"/>
    <n v="0"/>
    <n v="0"/>
    <n v="0"/>
    <n v="0"/>
    <n v="0"/>
    <n v="166.66666666666666"/>
    <n v="288.6751345948129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20010"/>
    <s v="Datautstyr, ikke elev-pcer"/>
    <s v="1200"/>
    <s v="20230"/>
    <s v="Oppvekst og Utdanning"/>
    <s v="2024_03_fact_komskole.csv"/>
    <n v="15250"/>
    <n v="20380"/>
    <n v="5130"/>
    <n v="0"/>
    <n v="0"/>
    <n v="0"/>
    <n v="0"/>
    <n v="0"/>
    <n v="6793.333333333333"/>
    <n v="11766.398486084574"/>
    <n v="0"/>
    <n v="133.63934426229508"/>
    <n v="1"/>
    <n v="-0.57735026918962573"/>
    <n v="0"/>
    <n v="0"/>
    <n v="2"/>
    <n v="0"/>
  </r>
  <r>
    <d v="2024-03-01T00:00:00"/>
    <n v="2024"/>
    <x v="6"/>
    <n v="1"/>
    <n v="0"/>
    <n v="0"/>
    <s v="2230"/>
    <x v="6"/>
    <s v="117030"/>
    <s v="Reiseutg. buss, tog,taxi, fly, leiebil, bom, park."/>
    <s v="1170"/>
    <s v="20210"/>
    <s v="Oppvekst og Utdanning"/>
    <s v="2024_03_fact_komskole.csv"/>
    <n v="64500"/>
    <n v="58620"/>
    <n v="-5880"/>
    <n v="0"/>
    <n v="0"/>
    <n v="0"/>
    <n v="0"/>
    <n v="0"/>
    <n v="19540"/>
    <n v="33844.272779895866"/>
    <n v="0"/>
    <n v="90.883720930232556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20090"/>
    <s v="Annet utstyr / andre maskiner"/>
    <s v="1200"/>
    <s v="20220"/>
    <s v="Oppvekst og Utdanning"/>
    <s v="2024_03_fact_komskole.csv"/>
    <n v="18250"/>
    <n v="13750"/>
    <n v="-4500"/>
    <n v="0"/>
    <n v="0"/>
    <n v="0"/>
    <n v="0"/>
    <n v="0"/>
    <n v="4583.333333333333"/>
    <n v="7938.5662013573547"/>
    <n v="0"/>
    <n v="75.342465753424662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71005"/>
    <s v="Refusjon foreldrepenger"/>
    <s v="1710"/>
    <s v="20210"/>
    <s v="Oppvekst og Utdanning"/>
    <s v="2024_03_fact_komskole.csv"/>
    <n v="0"/>
    <n v="-118120"/>
    <n v="-118120"/>
    <n v="0"/>
    <n v="0"/>
    <n v="0"/>
    <n v="0"/>
    <n v="0"/>
    <n v="-39373.333333333336"/>
    <n v="68196.61379667859"/>
    <n v="0"/>
    <n v="100"/>
    <n v="1"/>
    <n v="0.57735026918962584"/>
    <n v="0"/>
    <n v="0"/>
    <n v="0"/>
    <n v="0"/>
  </r>
  <r>
    <d v="2024-03-01T00:00:00"/>
    <n v="2024"/>
    <x v="6"/>
    <n v="1"/>
    <n v="0"/>
    <n v="0"/>
    <s v="2210"/>
    <x v="2"/>
    <s v="101031"/>
    <s v="Fastlønn - kvelds- og nattillegg"/>
    <s v="1010"/>
    <s v="22110"/>
    <s v="Oppvekst og Utdanning"/>
    <s v="2024_03_fact_komskole.csv"/>
    <n v="2250"/>
    <n v="1120"/>
    <n v="-1130"/>
    <n v="0"/>
    <n v="0"/>
    <n v="0"/>
    <n v="0"/>
    <n v="0"/>
    <n v="373.33333333333331"/>
    <n v="646.63230149238086"/>
    <n v="0"/>
    <n v="49.777777777777779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01031"/>
    <s v="Fastlønn - kvelds- og nattillegg"/>
    <s v="1010"/>
    <s v="20230"/>
    <s v="Oppvekst og Utdanning"/>
    <s v="2024_03_fact_komskole.csv"/>
    <n v="35120"/>
    <n v="54250"/>
    <n v="19130"/>
    <n v="0"/>
    <n v="0"/>
    <n v="0"/>
    <n v="0"/>
    <n v="0"/>
    <n v="18083.333333333332"/>
    <n v="31321.252103537197"/>
    <n v="0"/>
    <n v="154.47038724373576"/>
    <n v="1"/>
    <n v="-0.57735026918962573"/>
    <n v="0"/>
    <n v="0"/>
    <n v="2"/>
    <n v="0"/>
  </r>
  <r>
    <d v="2024-03-01T00:00:00"/>
    <n v="2024"/>
    <x v="6"/>
    <n v="1"/>
    <n v="0"/>
    <n v="0"/>
    <s v="2020"/>
    <x v="4"/>
    <s v="109999"/>
    <s v="Arbeidsgiveravgift"/>
    <s v="1099"/>
    <s v="20230"/>
    <s v="Oppvekst og Utdanning"/>
    <s v="2024_03_fact_komskole.csv"/>
    <n v="123620"/>
    <n v="140380"/>
    <n v="16760"/>
    <n v="0"/>
    <n v="0"/>
    <n v="0"/>
    <n v="0"/>
    <n v="0"/>
    <n v="46793.333333333336"/>
    <n v="81048.430788839658"/>
    <n v="0"/>
    <n v="113.55767675133475"/>
    <n v="1"/>
    <n v="-0.57735026918962584"/>
    <n v="0"/>
    <n v="0"/>
    <n v="1"/>
    <n v="0"/>
  </r>
  <r>
    <d v="2024-03-01T00:00:00"/>
    <n v="2024"/>
    <x v="6"/>
    <n v="1"/>
    <n v="0"/>
    <n v="0"/>
    <s v="2020"/>
    <x v="4"/>
    <s v="112090"/>
    <s v="Annet forbruksmateriell, varer og tjenester"/>
    <s v="1120"/>
    <s v="20230"/>
    <s v="Oppvekst og Utdanning"/>
    <s v="2024_03_fact_komskole.csv"/>
    <n v="120"/>
    <n v="380"/>
    <n v="260"/>
    <n v="0"/>
    <n v="0"/>
    <n v="0"/>
    <n v="0"/>
    <n v="0"/>
    <n v="126.66666666666667"/>
    <n v="219.39310229205779"/>
    <n v="0"/>
    <n v="316.66666666666663"/>
    <n v="1"/>
    <n v="-0.57735026918962584"/>
    <n v="0"/>
    <n v="0"/>
    <n v="2"/>
    <n v="0"/>
  </r>
  <r>
    <d v="2024-03-01T00:00:00"/>
    <n v="2024"/>
    <x v="6"/>
    <n v="1"/>
    <n v="0"/>
    <n v="0"/>
    <s v="2020"/>
    <x v="4"/>
    <s v="113000"/>
    <s v="Abonnement / samtale for mobil, telefon, nettbrett"/>
    <s v="1130"/>
    <s v="20220"/>
    <s v="Oppvekst og Utdanning"/>
    <s v="2024_03_fact_komskole.csv"/>
    <n v="250"/>
    <n v="500"/>
    <n v="250"/>
    <n v="0"/>
    <n v="0"/>
    <n v="0"/>
    <n v="0"/>
    <n v="0"/>
    <n v="166.66666666666666"/>
    <n v="288.6751345948129"/>
    <n v="0"/>
    <n v="200"/>
    <n v="1"/>
    <n v="-0.57735026918962573"/>
    <n v="0"/>
    <n v="0"/>
    <n v="2"/>
    <n v="0"/>
  </r>
  <r>
    <d v="2024-03-01T00:00:00"/>
    <n v="2024"/>
    <x v="6"/>
    <n v="1"/>
    <n v="0"/>
    <n v="0"/>
    <s v="2020"/>
    <x v="4"/>
    <s v="127200"/>
    <s v="Andre tjenester"/>
    <s v="1272"/>
    <s v="20210"/>
    <s v="Oppvekst og Utdanning"/>
    <s v="2024_03_fact_komskole.csv"/>
    <n v="880"/>
    <n v="620"/>
    <n v="-260"/>
    <n v="0"/>
    <n v="0"/>
    <n v="0"/>
    <n v="0"/>
    <n v="0"/>
    <n v="206.66666666666666"/>
    <n v="357.95716689756802"/>
    <n v="0"/>
    <n v="70.454545454545453"/>
    <n v="1"/>
    <n v="-0.57735026918962562"/>
    <n v="0"/>
    <n v="0"/>
    <n v="0"/>
    <n v="0"/>
  </r>
  <r>
    <d v="2024-03-01T00:00:00"/>
    <n v="2024"/>
    <x v="6"/>
    <n v="1"/>
    <n v="0"/>
    <n v="0"/>
    <s v="2020"/>
    <x v="4"/>
    <s v="155000"/>
    <s v="Avsetninger til bundne fond"/>
    <s v="1550"/>
    <s v="20210"/>
    <s v="Oppvekst og Utdanning"/>
    <s v="2024_03_fact_komskole.csv"/>
    <n v="0"/>
    <n v="31250"/>
    <n v="31250"/>
    <n v="0"/>
    <n v="0"/>
    <n v="0"/>
    <n v="0"/>
    <n v="0"/>
    <n v="10416.666666666666"/>
    <n v="18042.195912175805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140"/>
    <x v="1"/>
    <s v="104000"/>
    <s v="Overtidslønn"/>
    <s v="1040"/>
    <s v="20210"/>
    <s v="Oppvekst og Utdanning"/>
    <s v="2024_03_fact_komskole.csv"/>
    <n v="0"/>
    <n v="5750"/>
    <n v="5750"/>
    <n v="0"/>
    <n v="0"/>
    <n v="0"/>
    <n v="0"/>
    <n v="0"/>
    <n v="1916.6666666666667"/>
    <n v="3319.7640478403478"/>
    <n v="0"/>
    <n v="100"/>
    <n v="1"/>
    <n v="-0.57735026918962584"/>
    <n v="0"/>
    <n v="0"/>
    <n v="0"/>
    <n v="0"/>
  </r>
  <r>
    <d v="2024-03-01T00:00:00"/>
    <n v="2024"/>
    <x v="6"/>
    <n v="1"/>
    <n v="0"/>
    <n v="0"/>
    <s v="2140"/>
    <x v="1"/>
    <s v="112000"/>
    <s v="Velferdstiltak / arrangementer -  ansatte"/>
    <s v="1120"/>
    <s v="20210"/>
    <s v="Oppvekst og Utdanning"/>
    <s v="2024_03_fact_komskole.csv"/>
    <n v="0"/>
    <n v="250"/>
    <n v="250"/>
    <n v="0"/>
    <n v="0"/>
    <n v="0"/>
    <n v="0"/>
    <n v="0"/>
    <n v="83.333333333333329"/>
    <n v="144.33756729740645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140"/>
    <x v="1"/>
    <s v="112002"/>
    <s v="Påskjønnelser - jfr reglement"/>
    <s v="1120"/>
    <s v="20220"/>
    <s v="Oppvekst og Utdanning"/>
    <s v="2024_03_fact_komskole.csv"/>
    <n v="0"/>
    <n v="250"/>
    <n v="250"/>
    <n v="0"/>
    <n v="0"/>
    <n v="0"/>
    <n v="0"/>
    <n v="0"/>
    <n v="83.333333333333329"/>
    <n v="144.33756729740645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01030"/>
    <s v="Fastlønn - lørdags- og søndagstillegg"/>
    <s v="1010"/>
    <s v="20220"/>
    <s v="Oppvekst og Utdanning"/>
    <s v="2024_03_fact_komskole.csv"/>
    <n v="0"/>
    <n v="250"/>
    <n v="250"/>
    <n v="0"/>
    <n v="0"/>
    <n v="0"/>
    <n v="0"/>
    <n v="0"/>
    <n v="83.333333333333329"/>
    <n v="144.33756729740645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04000"/>
    <s v="Overtidslønn"/>
    <s v="1040"/>
    <s v="20220"/>
    <s v="Oppvekst og Utdanning"/>
    <s v="2024_03_fact_komskole.csv"/>
    <n v="2380"/>
    <n v="18500"/>
    <n v="16120"/>
    <n v="0"/>
    <n v="0"/>
    <n v="0"/>
    <n v="0"/>
    <n v="0"/>
    <n v="6166.666666666667"/>
    <n v="10680.979980008076"/>
    <n v="0"/>
    <n v="777.31092436974791"/>
    <n v="1"/>
    <n v="-0.57735026918962584"/>
    <n v="0"/>
    <n v="0"/>
    <n v="2"/>
    <n v="0"/>
  </r>
  <r>
    <d v="2024-03-01T00:00:00"/>
    <n v="2024"/>
    <x v="6"/>
    <n v="1"/>
    <n v="0"/>
    <n v="0"/>
    <s v="2020"/>
    <x v="4"/>
    <s v="109999"/>
    <s v="Arbeidsgiveravgift"/>
    <s v="1099"/>
    <s v="20210"/>
    <s v="Oppvekst og Utdanning"/>
    <s v="2024_03_fact_komskole.csv"/>
    <n v="21000"/>
    <n v="20120"/>
    <n v="-880"/>
    <n v="0"/>
    <n v="0"/>
    <n v="0"/>
    <n v="0"/>
    <n v="0"/>
    <n v="6706.666666666667"/>
    <n v="11616.287416095269"/>
    <n v="0"/>
    <n v="95.80952380952381"/>
    <n v="1"/>
    <n v="-0.57735026918962584"/>
    <n v="0"/>
    <n v="0"/>
    <n v="0"/>
    <n v="0"/>
  </r>
  <r>
    <d v="2024-03-01T00:00:00"/>
    <n v="2024"/>
    <x v="6"/>
    <n v="1"/>
    <n v="0"/>
    <n v="0"/>
    <s v="2040"/>
    <x v="8"/>
    <s v="171000"/>
    <s v="Refusjon sykepenger"/>
    <s v="1710"/>
    <s v="20220"/>
    <s v="Oppvekst og Utdanning"/>
    <s v="2024_03_fact_komskole.csv"/>
    <n v="0"/>
    <n v="-48620"/>
    <n v="-48620"/>
    <n v="0"/>
    <n v="0"/>
    <n v="0"/>
    <n v="0"/>
    <n v="0"/>
    <n v="-16206.666666666666"/>
    <n v="28070.770087999605"/>
    <n v="0"/>
    <n v="100"/>
    <n v="1"/>
    <n v="0.57735026918962573"/>
    <n v="0"/>
    <n v="0"/>
    <n v="0"/>
    <n v="0"/>
  </r>
  <r>
    <d v="2024-03-01T00:00:00"/>
    <n v="2024"/>
    <x v="6"/>
    <n v="1"/>
    <n v="0"/>
    <n v="0"/>
    <s v="2020"/>
    <x v="4"/>
    <s v="104000"/>
    <s v="Overtidslønn"/>
    <s v="1040"/>
    <s v="20230"/>
    <s v="Oppvekst og Utdanning"/>
    <s v="2024_03_fact_komskole.csv"/>
    <n v="0"/>
    <n v="2250"/>
    <n v="2250"/>
    <n v="0"/>
    <n v="0"/>
    <n v="0"/>
    <n v="0"/>
    <n v="0"/>
    <n v="750"/>
    <n v="1299.038105676658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10000"/>
    <s v="Kontormateriell / rekvisita"/>
    <s v="1100"/>
    <s v="20230"/>
    <s v="Oppvekst og Utdanning"/>
    <s v="2024_03_fact_komskole.csv"/>
    <n v="120"/>
    <n v="380"/>
    <n v="260"/>
    <n v="0"/>
    <n v="0"/>
    <n v="0"/>
    <n v="0"/>
    <n v="0"/>
    <n v="126.66666666666667"/>
    <n v="219.39310229205779"/>
    <n v="0"/>
    <n v="316.66666666666663"/>
    <n v="1"/>
    <n v="-0.57735026918962584"/>
    <n v="0"/>
    <n v="0"/>
    <n v="2"/>
    <n v="0"/>
  </r>
  <r>
    <d v="2024-03-01T00:00:00"/>
    <n v="2024"/>
    <x v="6"/>
    <n v="1"/>
    <n v="0"/>
    <n v="0"/>
    <s v="2020"/>
    <x v="4"/>
    <s v="112060"/>
    <s v="Brukerbelønning"/>
    <s v="1120"/>
    <s v="20220"/>
    <s v="Oppvekst og Utdanning"/>
    <s v="2024_03_fact_komskole.csv"/>
    <n v="1120"/>
    <n v="1380"/>
    <n v="260"/>
    <n v="0"/>
    <n v="0"/>
    <n v="0"/>
    <n v="0"/>
    <n v="0"/>
    <n v="460"/>
    <n v="796.74337148168354"/>
    <n v="0"/>
    <n v="123.21428571428572"/>
    <n v="1"/>
    <n v="-0.57735026918962573"/>
    <n v="0"/>
    <n v="0"/>
    <n v="1"/>
    <n v="0"/>
  </r>
  <r>
    <d v="2024-03-01T00:00:00"/>
    <n v="2024"/>
    <x v="6"/>
    <n v="1"/>
    <n v="0"/>
    <n v="0"/>
    <s v="2020"/>
    <x v="4"/>
    <s v="116500"/>
    <s v="Andre opplysningspliktige godtgjørelser"/>
    <s v="1165"/>
    <s v="20220"/>
    <s v="Oppvekst og Utdanning"/>
    <s v="2024_03_fact_komskole.csv"/>
    <n v="0"/>
    <n v="120"/>
    <n v="120"/>
    <n v="0"/>
    <n v="0"/>
    <n v="0"/>
    <n v="0"/>
    <n v="0"/>
    <n v="40"/>
    <n v="69.282032302755098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140"/>
    <x v="1"/>
    <s v="109000"/>
    <s v="Pensjon fellesordningen - ordinære (klp)"/>
    <s v="1090"/>
    <s v="20230"/>
    <s v="Oppvekst og Utdanning"/>
    <s v="2024_03_fact_komskole.csv"/>
    <n v="26250"/>
    <n v="22750"/>
    <n v="-3500"/>
    <n v="0"/>
    <n v="0"/>
    <n v="0"/>
    <n v="0"/>
    <n v="0"/>
    <n v="7583.333333333333"/>
    <n v="13134.718624063986"/>
    <n v="0"/>
    <n v="86.666666666666671"/>
    <n v="1"/>
    <n v="-0.57735026918962573"/>
    <n v="0"/>
    <n v="0"/>
    <n v="0"/>
    <n v="0"/>
  </r>
  <r>
    <d v="2024-03-01T00:00:00"/>
    <n v="2024"/>
    <x v="6"/>
    <n v="1"/>
    <n v="0"/>
    <n v="0"/>
    <s v="2140"/>
    <x v="1"/>
    <s v="116000"/>
    <s v="Km-godtgjørelse, inkl. passasjertillegg - oppl.pl"/>
    <s v="1160"/>
    <s v="20220"/>
    <s v="Oppvekst og Utdanning"/>
    <s v="2024_03_fact_komskole.csv"/>
    <n v="3250"/>
    <n v="620"/>
    <n v="-2630"/>
    <n v="0"/>
    <n v="0"/>
    <n v="0"/>
    <n v="0"/>
    <n v="0"/>
    <n v="206.66666666666666"/>
    <n v="357.95716689756802"/>
    <n v="0"/>
    <n v="19.076923076923077"/>
    <n v="1"/>
    <n v="-0.57735026918962562"/>
    <n v="0"/>
    <n v="0"/>
    <n v="0"/>
    <n v="0"/>
  </r>
  <r>
    <d v="2024-03-01T00:00:00"/>
    <n v="2024"/>
    <x v="6"/>
    <n v="1"/>
    <n v="0"/>
    <n v="0"/>
    <s v="2140"/>
    <x v="1"/>
    <s v="118500"/>
    <s v="Forsikringer, vakthold og sikring"/>
    <s v="1185"/>
    <s v="20210"/>
    <s v="Oppvekst og Utdanning"/>
    <s v="2024_03_fact_komskole.csv"/>
    <n v="0"/>
    <n v="750"/>
    <n v="750"/>
    <n v="0"/>
    <n v="0"/>
    <n v="0"/>
    <n v="0"/>
    <n v="0"/>
    <n v="250"/>
    <n v="433.0127018922193"/>
    <n v="0"/>
    <n v="100"/>
    <n v="1"/>
    <n v="-0.57735026918962584"/>
    <n v="0"/>
    <n v="0"/>
    <n v="0"/>
    <n v="0"/>
  </r>
  <r>
    <d v="2024-03-01T00:00:00"/>
    <n v="2024"/>
    <x v="6"/>
    <n v="1"/>
    <n v="0"/>
    <n v="0"/>
    <s v="2210"/>
    <x v="2"/>
    <s v="111500"/>
    <s v="Matvarer / drikke - ikke møtevirksomhet"/>
    <s v="1115"/>
    <s v="22110"/>
    <s v="Oppvekst og Utdanning"/>
    <s v="2024_03_fact_komskole.csv"/>
    <n v="5620"/>
    <n v="5380"/>
    <n v="-240"/>
    <n v="0"/>
    <n v="0"/>
    <n v="0"/>
    <n v="0"/>
    <n v="0"/>
    <n v="1793.3333333333333"/>
    <n v="3106.1444482401866"/>
    <n v="0"/>
    <n v="95.729537366548044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10020"/>
    <s v="Kopieringsmatriell - papir / toner (ikke leie)"/>
    <s v="1100"/>
    <s v="20220"/>
    <s v="Oppvekst og Utdanning"/>
    <s v="2024_03_fact_komskole.csv"/>
    <n v="2380"/>
    <n v="1120"/>
    <n v="-1260"/>
    <n v="0"/>
    <n v="0"/>
    <n v="0"/>
    <n v="0"/>
    <n v="0"/>
    <n v="373.33333333333331"/>
    <n v="646.63230149238086"/>
    <n v="0"/>
    <n v="47.058823529411761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11500"/>
    <s v="Matvarer / drikke - ikke møtevirksomhet"/>
    <s v="1115"/>
    <s v="20220"/>
    <s v="Oppvekst og Utdanning"/>
    <s v="2024_03_fact_komskole.csv"/>
    <n v="0"/>
    <n v="120"/>
    <n v="120"/>
    <n v="0"/>
    <n v="0"/>
    <n v="0"/>
    <n v="0"/>
    <n v="0"/>
    <n v="40"/>
    <n v="69.282032302755098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15000"/>
    <s v="Kurs / konferanser/opplæring - inkl. hotell"/>
    <s v="1150"/>
    <s v="20230"/>
    <s v="Oppvekst og Utdanning"/>
    <s v="2024_03_fact_komskole.csv"/>
    <n v="2620"/>
    <n v="1000"/>
    <n v="-1620"/>
    <n v="0"/>
    <n v="0"/>
    <n v="0"/>
    <n v="0"/>
    <n v="0"/>
    <n v="333.33333333333331"/>
    <n v="577.35026918962581"/>
    <n v="0"/>
    <n v="38.167938931297712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72900"/>
    <s v="Kompensasjon for merverdiavgift"/>
    <s v="1729"/>
    <s v="20220"/>
    <s v="Oppvekst og Utdanning"/>
    <s v="2024_03_fact_komskole.csv"/>
    <n v="0"/>
    <n v="-2120"/>
    <n v="-2120"/>
    <n v="0"/>
    <n v="0"/>
    <n v="0"/>
    <n v="0"/>
    <n v="0"/>
    <n v="-706.66666666666663"/>
    <n v="1223.9825706820068"/>
    <n v="0"/>
    <n v="100"/>
    <n v="1"/>
    <n v="0.57735026918962562"/>
    <n v="0"/>
    <n v="0"/>
    <n v="0"/>
    <n v="0"/>
  </r>
  <r>
    <d v="2024-03-01T00:00:00"/>
    <n v="2024"/>
    <x v="6"/>
    <n v="1"/>
    <n v="0"/>
    <n v="0"/>
    <s v="2040"/>
    <x v="8"/>
    <s v="103000"/>
    <s v="Ekstrahjelp"/>
    <s v="1030"/>
    <s v="20210"/>
    <s v="Oppvekst og Utdanning"/>
    <s v="2024_03_fact_komskole.csv"/>
    <n v="0"/>
    <n v="10250"/>
    <n v="10250"/>
    <n v="0"/>
    <n v="0"/>
    <n v="0"/>
    <n v="0"/>
    <n v="0"/>
    <n v="3416.6666666666665"/>
    <n v="5917.8402591936647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130"/>
    <x v="3"/>
    <s v="135000"/>
    <s v="Kjøp fra kommuner"/>
    <s v="1350"/>
    <s v="21310"/>
    <s v="Oppvekst og Utdanning"/>
    <s v="2024_03_fact_komskole.csv"/>
    <n v="61250"/>
    <n v="61250"/>
    <n v="0"/>
    <n v="0"/>
    <n v="0"/>
    <n v="0"/>
    <n v="0"/>
    <n v="0"/>
    <n v="20416.666666666668"/>
    <n v="35362.703987864574"/>
    <n v="0"/>
    <n v="100"/>
    <n v="1"/>
    <n v="-0.57735026918962584"/>
    <n v="0"/>
    <n v="0"/>
    <n v="0"/>
    <n v="0"/>
  </r>
  <r>
    <d v="2024-03-01T00:00:00"/>
    <n v="2024"/>
    <x v="6"/>
    <n v="1"/>
    <n v="0"/>
    <n v="0"/>
    <s v="2140"/>
    <x v="1"/>
    <s v="102013"/>
    <s v="Vikar - korttidsfravær"/>
    <s v="1020"/>
    <s v="20230"/>
    <s v="Oppvekst og Utdanning"/>
    <s v="2024_03_fact_komskole.csv"/>
    <n v="0"/>
    <n v="11500"/>
    <n v="11500"/>
    <n v="0"/>
    <n v="0"/>
    <n v="0"/>
    <n v="0"/>
    <n v="0"/>
    <n v="3833.3333333333335"/>
    <n v="6639.5280956806955"/>
    <n v="0"/>
    <n v="100"/>
    <n v="1"/>
    <n v="-0.57735026918962584"/>
    <n v="0"/>
    <n v="0"/>
    <n v="0"/>
    <n v="0"/>
  </r>
  <r>
    <d v="2024-03-01T00:00:00"/>
    <n v="2024"/>
    <x v="6"/>
    <n v="1"/>
    <n v="0"/>
    <n v="0"/>
    <s v="2020"/>
    <x v="4"/>
    <s v="120090"/>
    <s v="Annet utstyr / andre maskiner"/>
    <s v="1200"/>
    <s v="20210"/>
    <s v="Oppvekst og Utdanning"/>
    <s v="2024_03_fact_komskole.csv"/>
    <n v="0"/>
    <n v="880"/>
    <n v="880"/>
    <n v="0"/>
    <n v="0"/>
    <n v="0"/>
    <n v="0"/>
    <n v="0"/>
    <n v="293.33333333333331"/>
    <n v="508.06823688687069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140"/>
    <x v="1"/>
    <s v="110500"/>
    <s v="Undervisningsmateriell"/>
    <s v="1105"/>
    <s v="20220"/>
    <s v="Oppvekst og Utdanning"/>
    <s v="2024_03_fact_komskole.csv"/>
    <n v="880"/>
    <n v="250"/>
    <n v="-630"/>
    <n v="0"/>
    <n v="0"/>
    <n v="0"/>
    <n v="0"/>
    <n v="0"/>
    <n v="83.333333333333329"/>
    <n v="144.33756729740645"/>
    <n v="0"/>
    <n v="28.40909090909091"/>
    <n v="1"/>
    <n v="-0.57735026918962573"/>
    <n v="0"/>
    <n v="0"/>
    <n v="0"/>
    <n v="0"/>
  </r>
  <r>
    <d v="2024-03-01T00:00:00"/>
    <n v="2024"/>
    <x v="6"/>
    <n v="1"/>
    <n v="0"/>
    <n v="0"/>
    <s v="2210"/>
    <x v="2"/>
    <s v="103000"/>
    <s v="Ekstrahjelp"/>
    <s v="1030"/>
    <s v="22110"/>
    <s v="Oppvekst og Utdanning"/>
    <s v="2024_03_fact_komskole.csv"/>
    <n v="0"/>
    <n v="880"/>
    <n v="880"/>
    <n v="0"/>
    <n v="0"/>
    <n v="0"/>
    <n v="0"/>
    <n v="0"/>
    <n v="293.33333333333331"/>
    <n v="508.06823688687069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210"/>
    <x v="2"/>
    <s v="109999"/>
    <s v="Arbeidsgiveravgift"/>
    <s v="1099"/>
    <s v="22110"/>
    <s v="Oppvekst og Utdanning"/>
    <s v="2024_03_fact_komskole.csv"/>
    <n v="9000"/>
    <n v="11000"/>
    <n v="2000"/>
    <n v="0"/>
    <n v="0"/>
    <n v="0"/>
    <n v="0"/>
    <n v="0"/>
    <n v="3666.6666666666665"/>
    <n v="6350.8529610858832"/>
    <n v="0"/>
    <n v="122.22222222222223"/>
    <n v="1"/>
    <n v="-0.57735026918962573"/>
    <n v="0"/>
    <n v="0"/>
    <n v="1"/>
    <n v="0"/>
  </r>
  <r>
    <d v="2024-03-01T00:00:00"/>
    <n v="2024"/>
    <x v="6"/>
    <n v="1"/>
    <n v="0"/>
    <n v="0"/>
    <s v="2230"/>
    <x v="6"/>
    <s v="142900"/>
    <s v="Merverdiavgift som gir rett til momskompensasjon"/>
    <s v="1429"/>
    <s v="20210"/>
    <s v="Oppvekst og Utdanning"/>
    <s v="2024_03_fact_komskole.csv"/>
    <n v="0"/>
    <n v="7000"/>
    <n v="7000"/>
    <n v="0"/>
    <n v="0"/>
    <n v="0"/>
    <n v="0"/>
    <n v="0"/>
    <n v="2333.3333333333335"/>
    <n v="4041.4518843273804"/>
    <n v="0"/>
    <n v="100"/>
    <n v="1"/>
    <n v="-0.57735026918962584"/>
    <n v="0"/>
    <n v="0"/>
    <n v="0"/>
    <n v="0"/>
  </r>
  <r>
    <d v="2024-03-01T00:00:00"/>
    <n v="2024"/>
    <x v="6"/>
    <n v="1"/>
    <n v="0"/>
    <n v="0"/>
    <s v="2020"/>
    <x v="4"/>
    <s v="108000"/>
    <s v="Godtgjørelser til folkevalgte"/>
    <s v="1080"/>
    <s v="20210"/>
    <s v="Oppvekst og Utdanning"/>
    <s v="2024_03_fact_komskole.csv"/>
    <n v="0"/>
    <n v="500"/>
    <n v="500"/>
    <n v="0"/>
    <n v="0"/>
    <n v="0"/>
    <n v="0"/>
    <n v="0"/>
    <n v="166.66666666666666"/>
    <n v="288.6751345948129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17002"/>
    <s v="Vedlikehold / service transportmidler og anleggsm."/>
    <s v="1170"/>
    <s v="20210"/>
    <s v="Oppvekst og Utdanning"/>
    <s v="2024_03_fact_komskole.csv"/>
    <n v="0"/>
    <n v="500"/>
    <n v="500"/>
    <n v="0"/>
    <n v="0"/>
    <n v="0"/>
    <n v="0"/>
    <n v="0"/>
    <n v="166.66666666666666"/>
    <n v="288.6751345948129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71005"/>
    <s v="Refusjon foreldrepenger"/>
    <s v="1710"/>
    <s v="20230"/>
    <s v="Oppvekst og Utdanning"/>
    <s v="2024_03_fact_komskole.csv"/>
    <n v="0"/>
    <n v="-4250"/>
    <n v="-4250"/>
    <n v="0"/>
    <n v="0"/>
    <n v="0"/>
    <n v="0"/>
    <n v="0"/>
    <n v="-1416.6666666666667"/>
    <n v="2453.7386440559094"/>
    <n v="0"/>
    <n v="100"/>
    <n v="1"/>
    <n v="0.57735026918962584"/>
    <n v="0"/>
    <n v="0"/>
    <n v="0"/>
    <n v="0"/>
  </r>
  <r>
    <d v="2024-03-01T00:00:00"/>
    <n v="2024"/>
    <x v="6"/>
    <n v="1"/>
    <n v="0"/>
    <n v="0"/>
    <s v="2020"/>
    <x v="4"/>
    <s v="177000"/>
    <s v="Refusjon fra private"/>
    <s v="1770"/>
    <s v="20230"/>
    <s v="Oppvekst og Utdanning"/>
    <s v="2024_03_fact_komskole.csv"/>
    <n v="0"/>
    <n v="-3620"/>
    <n v="-3620"/>
    <n v="0"/>
    <n v="0"/>
    <n v="0"/>
    <n v="0"/>
    <n v="0"/>
    <n v="-1206.6666666666667"/>
    <n v="2090.0079744664454"/>
    <n v="0"/>
    <n v="100"/>
    <n v="1"/>
    <n v="0.57735026918962573"/>
    <n v="0"/>
    <n v="0"/>
    <n v="0"/>
    <n v="0"/>
  </r>
  <r>
    <d v="2024-03-01T00:00:00"/>
    <n v="2024"/>
    <x v="6"/>
    <n v="1"/>
    <n v="0"/>
    <n v="0"/>
    <s v="2020"/>
    <x v="4"/>
    <s v="181000"/>
    <s v="Andre statlige overføringer"/>
    <s v="1810"/>
    <s v="20230"/>
    <s v="Oppvekst og Utdanning"/>
    <s v="2024_03_fact_komskole.csv"/>
    <n v="0"/>
    <n v="-22000"/>
    <n v="-22000"/>
    <n v="0"/>
    <n v="0"/>
    <n v="0"/>
    <n v="0"/>
    <n v="0"/>
    <n v="-7333.333333333333"/>
    <n v="12701.705922171766"/>
    <n v="0"/>
    <n v="100"/>
    <n v="1"/>
    <n v="0.57735026918962573"/>
    <n v="0"/>
    <n v="0"/>
    <n v="0"/>
    <n v="0"/>
  </r>
  <r>
    <d v="2024-03-01T00:00:00"/>
    <n v="2024"/>
    <x v="6"/>
    <n v="1"/>
    <n v="0"/>
    <n v="0"/>
    <s v="2140"/>
    <x v="1"/>
    <s v="110500"/>
    <s v="Undervisningsmateriell"/>
    <s v="1105"/>
    <s v="20230"/>
    <s v="Oppvekst og Utdanning"/>
    <s v="2024_03_fact_komskole.csv"/>
    <n v="380"/>
    <n v="120"/>
    <n v="-260"/>
    <n v="0"/>
    <n v="0"/>
    <n v="0"/>
    <n v="0"/>
    <n v="0"/>
    <n v="40"/>
    <n v="69.282032302755098"/>
    <n v="0"/>
    <n v="31.578947368421051"/>
    <n v="1"/>
    <n v="-0.57735026918962573"/>
    <n v="0"/>
    <n v="0"/>
    <n v="0"/>
    <n v="0"/>
  </r>
  <r>
    <d v="2024-03-01T00:00:00"/>
    <n v="2024"/>
    <x v="6"/>
    <n v="1"/>
    <n v="0"/>
    <n v="0"/>
    <s v="2210"/>
    <x v="2"/>
    <s v="120010"/>
    <s v="Datautstyr, ikke elev-pcer"/>
    <s v="1200"/>
    <s v="22110"/>
    <s v="Oppvekst og Utdanning"/>
    <s v="2024_03_fact_komskole.csv"/>
    <n v="0"/>
    <n v="1250"/>
    <n v="1250"/>
    <n v="0"/>
    <n v="0"/>
    <n v="0"/>
    <n v="0"/>
    <n v="0"/>
    <n v="416.66666666666669"/>
    <n v="721.6878364870322"/>
    <n v="0"/>
    <n v="100"/>
    <n v="1"/>
    <n v="-0.57735026918962584"/>
    <n v="0"/>
    <n v="0"/>
    <n v="0"/>
    <n v="0"/>
  </r>
  <r>
    <d v="2024-03-01T00:00:00"/>
    <n v="2024"/>
    <x v="6"/>
    <n v="1"/>
    <n v="0"/>
    <n v="0"/>
    <s v="2210"/>
    <x v="2"/>
    <s v="142900"/>
    <s v="Merverdiavgift som gir rett til momskompensasjon"/>
    <s v="1429"/>
    <s v="22110"/>
    <s v="Oppvekst og Utdanning"/>
    <s v="2024_03_fact_komskole.csv"/>
    <n v="0"/>
    <n v="1500"/>
    <n v="1500"/>
    <n v="0"/>
    <n v="0"/>
    <n v="0"/>
    <n v="0"/>
    <n v="0"/>
    <n v="500"/>
    <n v="866.02540378443859"/>
    <n v="0"/>
    <n v="100"/>
    <n v="1"/>
    <n v="-0.57735026918962584"/>
    <n v="0"/>
    <n v="0"/>
    <n v="0"/>
    <n v="0"/>
  </r>
  <r>
    <d v="2024-03-01T00:00:00"/>
    <n v="2024"/>
    <x v="6"/>
    <n v="1"/>
    <n v="0"/>
    <n v="0"/>
    <s v="2230"/>
    <x v="6"/>
    <s v="172900"/>
    <s v="Kompensasjon for merverdiavgift"/>
    <s v="1729"/>
    <s v="20220"/>
    <s v="Oppvekst og Utdanning"/>
    <s v="2024_03_fact_komskole.csv"/>
    <n v="0"/>
    <n v="-7000"/>
    <n v="-7000"/>
    <n v="0"/>
    <n v="0"/>
    <n v="0"/>
    <n v="0"/>
    <n v="0"/>
    <n v="-2333.3333333333335"/>
    <n v="4041.4518843273804"/>
    <n v="0"/>
    <n v="100"/>
    <n v="1"/>
    <n v="0.57735026918962584"/>
    <n v="0"/>
    <n v="0"/>
    <n v="0"/>
    <n v="0"/>
  </r>
  <r>
    <d v="2024-03-01T00:00:00"/>
    <n v="2024"/>
    <x v="6"/>
    <n v="1"/>
    <n v="0"/>
    <n v="0"/>
    <s v="2020"/>
    <x v="4"/>
    <s v="103000"/>
    <s v="Ekstrahjelp"/>
    <s v="1030"/>
    <s v="20210"/>
    <s v="Oppvekst og Utdanning"/>
    <s v="2024_03_fact_komskole.csv"/>
    <n v="0"/>
    <n v="1880"/>
    <n v="1880"/>
    <n v="0"/>
    <n v="0"/>
    <n v="0"/>
    <n v="0"/>
    <n v="0"/>
    <n v="626.66666666666663"/>
    <n v="1085.4185060764964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10500"/>
    <s v="Undervisningsmateriell"/>
    <s v="1105"/>
    <s v="20220"/>
    <s v="Oppvekst og Utdanning"/>
    <s v="2024_03_fact_komskole.csv"/>
    <n v="13380"/>
    <n v="19620"/>
    <n v="6240"/>
    <n v="0"/>
    <n v="0"/>
    <n v="0"/>
    <n v="0"/>
    <n v="0"/>
    <n v="6540"/>
    <n v="11327.612281500458"/>
    <n v="0"/>
    <n v="146.63677130044843"/>
    <n v="1"/>
    <n v="-0.57735026918962573"/>
    <n v="0"/>
    <n v="0"/>
    <n v="2"/>
    <n v="0"/>
  </r>
  <r>
    <d v="2024-03-01T00:00:00"/>
    <n v="2024"/>
    <x v="6"/>
    <n v="1"/>
    <n v="0"/>
    <n v="0"/>
    <s v="2020"/>
    <x v="4"/>
    <s v="173000"/>
    <s v="Refusjon fra fylkeskommuner"/>
    <s v="1730"/>
    <s v="20220"/>
    <s v="Oppvekst og Utdanning"/>
    <s v="2024_03_fact_komskole.csv"/>
    <n v="0"/>
    <n v="-31250"/>
    <n v="-31250"/>
    <n v="0"/>
    <n v="0"/>
    <n v="0"/>
    <n v="0"/>
    <n v="0"/>
    <n v="-10416.666666666666"/>
    <n v="18042.195912175805"/>
    <n v="0"/>
    <n v="100"/>
    <n v="1"/>
    <n v="0.57735026918962573"/>
    <n v="0"/>
    <n v="0"/>
    <n v="0"/>
    <n v="0"/>
  </r>
  <r>
    <d v="2024-03-01T00:00:00"/>
    <n v="2024"/>
    <x v="6"/>
    <n v="1"/>
    <n v="0"/>
    <n v="0"/>
    <s v="2140"/>
    <x v="1"/>
    <s v="120090"/>
    <s v="Annet utstyr / andre maskiner"/>
    <s v="1200"/>
    <s v="20210"/>
    <s v="Oppvekst og Utdanning"/>
    <s v="2024_03_fact_komskole.csv"/>
    <n v="0"/>
    <n v="120"/>
    <n v="120"/>
    <n v="0"/>
    <n v="0"/>
    <n v="0"/>
    <n v="0"/>
    <n v="0"/>
    <n v="40"/>
    <n v="69.282032302755098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04000"/>
    <s v="Overtidslønn"/>
    <s v="1040"/>
    <s v="20210"/>
    <s v="Oppvekst og Utdanning"/>
    <s v="2024_03_fact_komskole.csv"/>
    <n v="0"/>
    <n v="2620"/>
    <n v="2620"/>
    <n v="0"/>
    <n v="0"/>
    <n v="0"/>
    <n v="0"/>
    <n v="0"/>
    <n v="873.33333333333337"/>
    <n v="1512.6577052768193"/>
    <n v="0"/>
    <n v="100"/>
    <n v="1"/>
    <n v="-0.57735026918962584"/>
    <n v="0"/>
    <n v="0"/>
    <n v="0"/>
    <n v="0"/>
  </r>
  <r>
    <d v="2024-03-01T00:00:00"/>
    <n v="2024"/>
    <x v="6"/>
    <n v="1"/>
    <n v="0"/>
    <n v="0"/>
    <s v="2020"/>
    <x v="4"/>
    <s v="109999"/>
    <s v="Arbeidsgiveravgift"/>
    <s v="1099"/>
    <s v="20220"/>
    <s v="Oppvekst og Utdanning"/>
    <s v="2024_03_fact_komskole.csv"/>
    <n v="500"/>
    <n v="750"/>
    <n v="250"/>
    <n v="0"/>
    <n v="0"/>
    <n v="0"/>
    <n v="0"/>
    <n v="0"/>
    <n v="250"/>
    <n v="433.0127018922193"/>
    <n v="0"/>
    <n v="150"/>
    <n v="1"/>
    <n v="-0.57735026918962584"/>
    <n v="0"/>
    <n v="0"/>
    <n v="2"/>
    <n v="0"/>
  </r>
  <r>
    <d v="2024-03-01T00:00:00"/>
    <n v="2024"/>
    <x v="6"/>
    <n v="1"/>
    <n v="0"/>
    <n v="0"/>
    <s v="2020"/>
    <x v="4"/>
    <s v="113000"/>
    <s v="Abonnement / samtale for mobil, telefon, nettbrett"/>
    <s v="1130"/>
    <s v="20230"/>
    <s v="Oppvekst og Utdanning"/>
    <s v="2024_03_fact_komskole.csv"/>
    <n v="880"/>
    <n v="1120"/>
    <n v="240"/>
    <n v="0"/>
    <n v="0"/>
    <n v="0"/>
    <n v="0"/>
    <n v="0"/>
    <n v="373.33333333333331"/>
    <n v="646.63230149238086"/>
    <n v="0"/>
    <n v="127.27272727272727"/>
    <n v="1"/>
    <n v="-0.57735026918962573"/>
    <n v="0"/>
    <n v="0"/>
    <n v="2"/>
    <n v="0"/>
  </r>
  <r>
    <d v="2024-03-01T00:00:00"/>
    <n v="2024"/>
    <x v="6"/>
    <n v="1"/>
    <n v="0"/>
    <n v="0"/>
    <s v="2140"/>
    <x v="1"/>
    <s v="109000"/>
    <s v="Pensjon fellesordningen - ordinære (klp)"/>
    <s v="1090"/>
    <s v="20210"/>
    <s v="Oppvekst og Utdanning"/>
    <s v="2024_03_fact_komskole.csv"/>
    <n v="8500"/>
    <n v="10120"/>
    <n v="1620"/>
    <n v="0"/>
    <n v="0"/>
    <n v="0"/>
    <n v="0"/>
    <n v="0"/>
    <n v="3373.3333333333335"/>
    <n v="5842.7847241990121"/>
    <n v="0"/>
    <n v="119.05882352941177"/>
    <n v="1"/>
    <n v="-0.57735026918962584"/>
    <n v="0"/>
    <n v="0"/>
    <n v="1"/>
    <n v="0"/>
  </r>
  <r>
    <d v="2024-03-01T00:00:00"/>
    <n v="2024"/>
    <x v="6"/>
    <n v="1"/>
    <n v="0"/>
    <n v="0"/>
    <s v="2140"/>
    <x v="1"/>
    <s v="171000"/>
    <s v="Refusjon sykepenger"/>
    <s v="1710"/>
    <s v="20210"/>
    <s v="Oppvekst og Utdanning"/>
    <s v="2024_03_fact_komskole.csv"/>
    <n v="0"/>
    <n v="-7120"/>
    <n v="-7120"/>
    <n v="0"/>
    <n v="0"/>
    <n v="0"/>
    <n v="0"/>
    <n v="0"/>
    <n v="-2373.3333333333335"/>
    <n v="4110.7339166301354"/>
    <n v="0"/>
    <n v="100"/>
    <n v="1"/>
    <n v="0.57735026918962584"/>
    <n v="0"/>
    <n v="0"/>
    <n v="0"/>
    <n v="0"/>
  </r>
  <r>
    <d v="2024-03-01T00:00:00"/>
    <n v="2024"/>
    <x v="6"/>
    <n v="1"/>
    <n v="0"/>
    <n v="0"/>
    <s v="2210"/>
    <x v="2"/>
    <s v="102000"/>
    <s v="Vikar - sykefravær - med refusjon"/>
    <s v="1020"/>
    <s v="22110"/>
    <s v="Oppvekst og Utdanning"/>
    <s v="2024_03_fact_komskole.csv"/>
    <n v="0"/>
    <n v="1620"/>
    <n v="1620"/>
    <n v="0"/>
    <n v="0"/>
    <n v="0"/>
    <n v="0"/>
    <n v="0"/>
    <n v="540"/>
    <n v="935.30743608719376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210"/>
    <x v="2"/>
    <s v="160000"/>
    <s v="Brukerbetaling for kommunale tjenester -"/>
    <s v="1600"/>
    <s v="22110"/>
    <s v="Oppvekst og Utdanning"/>
    <s v="2024_03_fact_komskole.csv"/>
    <n v="0"/>
    <n v="-120"/>
    <n v="-120"/>
    <n v="0"/>
    <n v="0"/>
    <n v="0"/>
    <n v="0"/>
    <n v="0"/>
    <n v="-40"/>
    <n v="69.282032302755098"/>
    <n v="0"/>
    <n v="100"/>
    <n v="1"/>
    <n v="0.57735026918962573"/>
    <n v="0"/>
    <n v="0"/>
    <n v="0"/>
    <n v="0"/>
  </r>
  <r>
    <d v="2024-03-01T00:00:00"/>
    <n v="2024"/>
    <x v="6"/>
    <n v="1"/>
    <n v="0"/>
    <n v="0"/>
    <s v="2020"/>
    <x v="4"/>
    <s v="112002"/>
    <s v="Påskjønnelser - jfr reglement"/>
    <s v="1120"/>
    <s v="20220"/>
    <s v="Oppvekst og Utdanning"/>
    <s v="2024_03_fact_komskole.csv"/>
    <n v="0"/>
    <n v="500"/>
    <n v="500"/>
    <n v="0"/>
    <n v="0"/>
    <n v="0"/>
    <n v="0"/>
    <n v="0"/>
    <n v="166.66666666666666"/>
    <n v="288.6751345948129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12099"/>
    <s v="Interne inntekter/utgifter"/>
    <s v="1120"/>
    <s v="20230"/>
    <s v="Oppvekst og Utdanning"/>
    <s v="2024_03_fact_komskole.csv"/>
    <n v="0"/>
    <n v="-500"/>
    <n v="-500"/>
    <n v="0"/>
    <n v="0"/>
    <n v="0"/>
    <n v="0"/>
    <n v="0"/>
    <n v="-166.66666666666666"/>
    <n v="288.6751345948129"/>
    <n v="0"/>
    <n v="100"/>
    <n v="1"/>
    <n v="0.57735026918962573"/>
    <n v="0"/>
    <n v="0"/>
    <n v="0"/>
    <n v="0"/>
  </r>
  <r>
    <d v="2024-03-01T00:00:00"/>
    <n v="2024"/>
    <x v="6"/>
    <n v="1"/>
    <n v="0"/>
    <n v="0"/>
    <s v="2140"/>
    <x v="1"/>
    <s v="116500"/>
    <s v="Andre opplysningspliktige godtgjørelser"/>
    <s v="1165"/>
    <s v="20230"/>
    <s v="Oppvekst og Utdanning"/>
    <s v="2024_03_fact_komskole.csv"/>
    <n v="0"/>
    <n v="120"/>
    <n v="120"/>
    <n v="0"/>
    <n v="0"/>
    <n v="0"/>
    <n v="0"/>
    <n v="0"/>
    <n v="40"/>
    <n v="69.282032302755098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150"/>
    <x v="9"/>
    <s v="103000"/>
    <s v="Ekstrahjelp"/>
    <s v="1030"/>
    <s v="20220"/>
    <s v="Oppvekst og Utdanning"/>
    <s v="2024_03_fact_komskole.csv"/>
    <n v="0"/>
    <n v="4000"/>
    <n v="4000"/>
    <n v="0"/>
    <n v="0"/>
    <n v="0"/>
    <n v="0"/>
    <n v="0"/>
    <n v="1333.3333333333333"/>
    <n v="2309.4010767585032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020"/>
    <x v="4"/>
    <s v="103000"/>
    <s v="Ekstrahjelp"/>
    <s v="1030"/>
    <s v="20230"/>
    <s v="Oppvekst og Utdanning"/>
    <s v="2024_03_fact_komskole.csv"/>
    <n v="5000"/>
    <n v="3380"/>
    <n v="-1620"/>
    <n v="0"/>
    <n v="0"/>
    <n v="0"/>
    <n v="0"/>
    <n v="0"/>
    <n v="1126.6666666666667"/>
    <n v="1951.443909860935"/>
    <n v="0"/>
    <n v="67.600000000000009"/>
    <n v="1"/>
    <n v="-0.57735026918962584"/>
    <n v="0"/>
    <n v="0"/>
    <n v="0"/>
    <n v="0"/>
  </r>
  <r>
    <d v="2024-03-01T00:00:00"/>
    <n v="2024"/>
    <x v="6"/>
    <n v="1"/>
    <n v="0"/>
    <n v="0"/>
    <s v="2020"/>
    <x v="4"/>
    <s v="116000"/>
    <s v="Km-godtgjørelse, inkl. passasjertillegg - oppl.pl"/>
    <s v="1160"/>
    <s v="20220"/>
    <s v="Oppvekst og Utdanning"/>
    <s v="2024_03_fact_komskole.csv"/>
    <n v="380"/>
    <n v="500"/>
    <n v="120"/>
    <n v="0"/>
    <n v="0"/>
    <n v="0"/>
    <n v="0"/>
    <n v="0"/>
    <n v="166.66666666666666"/>
    <n v="288.6751345948129"/>
    <n v="0"/>
    <n v="131.57894736842107"/>
    <n v="1"/>
    <n v="-0.57735026918962573"/>
    <n v="0"/>
    <n v="0"/>
    <n v="2"/>
    <n v="0"/>
  </r>
  <r>
    <d v="2024-03-01T00:00:00"/>
    <n v="2024"/>
    <x v="6"/>
    <n v="1"/>
    <n v="0"/>
    <n v="0"/>
    <s v="2020"/>
    <x v="4"/>
    <s v="135000"/>
    <s v="Kjøp fra kommuner"/>
    <s v="1350"/>
    <s v="20220"/>
    <s v="Oppvekst og Utdanning"/>
    <s v="2024_03_fact_komskole.csv"/>
    <n v="43750"/>
    <n v="30620"/>
    <n v="-13130"/>
    <n v="0"/>
    <n v="0"/>
    <n v="0"/>
    <n v="0"/>
    <n v="0"/>
    <n v="10206.666666666666"/>
    <n v="17678.465242586342"/>
    <n v="0"/>
    <n v="69.988571428571433"/>
    <n v="1"/>
    <n v="-0.57735026918962573"/>
    <n v="0"/>
    <n v="0"/>
    <n v="0"/>
    <n v="0"/>
  </r>
  <r>
    <d v="2024-03-01T00:00:00"/>
    <n v="2024"/>
    <x v="6"/>
    <n v="1"/>
    <n v="0"/>
    <n v="0"/>
    <s v="2210"/>
    <x v="2"/>
    <s v="102013"/>
    <s v="Vikar - korttidsfravær"/>
    <s v="1020"/>
    <s v="22110"/>
    <s v="Oppvekst og Utdanning"/>
    <s v="2024_03_fact_komskole.csv"/>
    <n v="0"/>
    <n v="3120"/>
    <n v="3120"/>
    <n v="0"/>
    <n v="0"/>
    <n v="0"/>
    <n v="0"/>
    <n v="0"/>
    <n v="1040"/>
    <n v="1801.3328398716324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210"/>
    <x v="2"/>
    <s v="104000"/>
    <s v="Overtidslønn"/>
    <s v="1040"/>
    <s v="22110"/>
    <s v="Oppvekst og Utdanning"/>
    <s v="2024_03_fact_komskole.csv"/>
    <n v="0"/>
    <n v="2000"/>
    <n v="2000"/>
    <n v="0"/>
    <n v="0"/>
    <n v="0"/>
    <n v="0"/>
    <n v="0"/>
    <n v="666.66666666666663"/>
    <n v="1154.7005383792516"/>
    <n v="0"/>
    <n v="100"/>
    <n v="1"/>
    <n v="-0.57735026918962573"/>
    <n v="0"/>
    <n v="0"/>
    <n v="0"/>
    <n v="0"/>
  </r>
  <r>
    <d v="2024-03-01T00:00:00"/>
    <n v="2024"/>
    <x v="6"/>
    <n v="1"/>
    <n v="0"/>
    <n v="0"/>
    <s v="2140"/>
    <x v="1"/>
    <s v="101000"/>
    <s v="Fastlønn - ordinære"/>
    <s v="1010"/>
    <s v="20210"/>
    <s v="Oppvekst og Utdanning"/>
    <s v="2024_03_fact_komskole.csv"/>
    <n v="127750"/>
    <n v="110380"/>
    <n v="-17370"/>
    <n v="0"/>
    <n v="0"/>
    <n v="0"/>
    <n v="0"/>
    <n v="0"/>
    <n v="36793.333333333336"/>
    <n v="63727.922713150889"/>
    <n v="0"/>
    <n v="86.403131115459885"/>
    <n v="1"/>
    <n v="-0.57735026918962584"/>
    <n v="0"/>
    <n v="0"/>
    <n v="0"/>
    <n v="0"/>
  </r>
  <r>
    <d v="2024-03-01T00:00:00"/>
    <n v="2024"/>
    <x v="6"/>
    <n v="1"/>
    <n v="0"/>
    <n v="0"/>
    <s v="2210"/>
    <x v="2"/>
    <s v="172900"/>
    <s v="Kompensasjon for merverdiavgift"/>
    <s v="1729"/>
    <s v="22110"/>
    <s v="Oppvekst og Utdanning"/>
    <s v="2024_03_fact_komskole.csv"/>
    <n v="0"/>
    <n v="-1500"/>
    <n v="-1500"/>
    <n v="0"/>
    <n v="0"/>
    <n v="0"/>
    <n v="0"/>
    <n v="0"/>
    <n v="-500"/>
    <n v="866.02540378443859"/>
    <n v="0"/>
    <n v="100"/>
    <n v="1"/>
    <n v="0.57735026918962584"/>
    <n v="0"/>
    <n v="0"/>
    <n v="0"/>
    <n v="0"/>
  </r>
  <r>
    <d v="2024-04-01T00:00:00"/>
    <n v="2024"/>
    <x v="3"/>
    <n v="2"/>
    <n v="0"/>
    <n v="0"/>
    <s v="2140"/>
    <x v="1"/>
    <s v="109999"/>
    <s v="Arbeidsgiveravgift"/>
    <s v="1099"/>
    <s v="20210"/>
    <s v="Oppvekst og Utdanning"/>
    <s v="2024_04_fact_komskole.csv"/>
    <n v="28750"/>
    <n v="32250"/>
    <n v="3500"/>
    <n v="0"/>
    <n v="0"/>
    <n v="0"/>
    <n v="0"/>
    <n v="0"/>
    <n v="0"/>
    <n v="0"/>
    <n v="0"/>
    <n v="112.17391304347825"/>
    <n v="1"/>
    <n v="0"/>
    <n v="0"/>
    <n v="0"/>
    <n v="1"/>
    <n v="0"/>
  </r>
  <r>
    <d v="2024-05-01T00:00:00"/>
    <n v="2024"/>
    <x v="1"/>
    <n v="2"/>
    <n v="1"/>
    <n v="0"/>
    <s v="2140"/>
    <x v="1"/>
    <s v="109999"/>
    <s v="Arbeidsgiveravgift"/>
    <s v="1099"/>
    <s v="20210"/>
    <s v="Oppvekst og Utdanning"/>
    <s v="2024_05_fact_komskole.csv"/>
    <n v="28750"/>
    <n v="32250"/>
    <n v="3500"/>
    <n v="0"/>
    <n v="0"/>
    <n v="0"/>
    <n v="0"/>
    <n v="0"/>
    <n v="0"/>
    <n v="0"/>
    <n v="0"/>
    <n v="112.17391304347825"/>
    <n v="1"/>
    <n v="0"/>
    <n v="0"/>
    <n v="0"/>
    <n v="1"/>
    <n v="0"/>
  </r>
  <r>
    <d v="2024-06-01T00:00:00"/>
    <n v="2024"/>
    <x v="2"/>
    <n v="2"/>
    <n v="1"/>
    <n v="0"/>
    <s v="2140"/>
    <x v="1"/>
    <s v="109999"/>
    <s v="Arbeidsgiveravgift"/>
    <s v="1099"/>
    <s v="20210"/>
    <s v="Oppvekst og Utdanning"/>
    <s v="2024_06_fact_komskole.csv"/>
    <n v="28750"/>
    <n v="32250"/>
    <n v="3500"/>
    <n v="0"/>
    <n v="0"/>
    <n v="0"/>
    <n v="0"/>
    <n v="0"/>
    <n v="0"/>
    <n v="0"/>
    <n v="0"/>
    <n v="112.17391304347825"/>
    <n v="1"/>
    <n v="0"/>
    <n v="0"/>
    <n v="0"/>
    <n v="1"/>
    <n v="0"/>
  </r>
  <r>
    <d v="2024-07-01T00:00:00"/>
    <n v="2024"/>
    <x v="7"/>
    <n v="3"/>
    <n v="1"/>
    <n v="0"/>
    <s v="2140"/>
    <x v="1"/>
    <s v="109999"/>
    <s v="Arbeidsgiveravgift"/>
    <s v="1099"/>
    <s v="20210"/>
    <s v="Oppvekst og Utdanning"/>
    <s v="2024_07_fact_komskole.csv"/>
    <n v="28750"/>
    <n v="32250"/>
    <n v="3500"/>
    <n v="0"/>
    <n v="0"/>
    <n v="0"/>
    <n v="0"/>
    <n v="0"/>
    <n v="0"/>
    <n v="0"/>
    <n v="0"/>
    <n v="112.17391304347825"/>
    <n v="1"/>
    <n v="0"/>
    <n v="0"/>
    <n v="0"/>
    <n v="1"/>
    <n v="0"/>
  </r>
  <r>
    <d v="2024-08-01T00:00:00"/>
    <n v="2024"/>
    <x v="5"/>
    <n v="3"/>
    <n v="1"/>
    <n v="0"/>
    <s v="2140"/>
    <x v="1"/>
    <s v="109999"/>
    <s v="Arbeidsgiveravgift"/>
    <s v="1099"/>
    <s v="20210"/>
    <s v="Oppvekst og Utdanning"/>
    <s v="2024_08_fact_komskole.csv"/>
    <n v="28750"/>
    <n v="32250"/>
    <n v="3500"/>
    <n v="0"/>
    <n v="0"/>
    <n v="0"/>
    <n v="0"/>
    <n v="0"/>
    <n v="0"/>
    <n v="0"/>
    <n v="0"/>
    <n v="112.17391304347825"/>
    <n v="1"/>
    <n v="0"/>
    <n v="0"/>
    <n v="0"/>
    <n v="1"/>
    <n v="0"/>
  </r>
  <r>
    <d v="2024-04-01T00:00:00"/>
    <n v="2024"/>
    <x v="3"/>
    <n v="2"/>
    <n v="0"/>
    <n v="0"/>
    <s v="2210"/>
    <x v="2"/>
    <s v="110500"/>
    <s v="Undervisningsmateriell"/>
    <s v="1105"/>
    <s v="22110"/>
    <s v="Oppvekst og Utdanning"/>
    <s v="2024_04_fact_komskole.csv"/>
    <n v="880"/>
    <n v="1250"/>
    <n v="370"/>
    <n v="0"/>
    <n v="0"/>
    <n v="0"/>
    <n v="0"/>
    <n v="0"/>
    <n v="0"/>
    <n v="0"/>
    <n v="0"/>
    <n v="142.04545454545453"/>
    <n v="1"/>
    <n v="0"/>
    <n v="0"/>
    <n v="0"/>
    <n v="2"/>
    <n v="0"/>
  </r>
  <r>
    <d v="2024-05-01T00:00:00"/>
    <n v="2024"/>
    <x v="1"/>
    <n v="2"/>
    <n v="1"/>
    <n v="0"/>
    <s v="2210"/>
    <x v="2"/>
    <s v="110500"/>
    <s v="Undervisningsmateriell"/>
    <s v="1105"/>
    <s v="22110"/>
    <s v="Oppvekst og Utdanning"/>
    <s v="2024_05_fact_komskole.csv"/>
    <n v="880"/>
    <n v="1250"/>
    <n v="370"/>
    <n v="0"/>
    <n v="0"/>
    <n v="0"/>
    <n v="0"/>
    <n v="0"/>
    <n v="0"/>
    <n v="0"/>
    <n v="0"/>
    <n v="142.04545454545453"/>
    <n v="1"/>
    <n v="0"/>
    <n v="0"/>
    <n v="0"/>
    <n v="2"/>
    <n v="0"/>
  </r>
  <r>
    <d v="2024-06-01T00:00:00"/>
    <n v="2024"/>
    <x v="2"/>
    <n v="2"/>
    <n v="1"/>
    <n v="0"/>
    <s v="2210"/>
    <x v="2"/>
    <s v="110500"/>
    <s v="Undervisningsmateriell"/>
    <s v="1105"/>
    <s v="22110"/>
    <s v="Oppvekst og Utdanning"/>
    <s v="2024_06_fact_komskole.csv"/>
    <n v="880"/>
    <n v="1250"/>
    <n v="370"/>
    <n v="0"/>
    <n v="0"/>
    <n v="0"/>
    <n v="0"/>
    <n v="0"/>
    <n v="0"/>
    <n v="0"/>
    <n v="0"/>
    <n v="142.04545454545453"/>
    <n v="1"/>
    <n v="0"/>
    <n v="0"/>
    <n v="0"/>
    <n v="2"/>
    <n v="0"/>
  </r>
  <r>
    <d v="2024-07-01T00:00:00"/>
    <n v="2024"/>
    <x v="7"/>
    <n v="3"/>
    <n v="1"/>
    <n v="0"/>
    <s v="2210"/>
    <x v="2"/>
    <s v="110500"/>
    <s v="Undervisningsmateriell"/>
    <s v="1105"/>
    <s v="22110"/>
    <s v="Oppvekst og Utdanning"/>
    <s v="2024_07_fact_komskole.csv"/>
    <n v="880"/>
    <n v="1250"/>
    <n v="370"/>
    <n v="0"/>
    <n v="0"/>
    <n v="0"/>
    <n v="0"/>
    <n v="0"/>
    <n v="0"/>
    <n v="0"/>
    <n v="0"/>
    <n v="142.04545454545453"/>
    <n v="1"/>
    <n v="0"/>
    <n v="0"/>
    <n v="0"/>
    <n v="2"/>
    <n v="0"/>
  </r>
  <r>
    <d v="2024-04-01T00:00:00"/>
    <n v="2024"/>
    <x v="3"/>
    <n v="2"/>
    <n v="0"/>
    <n v="0"/>
    <s v="2130"/>
    <x v="3"/>
    <s v="117030"/>
    <s v="Reiseutg. buss, tog,taxi, fly, leiebil, bom, park."/>
    <s v="1170"/>
    <s v="21310"/>
    <s v="Oppvekst og Utdanning"/>
    <s v="2024_04_fact_komskole.csv"/>
    <n v="2880"/>
    <n v="120"/>
    <n v="-2760"/>
    <n v="0"/>
    <n v="0"/>
    <n v="0"/>
    <n v="0"/>
    <n v="0"/>
    <n v="0"/>
    <n v="0"/>
    <n v="0"/>
    <n v="4.1666666666666661"/>
    <n v="1"/>
    <n v="0"/>
    <n v="0"/>
    <n v="0"/>
    <n v="0"/>
    <n v="0"/>
  </r>
  <r>
    <d v="2024-05-01T00:00:00"/>
    <n v="2024"/>
    <x v="1"/>
    <n v="2"/>
    <n v="1"/>
    <n v="0"/>
    <s v="2130"/>
    <x v="3"/>
    <s v="117030"/>
    <s v="Reiseutg. buss, tog,taxi, fly, leiebil, bom, park."/>
    <s v="1170"/>
    <s v="21310"/>
    <s v="Oppvekst og Utdanning"/>
    <s v="2024_05_fact_komskole.csv"/>
    <n v="2880"/>
    <n v="120"/>
    <n v="-2760"/>
    <n v="0"/>
    <n v="0"/>
    <n v="0"/>
    <n v="0"/>
    <n v="0"/>
    <n v="0"/>
    <n v="0"/>
    <n v="0"/>
    <n v="4.1666666666666661"/>
    <n v="1"/>
    <n v="0"/>
    <n v="0"/>
    <n v="0"/>
    <n v="0"/>
    <n v="0"/>
  </r>
  <r>
    <d v="2024-06-01T00:00:00"/>
    <n v="2024"/>
    <x v="2"/>
    <n v="2"/>
    <n v="1"/>
    <n v="0"/>
    <s v="2130"/>
    <x v="3"/>
    <s v="117030"/>
    <s v="Reiseutg. buss, tog,taxi, fly, leiebil, bom, park."/>
    <s v="1170"/>
    <s v="21310"/>
    <s v="Oppvekst og Utdanning"/>
    <s v="2024_06_fact_komskole.csv"/>
    <n v="2880"/>
    <n v="120"/>
    <n v="-2760"/>
    <n v="0"/>
    <n v="0"/>
    <n v="0"/>
    <n v="0"/>
    <n v="0"/>
    <n v="0"/>
    <n v="0"/>
    <n v="0"/>
    <n v="4.1666666666666661"/>
    <n v="1"/>
    <n v="0"/>
    <n v="0"/>
    <n v="0"/>
    <n v="0"/>
    <n v="0"/>
  </r>
  <r>
    <d v="2024-04-01T00:00:00"/>
    <n v="2024"/>
    <x v="3"/>
    <n v="2"/>
    <n v="0"/>
    <n v="0"/>
    <s v="2140"/>
    <x v="1"/>
    <s v="137000"/>
    <s v="Kjøp fra andre"/>
    <s v="1370"/>
    <s v="20220"/>
    <s v="Oppvekst og Utdanning"/>
    <s v="2024_04_fact_komskole.csv"/>
    <n v="13380"/>
    <n v="10120"/>
    <n v="-3260"/>
    <n v="0"/>
    <n v="0"/>
    <n v="0"/>
    <n v="0"/>
    <n v="0"/>
    <n v="0"/>
    <n v="0"/>
    <n v="0"/>
    <n v="75.635276532137524"/>
    <n v="1"/>
    <n v="0"/>
    <n v="0"/>
    <n v="0"/>
    <n v="0"/>
    <n v="0"/>
  </r>
  <r>
    <d v="2024-05-01T00:00:00"/>
    <n v="2024"/>
    <x v="1"/>
    <n v="2"/>
    <n v="1"/>
    <n v="0"/>
    <s v="2140"/>
    <x v="1"/>
    <s v="137000"/>
    <s v="Kjøp fra andre"/>
    <s v="1370"/>
    <s v="20220"/>
    <s v="Oppvekst og Utdanning"/>
    <s v="2024_05_fact_komskole.csv"/>
    <n v="13380"/>
    <n v="10120"/>
    <n v="-3260"/>
    <n v="0"/>
    <n v="0"/>
    <n v="0"/>
    <n v="0"/>
    <n v="0"/>
    <n v="0"/>
    <n v="0"/>
    <n v="0"/>
    <n v="75.635276532137524"/>
    <n v="1"/>
    <n v="0"/>
    <n v="0"/>
    <n v="0"/>
    <n v="0"/>
    <n v="0"/>
  </r>
  <r>
    <d v="2024-06-01T00:00:00"/>
    <n v="2024"/>
    <x v="2"/>
    <n v="2"/>
    <n v="1"/>
    <n v="0"/>
    <s v="2140"/>
    <x v="1"/>
    <s v="137000"/>
    <s v="Kjøp fra andre"/>
    <s v="1370"/>
    <s v="20220"/>
    <s v="Oppvekst og Utdanning"/>
    <s v="2024_06_fact_komskole.csv"/>
    <n v="13380"/>
    <n v="10120"/>
    <n v="-3260"/>
    <n v="0"/>
    <n v="0"/>
    <n v="0"/>
    <n v="0"/>
    <n v="0"/>
    <n v="0"/>
    <n v="0"/>
    <n v="0"/>
    <n v="75.635276532137524"/>
    <n v="1"/>
    <n v="0"/>
    <n v="0"/>
    <n v="0"/>
    <n v="0"/>
    <n v="0"/>
  </r>
  <r>
    <d v="2024-04-01T00:00:00"/>
    <n v="2024"/>
    <x v="3"/>
    <n v="2"/>
    <n v="0"/>
    <n v="0"/>
    <s v="2230"/>
    <x v="6"/>
    <s v="117030"/>
    <s v="Reiseutg. buss, tog,taxi, fly, leiebil, bom, park."/>
    <s v="1170"/>
    <s v="20210"/>
    <s v="Oppvekst og Utdanning"/>
    <s v="2024_04_fact_komskole.csv"/>
    <n v="64500"/>
    <n v="58620"/>
    <n v="-5880"/>
    <n v="0"/>
    <n v="0"/>
    <n v="0"/>
    <n v="0"/>
    <n v="0"/>
    <n v="0"/>
    <n v="0"/>
    <n v="0"/>
    <n v="90.883720930232556"/>
    <n v="1"/>
    <n v="0"/>
    <n v="0"/>
    <n v="0"/>
    <n v="0"/>
    <n v="0"/>
  </r>
  <r>
    <d v="2024-05-01T00:00:00"/>
    <n v="2024"/>
    <x v="1"/>
    <n v="2"/>
    <n v="1"/>
    <n v="0"/>
    <s v="2230"/>
    <x v="6"/>
    <s v="117030"/>
    <s v="Reiseutg. buss, tog,taxi, fly, leiebil, bom, park."/>
    <s v="1170"/>
    <s v="20210"/>
    <s v="Oppvekst og Utdanning"/>
    <s v="2024_05_fact_komskole.csv"/>
    <n v="64500"/>
    <n v="58620"/>
    <n v="-5880"/>
    <n v="0"/>
    <n v="0"/>
    <n v="0"/>
    <n v="0"/>
    <n v="0"/>
    <n v="0"/>
    <n v="0"/>
    <n v="0"/>
    <n v="90.883720930232556"/>
    <n v="1"/>
    <n v="0"/>
    <n v="0"/>
    <n v="0"/>
    <n v="0"/>
    <n v="0"/>
  </r>
  <r>
    <d v="2024-06-01T00:00:00"/>
    <n v="2024"/>
    <x v="2"/>
    <n v="2"/>
    <n v="1"/>
    <n v="0"/>
    <s v="2230"/>
    <x v="6"/>
    <s v="117030"/>
    <s v="Reiseutg. buss, tog,taxi, fly, leiebil, bom, park."/>
    <s v="1170"/>
    <s v="20210"/>
    <s v="Oppvekst og Utdanning"/>
    <s v="2024_06_fact_komskole.csv"/>
    <n v="64500"/>
    <n v="58620"/>
    <n v="-5880"/>
    <n v="0"/>
    <n v="0"/>
    <n v="0"/>
    <n v="0"/>
    <n v="0"/>
    <n v="0"/>
    <n v="0"/>
    <n v="0"/>
    <n v="90.883720930232556"/>
    <n v="1"/>
    <n v="0"/>
    <n v="0"/>
    <n v="0"/>
    <n v="0"/>
    <n v="0"/>
  </r>
  <r>
    <d v="2024-04-01T00:00:00"/>
    <n v="2024"/>
    <x v="3"/>
    <n v="2"/>
    <n v="0"/>
    <n v="0"/>
    <s v="2210"/>
    <x v="2"/>
    <s v="101031"/>
    <s v="Fastlønn - kvelds- og nattillegg"/>
    <s v="1010"/>
    <s v="22110"/>
    <s v="Oppvekst og Utdanning"/>
    <s v="2024_04_fact_komskole.csv"/>
    <n v="2250"/>
    <n v="1120"/>
    <n v="-1130"/>
    <n v="0"/>
    <n v="0"/>
    <n v="0"/>
    <n v="0"/>
    <n v="0"/>
    <n v="0"/>
    <n v="0"/>
    <n v="0"/>
    <n v="49.777777777777779"/>
    <n v="1"/>
    <n v="0"/>
    <n v="0"/>
    <n v="0"/>
    <n v="0"/>
    <n v="0"/>
  </r>
  <r>
    <d v="2024-05-01T00:00:00"/>
    <n v="2024"/>
    <x v="1"/>
    <n v="2"/>
    <n v="1"/>
    <n v="0"/>
    <s v="2210"/>
    <x v="2"/>
    <s v="101031"/>
    <s v="Fastlønn - kvelds- og nattillegg"/>
    <s v="1010"/>
    <s v="22110"/>
    <s v="Oppvekst og Utdanning"/>
    <s v="2024_05_fact_komskole.csv"/>
    <n v="2250"/>
    <n v="1120"/>
    <n v="-1130"/>
    <n v="0"/>
    <n v="0"/>
    <n v="0"/>
    <n v="0"/>
    <n v="0"/>
    <n v="0"/>
    <n v="0"/>
    <n v="0"/>
    <n v="49.777777777777779"/>
    <n v="1"/>
    <n v="0"/>
    <n v="0"/>
    <n v="0"/>
    <n v="0"/>
    <n v="0"/>
  </r>
  <r>
    <d v="2024-06-01T00:00:00"/>
    <n v="2024"/>
    <x v="2"/>
    <n v="2"/>
    <n v="1"/>
    <n v="0"/>
    <s v="2210"/>
    <x v="2"/>
    <s v="101031"/>
    <s v="Fastlønn - kvelds- og nattillegg"/>
    <s v="1010"/>
    <s v="22110"/>
    <s v="Oppvekst og Utdanning"/>
    <s v="2024_06_fact_komskole.csv"/>
    <n v="2250"/>
    <n v="1120"/>
    <n v="-1130"/>
    <n v="0"/>
    <n v="0"/>
    <n v="0"/>
    <n v="0"/>
    <n v="0"/>
    <n v="0"/>
    <n v="0"/>
    <n v="0"/>
    <n v="49.777777777777779"/>
    <n v="1"/>
    <n v="0"/>
    <n v="0"/>
    <n v="0"/>
    <n v="0"/>
    <n v="0"/>
  </r>
  <r>
    <d v="2024-04-01T00:00:00"/>
    <n v="2024"/>
    <x v="3"/>
    <n v="2"/>
    <n v="0"/>
    <n v="0"/>
    <s v="2140"/>
    <x v="1"/>
    <s v="109000"/>
    <s v="Pensjon fellesordningen - ordinære (klp)"/>
    <s v="1090"/>
    <s v="20230"/>
    <s v="Oppvekst og Utdanning"/>
    <s v="2024_04_fact_komskole.csv"/>
    <n v="26250"/>
    <n v="22750"/>
    <n v="-3500"/>
    <n v="0"/>
    <n v="0"/>
    <n v="0"/>
    <n v="0"/>
    <n v="0"/>
    <n v="0"/>
    <n v="0"/>
    <n v="0"/>
    <n v="86.666666666666671"/>
    <n v="1"/>
    <n v="0"/>
    <n v="0"/>
    <n v="0"/>
    <n v="0"/>
    <n v="0"/>
  </r>
  <r>
    <d v="2024-05-01T00:00:00"/>
    <n v="2024"/>
    <x v="1"/>
    <n v="2"/>
    <n v="1"/>
    <n v="0"/>
    <s v="2140"/>
    <x v="1"/>
    <s v="109000"/>
    <s v="Pensjon fellesordningen - ordinære (klp)"/>
    <s v="1090"/>
    <s v="20230"/>
    <s v="Oppvekst og Utdanning"/>
    <s v="2024_05_fact_komskole.csv"/>
    <n v="26250"/>
    <n v="22750"/>
    <n v="-3500"/>
    <n v="0"/>
    <n v="0"/>
    <n v="0"/>
    <n v="0"/>
    <n v="0"/>
    <n v="0"/>
    <n v="0"/>
    <n v="0"/>
    <n v="86.666666666666671"/>
    <n v="1"/>
    <n v="0"/>
    <n v="0"/>
    <n v="0"/>
    <n v="0"/>
    <n v="0"/>
  </r>
  <r>
    <d v="2024-06-01T00:00:00"/>
    <n v="2024"/>
    <x v="2"/>
    <n v="2"/>
    <n v="1"/>
    <n v="0"/>
    <s v="2140"/>
    <x v="1"/>
    <s v="109000"/>
    <s v="Pensjon fellesordningen - ordinære (klp)"/>
    <s v="1090"/>
    <s v="20230"/>
    <s v="Oppvekst og Utdanning"/>
    <s v="2024_06_fact_komskole.csv"/>
    <n v="26250"/>
    <n v="22750"/>
    <n v="-3500"/>
    <n v="0"/>
    <n v="0"/>
    <n v="0"/>
    <n v="0"/>
    <n v="0"/>
    <n v="0"/>
    <n v="0"/>
    <n v="0"/>
    <n v="86.666666666666671"/>
    <n v="1"/>
    <n v="0"/>
    <n v="0"/>
    <n v="0"/>
    <n v="0"/>
    <n v="0"/>
  </r>
  <r>
    <d v="2024-07-01T00:00:00"/>
    <n v="2024"/>
    <x v="7"/>
    <n v="3"/>
    <n v="1"/>
    <n v="0"/>
    <s v="2140"/>
    <x v="1"/>
    <s v="109000"/>
    <s v="Pensjon fellesordningen - ordinære (klp)"/>
    <s v="1090"/>
    <s v="20230"/>
    <s v="Oppvekst og Utdanning"/>
    <s v="2024_07_fact_komskole.csv"/>
    <n v="26250"/>
    <n v="22750"/>
    <n v="-3500"/>
    <n v="0"/>
    <n v="0"/>
    <n v="0"/>
    <n v="0"/>
    <n v="0"/>
    <n v="0"/>
    <n v="0"/>
    <n v="0"/>
    <n v="86.666666666666671"/>
    <n v="1"/>
    <n v="0"/>
    <n v="0"/>
    <n v="0"/>
    <n v="0"/>
    <n v="0"/>
  </r>
  <r>
    <d v="2024-08-01T00:00:00"/>
    <n v="2024"/>
    <x v="5"/>
    <n v="3"/>
    <n v="1"/>
    <n v="0"/>
    <s v="2140"/>
    <x v="1"/>
    <s v="109000"/>
    <s v="Pensjon fellesordningen - ordinære (klp)"/>
    <s v="1090"/>
    <s v="20230"/>
    <s v="Oppvekst og Utdanning"/>
    <s v="2024_08_fact_komskole.csv"/>
    <n v="26250"/>
    <n v="22750"/>
    <n v="-3500"/>
    <n v="0"/>
    <n v="0"/>
    <n v="0"/>
    <n v="0"/>
    <n v="0"/>
    <n v="0"/>
    <n v="0"/>
    <n v="0"/>
    <n v="86.666666666666671"/>
    <n v="1"/>
    <n v="0"/>
    <n v="0"/>
    <n v="0"/>
    <n v="0"/>
    <n v="0"/>
  </r>
  <r>
    <d v="2024-04-01T00:00:00"/>
    <n v="2024"/>
    <x v="3"/>
    <n v="2"/>
    <n v="0"/>
    <n v="0"/>
    <s v="2140"/>
    <x v="1"/>
    <s v="116000"/>
    <s v="Km-godtgjørelse, inkl. passasjertillegg - oppl.pl"/>
    <s v="1160"/>
    <s v="20220"/>
    <s v="Oppvekst og Utdanning"/>
    <s v="2024_04_fact_komskole.csv"/>
    <n v="3250"/>
    <n v="620"/>
    <n v="-2630"/>
    <n v="0"/>
    <n v="0"/>
    <n v="0"/>
    <n v="0"/>
    <n v="0"/>
    <n v="0"/>
    <n v="0"/>
    <n v="0"/>
    <n v="19.076923076923077"/>
    <n v="1"/>
    <n v="0"/>
    <n v="0"/>
    <n v="0"/>
    <n v="0"/>
    <n v="0"/>
  </r>
  <r>
    <d v="2024-05-01T00:00:00"/>
    <n v="2024"/>
    <x v="1"/>
    <n v="2"/>
    <n v="1"/>
    <n v="0"/>
    <s v="2140"/>
    <x v="1"/>
    <s v="116000"/>
    <s v="Km-godtgjørelse, inkl. passasjertillegg - oppl.pl"/>
    <s v="1160"/>
    <s v="20220"/>
    <s v="Oppvekst og Utdanning"/>
    <s v="2024_05_fact_komskole.csv"/>
    <n v="3250"/>
    <n v="620"/>
    <n v="-2630"/>
    <n v="0"/>
    <n v="0"/>
    <n v="0"/>
    <n v="0"/>
    <n v="0"/>
    <n v="0"/>
    <n v="0"/>
    <n v="0"/>
    <n v="19.076923076923077"/>
    <n v="1"/>
    <n v="0"/>
    <n v="0"/>
    <n v="0"/>
    <n v="0"/>
    <n v="0"/>
  </r>
  <r>
    <d v="2024-06-01T00:00:00"/>
    <n v="2024"/>
    <x v="2"/>
    <n v="2"/>
    <n v="1"/>
    <n v="0"/>
    <s v="2140"/>
    <x v="1"/>
    <s v="116000"/>
    <s v="Km-godtgjørelse, inkl. passasjertillegg - oppl.pl"/>
    <s v="1160"/>
    <s v="20220"/>
    <s v="Oppvekst og Utdanning"/>
    <s v="2024_06_fact_komskole.csv"/>
    <n v="3250"/>
    <n v="620"/>
    <n v="-2630"/>
    <n v="0"/>
    <n v="0"/>
    <n v="0"/>
    <n v="0"/>
    <n v="0"/>
    <n v="0"/>
    <n v="0"/>
    <n v="0"/>
    <n v="19.076923076923077"/>
    <n v="1"/>
    <n v="0"/>
    <n v="0"/>
    <n v="0"/>
    <n v="0"/>
    <n v="0"/>
  </r>
  <r>
    <d v="2024-04-01T00:00:00"/>
    <n v="2024"/>
    <x v="3"/>
    <n v="2"/>
    <n v="0"/>
    <n v="0"/>
    <s v="2210"/>
    <x v="2"/>
    <s v="111500"/>
    <s v="Matvarer / drikke - ikke møtevirksomhet"/>
    <s v="1115"/>
    <s v="22110"/>
    <s v="Oppvekst og Utdanning"/>
    <s v="2024_04_fact_komskole.csv"/>
    <n v="5620"/>
    <n v="5380"/>
    <n v="-240"/>
    <n v="0"/>
    <n v="0"/>
    <n v="0"/>
    <n v="0"/>
    <n v="0"/>
    <n v="0"/>
    <n v="0"/>
    <n v="0"/>
    <n v="95.729537366548044"/>
    <n v="1"/>
    <n v="0"/>
    <n v="0"/>
    <n v="0"/>
    <n v="0"/>
    <n v="0"/>
  </r>
  <r>
    <d v="2024-05-01T00:00:00"/>
    <n v="2024"/>
    <x v="1"/>
    <n v="2"/>
    <n v="1"/>
    <n v="0"/>
    <s v="2210"/>
    <x v="2"/>
    <s v="111500"/>
    <s v="Matvarer / drikke - ikke møtevirksomhet"/>
    <s v="1115"/>
    <s v="22110"/>
    <s v="Oppvekst og Utdanning"/>
    <s v="2024_05_fact_komskole.csv"/>
    <n v="5620"/>
    <n v="5380"/>
    <n v="-240"/>
    <n v="0"/>
    <n v="0"/>
    <n v="0"/>
    <n v="0"/>
    <n v="0"/>
    <n v="0"/>
    <n v="0"/>
    <n v="0"/>
    <n v="95.729537366548044"/>
    <n v="1"/>
    <n v="0"/>
    <n v="0"/>
    <n v="0"/>
    <n v="0"/>
    <n v="0"/>
  </r>
  <r>
    <d v="2024-06-01T00:00:00"/>
    <n v="2024"/>
    <x v="2"/>
    <n v="2"/>
    <n v="1"/>
    <n v="0"/>
    <s v="2210"/>
    <x v="2"/>
    <s v="111500"/>
    <s v="Matvarer / drikke - ikke møtevirksomhet"/>
    <s v="1115"/>
    <s v="22110"/>
    <s v="Oppvekst og Utdanning"/>
    <s v="2024_06_fact_komskole.csv"/>
    <n v="5620"/>
    <n v="5380"/>
    <n v="-240"/>
    <n v="0"/>
    <n v="0"/>
    <n v="0"/>
    <n v="0"/>
    <n v="0"/>
    <n v="0"/>
    <n v="0"/>
    <n v="0"/>
    <n v="95.729537366548044"/>
    <n v="1"/>
    <n v="0"/>
    <n v="0"/>
    <n v="0"/>
    <n v="0"/>
    <n v="0"/>
  </r>
  <r>
    <d v="2024-04-01T00:00:00"/>
    <n v="2024"/>
    <x v="3"/>
    <n v="2"/>
    <n v="0"/>
    <n v="0"/>
    <s v="2140"/>
    <x v="1"/>
    <s v="110500"/>
    <s v="Undervisningsmateriell"/>
    <s v="1105"/>
    <s v="20220"/>
    <s v="Oppvekst og Utdanning"/>
    <s v="2024_04_fact_komskole.csv"/>
    <n v="880"/>
    <n v="250"/>
    <n v="-630"/>
    <n v="0"/>
    <n v="0"/>
    <n v="0"/>
    <n v="0"/>
    <n v="0"/>
    <n v="0"/>
    <n v="0"/>
    <n v="0"/>
    <n v="28.40909090909091"/>
    <n v="1"/>
    <n v="0"/>
    <n v="0"/>
    <n v="0"/>
    <n v="0"/>
    <n v="0"/>
  </r>
  <r>
    <d v="2024-05-01T00:00:00"/>
    <n v="2024"/>
    <x v="1"/>
    <n v="2"/>
    <n v="1"/>
    <n v="0"/>
    <s v="2140"/>
    <x v="1"/>
    <s v="110500"/>
    <s v="Undervisningsmateriell"/>
    <s v="1105"/>
    <s v="20220"/>
    <s v="Oppvekst og Utdanning"/>
    <s v="2024_05_fact_komskole.csv"/>
    <n v="880"/>
    <n v="250"/>
    <n v="-630"/>
    <n v="0"/>
    <n v="0"/>
    <n v="0"/>
    <n v="0"/>
    <n v="0"/>
    <n v="0"/>
    <n v="0"/>
    <n v="0"/>
    <n v="28.40909090909091"/>
    <n v="1"/>
    <n v="0"/>
    <n v="0"/>
    <n v="0"/>
    <n v="0"/>
    <n v="0"/>
  </r>
  <r>
    <d v="2024-06-01T00:00:00"/>
    <n v="2024"/>
    <x v="2"/>
    <n v="2"/>
    <n v="1"/>
    <n v="0"/>
    <s v="2140"/>
    <x v="1"/>
    <s v="110500"/>
    <s v="Undervisningsmateriell"/>
    <s v="1105"/>
    <s v="20220"/>
    <s v="Oppvekst og Utdanning"/>
    <s v="2024_06_fact_komskole.csv"/>
    <n v="880"/>
    <n v="250"/>
    <n v="-630"/>
    <n v="0"/>
    <n v="0"/>
    <n v="0"/>
    <n v="0"/>
    <n v="0"/>
    <n v="0"/>
    <n v="0"/>
    <n v="0"/>
    <n v="28.40909090909091"/>
    <n v="1"/>
    <n v="0"/>
    <n v="0"/>
    <n v="0"/>
    <n v="0"/>
    <n v="0"/>
  </r>
  <r>
    <d v="2024-07-01T00:00:00"/>
    <n v="2024"/>
    <x v="7"/>
    <n v="3"/>
    <n v="1"/>
    <n v="0"/>
    <s v="2140"/>
    <x v="1"/>
    <s v="110500"/>
    <s v="Undervisningsmateriell"/>
    <s v="1105"/>
    <s v="20220"/>
    <s v="Oppvekst og Utdanning"/>
    <s v="2024_07_fact_komskole.csv"/>
    <n v="880"/>
    <n v="250"/>
    <n v="-630"/>
    <n v="0"/>
    <n v="0"/>
    <n v="0"/>
    <n v="0"/>
    <n v="0"/>
    <n v="0"/>
    <n v="0"/>
    <n v="0"/>
    <n v="28.40909090909091"/>
    <n v="1"/>
    <n v="0"/>
    <n v="0"/>
    <n v="0"/>
    <n v="0"/>
    <n v="0"/>
  </r>
  <r>
    <d v="2024-04-01T00:00:00"/>
    <n v="2024"/>
    <x v="3"/>
    <n v="2"/>
    <n v="0"/>
    <n v="0"/>
    <s v="2210"/>
    <x v="2"/>
    <s v="109999"/>
    <s v="Arbeidsgiveravgift"/>
    <s v="1099"/>
    <s v="22110"/>
    <s v="Oppvekst og Utdanning"/>
    <s v="2024_04_fact_komskole.csv"/>
    <n v="9000"/>
    <n v="11000"/>
    <n v="2000"/>
    <n v="0"/>
    <n v="0"/>
    <n v="0"/>
    <n v="0"/>
    <n v="0"/>
    <n v="0"/>
    <n v="0"/>
    <n v="0"/>
    <n v="122.22222222222223"/>
    <n v="1"/>
    <n v="0"/>
    <n v="0"/>
    <n v="0"/>
    <n v="1"/>
    <n v="0"/>
  </r>
  <r>
    <d v="2024-05-01T00:00:00"/>
    <n v="2024"/>
    <x v="1"/>
    <n v="2"/>
    <n v="1"/>
    <n v="0"/>
    <s v="2210"/>
    <x v="2"/>
    <s v="109999"/>
    <s v="Arbeidsgiveravgift"/>
    <s v="1099"/>
    <s v="22110"/>
    <s v="Oppvekst og Utdanning"/>
    <s v="2024_05_fact_komskole.csv"/>
    <n v="9000"/>
    <n v="11000"/>
    <n v="2000"/>
    <n v="0"/>
    <n v="0"/>
    <n v="0"/>
    <n v="0"/>
    <n v="0"/>
    <n v="0"/>
    <n v="0"/>
    <n v="0"/>
    <n v="122.22222222222223"/>
    <n v="1"/>
    <n v="0"/>
    <n v="0"/>
    <n v="0"/>
    <n v="1"/>
    <n v="0"/>
  </r>
  <r>
    <d v="2024-06-01T00:00:00"/>
    <n v="2024"/>
    <x v="2"/>
    <n v="2"/>
    <n v="1"/>
    <n v="0"/>
    <s v="2210"/>
    <x v="2"/>
    <s v="109999"/>
    <s v="Arbeidsgiveravgift"/>
    <s v="1099"/>
    <s v="22110"/>
    <s v="Oppvekst og Utdanning"/>
    <s v="2024_06_fact_komskole.csv"/>
    <n v="9000"/>
    <n v="11000"/>
    <n v="2000"/>
    <n v="0"/>
    <n v="0"/>
    <n v="0"/>
    <n v="0"/>
    <n v="0"/>
    <n v="0"/>
    <n v="0"/>
    <n v="0"/>
    <n v="122.22222222222223"/>
    <n v="1"/>
    <n v="0"/>
    <n v="0"/>
    <n v="0"/>
    <n v="1"/>
    <n v="0"/>
  </r>
  <r>
    <d v="2024-07-01T00:00:00"/>
    <n v="2024"/>
    <x v="7"/>
    <n v="3"/>
    <n v="1"/>
    <n v="0"/>
    <s v="2210"/>
    <x v="2"/>
    <s v="109999"/>
    <s v="Arbeidsgiveravgift"/>
    <s v="1099"/>
    <s v="22110"/>
    <s v="Oppvekst og Utdanning"/>
    <s v="2024_07_fact_komskole.csv"/>
    <n v="9000"/>
    <n v="11000"/>
    <n v="2000"/>
    <n v="0"/>
    <n v="0"/>
    <n v="0"/>
    <n v="0"/>
    <n v="0"/>
    <n v="0"/>
    <n v="0"/>
    <n v="0"/>
    <n v="122.22222222222223"/>
    <n v="1"/>
    <n v="0"/>
    <n v="0"/>
    <n v="0"/>
    <n v="1"/>
    <n v="0"/>
  </r>
  <r>
    <d v="2024-08-01T00:00:00"/>
    <n v="2024"/>
    <x v="5"/>
    <n v="3"/>
    <n v="1"/>
    <n v="0"/>
    <s v="2210"/>
    <x v="2"/>
    <s v="109999"/>
    <s v="Arbeidsgiveravgift"/>
    <s v="1099"/>
    <s v="22110"/>
    <s v="Oppvekst og Utdanning"/>
    <s v="2024_08_fact_komskole.csv"/>
    <n v="9000"/>
    <n v="11000"/>
    <n v="2000"/>
    <n v="0"/>
    <n v="0"/>
    <n v="0"/>
    <n v="0"/>
    <n v="0"/>
    <n v="0"/>
    <n v="0"/>
    <n v="0"/>
    <n v="122.22222222222223"/>
    <n v="1"/>
    <n v="0"/>
    <n v="0"/>
    <n v="0"/>
    <n v="1"/>
    <n v="0"/>
  </r>
  <r>
    <d v="2024-04-01T00:00:00"/>
    <n v="2024"/>
    <x v="3"/>
    <n v="2"/>
    <n v="0"/>
    <n v="0"/>
    <s v="2140"/>
    <x v="1"/>
    <s v="110500"/>
    <s v="Undervisningsmateriell"/>
    <s v="1105"/>
    <s v="20230"/>
    <s v="Oppvekst og Utdanning"/>
    <s v="2024_04_fact_komskole.csv"/>
    <n v="380"/>
    <n v="120"/>
    <n v="-260"/>
    <n v="0"/>
    <n v="0"/>
    <n v="0"/>
    <n v="0"/>
    <n v="0"/>
    <n v="0"/>
    <n v="0"/>
    <n v="0"/>
    <n v="31.578947368421051"/>
    <n v="1"/>
    <n v="0"/>
    <n v="0"/>
    <n v="0"/>
    <n v="0"/>
    <n v="0"/>
  </r>
  <r>
    <d v="2024-05-01T00:00:00"/>
    <n v="2024"/>
    <x v="1"/>
    <n v="2"/>
    <n v="1"/>
    <n v="0"/>
    <s v="2140"/>
    <x v="1"/>
    <s v="110500"/>
    <s v="Undervisningsmateriell"/>
    <s v="1105"/>
    <s v="20230"/>
    <s v="Oppvekst og Utdanning"/>
    <s v="2024_05_fact_komskole.csv"/>
    <n v="380"/>
    <n v="120"/>
    <n v="-260"/>
    <n v="0"/>
    <n v="0"/>
    <n v="0"/>
    <n v="0"/>
    <n v="0"/>
    <n v="0"/>
    <n v="0"/>
    <n v="0"/>
    <n v="31.578947368421051"/>
    <n v="1"/>
    <n v="0"/>
    <n v="0"/>
    <n v="0"/>
    <n v="0"/>
    <n v="0"/>
  </r>
  <r>
    <d v="2024-06-01T00:00:00"/>
    <n v="2024"/>
    <x v="2"/>
    <n v="2"/>
    <n v="1"/>
    <n v="0"/>
    <s v="2140"/>
    <x v="1"/>
    <s v="110500"/>
    <s v="Undervisningsmateriell"/>
    <s v="1105"/>
    <s v="20230"/>
    <s v="Oppvekst og Utdanning"/>
    <s v="2024_06_fact_komskole.csv"/>
    <n v="380"/>
    <n v="120"/>
    <n v="-260"/>
    <n v="0"/>
    <n v="0"/>
    <n v="0"/>
    <n v="0"/>
    <n v="0"/>
    <n v="0"/>
    <n v="0"/>
    <n v="0"/>
    <n v="31.578947368421051"/>
    <n v="1"/>
    <n v="0"/>
    <n v="0"/>
    <n v="0"/>
    <n v="0"/>
    <n v="0"/>
  </r>
  <r>
    <d v="2024-04-01T00:00:00"/>
    <n v="2024"/>
    <x v="3"/>
    <n v="2"/>
    <n v="0"/>
    <n v="0"/>
    <s v="2140"/>
    <x v="1"/>
    <s v="109000"/>
    <s v="Pensjon fellesordningen - ordinære (klp)"/>
    <s v="1090"/>
    <s v="20210"/>
    <s v="Oppvekst og Utdanning"/>
    <s v="2024_04_fact_komskole.csv"/>
    <n v="8500"/>
    <n v="10120"/>
    <n v="1620"/>
    <n v="0"/>
    <n v="0"/>
    <n v="0"/>
    <n v="0"/>
    <n v="0"/>
    <n v="0"/>
    <n v="0"/>
    <n v="0"/>
    <n v="119.05882352941177"/>
    <n v="1"/>
    <n v="0"/>
    <n v="0"/>
    <n v="0"/>
    <n v="1"/>
    <n v="0"/>
  </r>
  <r>
    <d v="2024-05-01T00:00:00"/>
    <n v="2024"/>
    <x v="1"/>
    <n v="2"/>
    <n v="1"/>
    <n v="0"/>
    <s v="2140"/>
    <x v="1"/>
    <s v="109000"/>
    <s v="Pensjon fellesordningen - ordinære (klp)"/>
    <s v="1090"/>
    <s v="20210"/>
    <s v="Oppvekst og Utdanning"/>
    <s v="2024_05_fact_komskole.csv"/>
    <n v="8500"/>
    <n v="10120"/>
    <n v="1620"/>
    <n v="0"/>
    <n v="0"/>
    <n v="0"/>
    <n v="0"/>
    <n v="0"/>
    <n v="0"/>
    <n v="0"/>
    <n v="0"/>
    <n v="119.05882352941177"/>
    <n v="1"/>
    <n v="0"/>
    <n v="0"/>
    <n v="0"/>
    <n v="1"/>
    <n v="0"/>
  </r>
  <r>
    <d v="2024-06-01T00:00:00"/>
    <n v="2024"/>
    <x v="2"/>
    <n v="2"/>
    <n v="1"/>
    <n v="0"/>
    <s v="2140"/>
    <x v="1"/>
    <s v="109000"/>
    <s v="Pensjon fellesordningen - ordinære (klp)"/>
    <s v="1090"/>
    <s v="20210"/>
    <s v="Oppvekst og Utdanning"/>
    <s v="2024_06_fact_komskole.csv"/>
    <n v="8500"/>
    <n v="10120"/>
    <n v="1620"/>
    <n v="0"/>
    <n v="0"/>
    <n v="0"/>
    <n v="0"/>
    <n v="0"/>
    <n v="0"/>
    <n v="0"/>
    <n v="0"/>
    <n v="119.05882352941177"/>
    <n v="1"/>
    <n v="0"/>
    <n v="0"/>
    <n v="0"/>
    <n v="1"/>
    <n v="0"/>
  </r>
  <r>
    <d v="2024-04-01T00:00:00"/>
    <n v="2024"/>
    <x v="3"/>
    <n v="2"/>
    <n v="0"/>
    <n v="0"/>
    <s v="2140"/>
    <x v="1"/>
    <s v="101000"/>
    <s v="Fastlønn - ordinære"/>
    <s v="1010"/>
    <s v="20210"/>
    <s v="Oppvekst og Utdanning"/>
    <s v="2024_04_fact_komskole.csv"/>
    <n v="127750"/>
    <n v="110380"/>
    <n v="-17370"/>
    <n v="0"/>
    <n v="0"/>
    <n v="0"/>
    <n v="0"/>
    <n v="0"/>
    <n v="0"/>
    <n v="0"/>
    <n v="0"/>
    <n v="86.403131115459885"/>
    <n v="1"/>
    <n v="0"/>
    <n v="0"/>
    <n v="0"/>
    <n v="0"/>
    <n v="0"/>
  </r>
  <r>
    <d v="2024-05-01T00:00:00"/>
    <n v="2024"/>
    <x v="1"/>
    <n v="2"/>
    <n v="1"/>
    <n v="0"/>
    <s v="2140"/>
    <x v="1"/>
    <s v="101000"/>
    <s v="Fastlønn - ordinære"/>
    <s v="1010"/>
    <s v="20210"/>
    <s v="Oppvekst og Utdanning"/>
    <s v="2024_05_fact_komskole.csv"/>
    <n v="127750"/>
    <n v="110380"/>
    <n v="-17370"/>
    <n v="0"/>
    <n v="0"/>
    <n v="0"/>
    <n v="0"/>
    <n v="0"/>
    <n v="0"/>
    <n v="0"/>
    <n v="0"/>
    <n v="86.403131115459885"/>
    <n v="1"/>
    <n v="0"/>
    <n v="0"/>
    <n v="0"/>
    <n v="0"/>
    <n v="0"/>
  </r>
  <r>
    <d v="2024-06-01T00:00:00"/>
    <n v="2024"/>
    <x v="2"/>
    <n v="2"/>
    <n v="1"/>
    <n v="0"/>
    <s v="2140"/>
    <x v="1"/>
    <s v="101000"/>
    <s v="Fastlønn - ordinære"/>
    <s v="1010"/>
    <s v="20210"/>
    <s v="Oppvekst og Utdanning"/>
    <s v="2024_06_fact_komskole.csv"/>
    <n v="127750"/>
    <n v="110380"/>
    <n v="-17370"/>
    <n v="0"/>
    <n v="0"/>
    <n v="0"/>
    <n v="0"/>
    <n v="0"/>
    <n v="0"/>
    <n v="0"/>
    <n v="0"/>
    <n v="86.403131115459885"/>
    <n v="1"/>
    <n v="0"/>
    <n v="0"/>
    <n v="0"/>
    <n v="0"/>
    <n v="0"/>
  </r>
  <r>
    <d v="2024-04-01T00:00:00"/>
    <n v="2024"/>
    <x v="3"/>
    <n v="2"/>
    <n v="0"/>
    <n v="0"/>
    <s v="2020"/>
    <x v="4"/>
    <s v="116000"/>
    <s v="Km-godtgjørelse, inkl. passasjertillegg - oppl.pl"/>
    <s v="1160"/>
    <s v="20230"/>
    <s v="Oppvekst og Utdanning"/>
    <s v="2024_04_fact_komskole.csv"/>
    <n v="1620"/>
    <n v="3380"/>
    <n v="1760"/>
    <n v="0"/>
    <n v="0"/>
    <n v="0"/>
    <n v="0"/>
    <n v="0"/>
    <n v="0"/>
    <n v="0"/>
    <n v="0"/>
    <n v="208.64197530864197"/>
    <n v="1"/>
    <n v="0"/>
    <n v="0"/>
    <n v="0"/>
    <n v="2"/>
    <n v="0"/>
  </r>
  <r>
    <d v="2024-05-01T00:00:00"/>
    <n v="2024"/>
    <x v="1"/>
    <n v="2"/>
    <n v="1"/>
    <n v="0"/>
    <s v="2020"/>
    <x v="4"/>
    <s v="116000"/>
    <s v="Km-godtgjørelse, inkl. passasjertillegg - oppl.pl"/>
    <s v="1160"/>
    <s v="20230"/>
    <s v="Oppvekst og Utdanning"/>
    <s v="2024_05_fact_komskole.csv"/>
    <n v="1620"/>
    <n v="3380"/>
    <n v="1760"/>
    <n v="0"/>
    <n v="0"/>
    <n v="0"/>
    <n v="0"/>
    <n v="0"/>
    <n v="0"/>
    <n v="0"/>
    <n v="0"/>
    <n v="208.64197530864197"/>
    <n v="1"/>
    <n v="0"/>
    <n v="0"/>
    <n v="0"/>
    <n v="2"/>
    <n v="0"/>
  </r>
  <r>
    <d v="2024-06-01T00:00:00"/>
    <n v="2024"/>
    <x v="2"/>
    <n v="2"/>
    <n v="1"/>
    <n v="0"/>
    <s v="2020"/>
    <x v="4"/>
    <s v="116000"/>
    <s v="Km-godtgjørelse, inkl. passasjertillegg - oppl.pl"/>
    <s v="1160"/>
    <s v="20230"/>
    <s v="Oppvekst og Utdanning"/>
    <s v="2024_06_fact_komskole.csv"/>
    <n v="1620"/>
    <n v="3380"/>
    <n v="1760"/>
    <n v="0"/>
    <n v="0"/>
    <n v="0"/>
    <n v="0"/>
    <n v="0"/>
    <n v="0"/>
    <n v="0"/>
    <n v="0"/>
    <n v="208.64197530864197"/>
    <n v="1"/>
    <n v="0"/>
    <n v="0"/>
    <n v="0"/>
    <n v="2"/>
    <n v="0"/>
  </r>
  <r>
    <d v="2024-04-01T00:00:00"/>
    <n v="2024"/>
    <x v="3"/>
    <n v="2"/>
    <n v="0"/>
    <n v="0"/>
    <s v="2020"/>
    <x v="4"/>
    <s v="120010"/>
    <s v="Datautstyr, ikke elev-pcer"/>
    <s v="1200"/>
    <s v="20220"/>
    <s v="Oppvekst og Utdanning"/>
    <s v="2024_04_fact_komskole.csv"/>
    <n v="2500"/>
    <n v="3120"/>
    <n v="620"/>
    <n v="0"/>
    <n v="0"/>
    <n v="0"/>
    <n v="0"/>
    <n v="0"/>
    <n v="0"/>
    <n v="0"/>
    <n v="0"/>
    <n v="124.8"/>
    <n v="1"/>
    <n v="0"/>
    <n v="0"/>
    <n v="0"/>
    <n v="1"/>
    <n v="0"/>
  </r>
  <r>
    <d v="2024-05-01T00:00:00"/>
    <n v="2024"/>
    <x v="1"/>
    <n v="2"/>
    <n v="1"/>
    <n v="0"/>
    <s v="2020"/>
    <x v="4"/>
    <s v="120010"/>
    <s v="Datautstyr, ikke elev-pcer"/>
    <s v="1200"/>
    <s v="20220"/>
    <s v="Oppvekst og Utdanning"/>
    <s v="2024_05_fact_komskole.csv"/>
    <n v="2500"/>
    <n v="3120"/>
    <n v="620"/>
    <n v="0"/>
    <n v="0"/>
    <n v="0"/>
    <n v="0"/>
    <n v="0"/>
    <n v="0"/>
    <n v="0"/>
    <n v="0"/>
    <n v="124.8"/>
    <n v="1"/>
    <n v="0"/>
    <n v="0"/>
    <n v="0"/>
    <n v="1"/>
    <n v="0"/>
  </r>
  <r>
    <d v="2024-06-01T00:00:00"/>
    <n v="2024"/>
    <x v="2"/>
    <n v="2"/>
    <n v="1"/>
    <n v="0"/>
    <s v="2020"/>
    <x v="4"/>
    <s v="120010"/>
    <s v="Datautstyr, ikke elev-pcer"/>
    <s v="1200"/>
    <s v="20220"/>
    <s v="Oppvekst og Utdanning"/>
    <s v="2024_06_fact_komskole.csv"/>
    <n v="2500"/>
    <n v="3120"/>
    <n v="620"/>
    <n v="0"/>
    <n v="0"/>
    <n v="0"/>
    <n v="0"/>
    <n v="0"/>
    <n v="0"/>
    <n v="0"/>
    <n v="0"/>
    <n v="124.8"/>
    <n v="1"/>
    <n v="0"/>
    <n v="0"/>
    <n v="0"/>
    <n v="1"/>
    <n v="0"/>
  </r>
  <r>
    <d v="2024-04-01T00:00:00"/>
    <n v="2024"/>
    <x v="3"/>
    <n v="2"/>
    <n v="0"/>
    <n v="0"/>
    <s v="2020"/>
    <x v="4"/>
    <s v="120010"/>
    <s v="Datautstyr, ikke elev-pcer"/>
    <s v="1200"/>
    <s v="20230"/>
    <s v="Oppvekst og Utdanning"/>
    <s v="2024_04_fact_komskole.csv"/>
    <n v="15250"/>
    <n v="20380"/>
    <n v="5130"/>
    <n v="0"/>
    <n v="0"/>
    <n v="0"/>
    <n v="0"/>
    <n v="0"/>
    <n v="0"/>
    <n v="0"/>
    <n v="0"/>
    <n v="133.63934426229508"/>
    <n v="1"/>
    <n v="0"/>
    <n v="0"/>
    <n v="0"/>
    <n v="2"/>
    <n v="0"/>
  </r>
  <r>
    <d v="2024-05-01T00:00:00"/>
    <n v="2024"/>
    <x v="1"/>
    <n v="2"/>
    <n v="1"/>
    <n v="0"/>
    <s v="2020"/>
    <x v="4"/>
    <s v="120010"/>
    <s v="Datautstyr, ikke elev-pcer"/>
    <s v="1200"/>
    <s v="20230"/>
    <s v="Oppvekst og Utdanning"/>
    <s v="2024_05_fact_komskole.csv"/>
    <n v="15250"/>
    <n v="20380"/>
    <n v="5130"/>
    <n v="0"/>
    <n v="0"/>
    <n v="0"/>
    <n v="0"/>
    <n v="0"/>
    <n v="0"/>
    <n v="0"/>
    <n v="0"/>
    <n v="133.63934426229508"/>
    <n v="1"/>
    <n v="0"/>
    <n v="0"/>
    <n v="0"/>
    <n v="2"/>
    <n v="0"/>
  </r>
  <r>
    <d v="2024-06-01T00:00:00"/>
    <n v="2024"/>
    <x v="2"/>
    <n v="2"/>
    <n v="1"/>
    <n v="0"/>
    <s v="2020"/>
    <x v="4"/>
    <s v="120010"/>
    <s v="Datautstyr, ikke elev-pcer"/>
    <s v="1200"/>
    <s v="20230"/>
    <s v="Oppvekst og Utdanning"/>
    <s v="2024_06_fact_komskole.csv"/>
    <n v="15250"/>
    <n v="20380"/>
    <n v="5130"/>
    <n v="0"/>
    <n v="0"/>
    <n v="0"/>
    <n v="0"/>
    <n v="0"/>
    <n v="0"/>
    <n v="0"/>
    <n v="0"/>
    <n v="133.63934426229508"/>
    <n v="1"/>
    <n v="0"/>
    <n v="0"/>
    <n v="0"/>
    <n v="2"/>
    <n v="0"/>
  </r>
  <r>
    <d v="2024-04-01T00:00:00"/>
    <n v="2024"/>
    <x v="3"/>
    <n v="2"/>
    <n v="0"/>
    <n v="0"/>
    <s v="2020"/>
    <x v="4"/>
    <s v="120090"/>
    <s v="Annet utstyr / andre maskiner"/>
    <s v="1200"/>
    <s v="20220"/>
    <s v="Oppvekst og Utdanning"/>
    <s v="2024_04_fact_komskole.csv"/>
    <n v="18250"/>
    <n v="13750"/>
    <n v="-4500"/>
    <n v="0"/>
    <n v="0"/>
    <n v="0"/>
    <n v="0"/>
    <n v="0"/>
    <n v="0"/>
    <n v="0"/>
    <n v="0"/>
    <n v="75.342465753424662"/>
    <n v="1"/>
    <n v="0"/>
    <n v="0"/>
    <n v="0"/>
    <n v="0"/>
    <n v="0"/>
  </r>
  <r>
    <d v="2024-05-01T00:00:00"/>
    <n v="2024"/>
    <x v="1"/>
    <n v="2"/>
    <n v="1"/>
    <n v="0"/>
    <s v="2020"/>
    <x v="4"/>
    <s v="120090"/>
    <s v="Annet utstyr / andre maskiner"/>
    <s v="1200"/>
    <s v="20220"/>
    <s v="Oppvekst og Utdanning"/>
    <s v="2024_05_fact_komskole.csv"/>
    <n v="18250"/>
    <n v="13750"/>
    <n v="-4500"/>
    <n v="0"/>
    <n v="0"/>
    <n v="0"/>
    <n v="0"/>
    <n v="0"/>
    <n v="0"/>
    <n v="0"/>
    <n v="0"/>
    <n v="75.342465753424662"/>
    <n v="1"/>
    <n v="0"/>
    <n v="0"/>
    <n v="0"/>
    <n v="0"/>
    <n v="0"/>
  </r>
  <r>
    <d v="2024-06-01T00:00:00"/>
    <n v="2024"/>
    <x v="2"/>
    <n v="2"/>
    <n v="1"/>
    <n v="0"/>
    <s v="2020"/>
    <x v="4"/>
    <s v="120090"/>
    <s v="Annet utstyr / andre maskiner"/>
    <s v="1200"/>
    <s v="20220"/>
    <s v="Oppvekst og Utdanning"/>
    <s v="2024_06_fact_komskole.csv"/>
    <n v="18250"/>
    <n v="13750"/>
    <n v="-4500"/>
    <n v="0"/>
    <n v="0"/>
    <n v="0"/>
    <n v="0"/>
    <n v="0"/>
    <n v="0"/>
    <n v="0"/>
    <n v="0"/>
    <n v="75.342465753424662"/>
    <n v="1"/>
    <n v="0"/>
    <n v="0"/>
    <n v="0"/>
    <n v="0"/>
    <n v="0"/>
  </r>
  <r>
    <d v="2024-07-01T00:00:00"/>
    <n v="2024"/>
    <x v="7"/>
    <n v="3"/>
    <n v="1"/>
    <n v="0"/>
    <s v="2020"/>
    <x v="4"/>
    <s v="120090"/>
    <s v="Annet utstyr / andre maskiner"/>
    <s v="1200"/>
    <s v="20220"/>
    <s v="Oppvekst og Utdanning"/>
    <s v="2024_07_fact_komskole.csv"/>
    <n v="18250"/>
    <n v="13750"/>
    <n v="-4500"/>
    <n v="0"/>
    <n v="0"/>
    <n v="0"/>
    <n v="0"/>
    <n v="0"/>
    <n v="0"/>
    <n v="0"/>
    <n v="0"/>
    <n v="75.342465753424662"/>
    <n v="1"/>
    <n v="0"/>
    <n v="0"/>
    <n v="0"/>
    <n v="0"/>
    <n v="0"/>
  </r>
  <r>
    <d v="2024-08-01T00:00:00"/>
    <n v="2024"/>
    <x v="5"/>
    <n v="3"/>
    <n v="1"/>
    <n v="0"/>
    <s v="2020"/>
    <x v="4"/>
    <s v="120090"/>
    <s v="Annet utstyr / andre maskiner"/>
    <s v="1200"/>
    <s v="20220"/>
    <s v="Oppvekst og Utdanning"/>
    <s v="2024_08_fact_komskole.csv"/>
    <n v="18250"/>
    <n v="13750"/>
    <n v="-4500"/>
    <n v="0"/>
    <n v="0"/>
    <n v="0"/>
    <n v="0"/>
    <n v="0"/>
    <n v="0"/>
    <n v="0"/>
    <n v="0"/>
    <n v="75.342465753424662"/>
    <n v="1"/>
    <n v="0"/>
    <n v="0"/>
    <n v="0"/>
    <n v="0"/>
    <n v="0"/>
  </r>
  <r>
    <d v="2024-04-01T00:00:00"/>
    <n v="2024"/>
    <x v="3"/>
    <n v="2"/>
    <n v="0"/>
    <n v="0"/>
    <s v="2020"/>
    <x v="4"/>
    <s v="101031"/>
    <s v="Fastlønn - kvelds- og nattillegg"/>
    <s v="1010"/>
    <s v="20230"/>
    <s v="Oppvekst og Utdanning"/>
    <s v="2024_04_fact_komskole.csv"/>
    <n v="35120"/>
    <n v="54250"/>
    <n v="19130"/>
    <n v="0"/>
    <n v="0"/>
    <n v="0"/>
    <n v="0"/>
    <n v="0"/>
    <n v="0"/>
    <n v="0"/>
    <n v="0"/>
    <n v="154.47038724373576"/>
    <n v="1"/>
    <n v="0"/>
    <n v="0"/>
    <n v="0"/>
    <n v="2"/>
    <n v="0"/>
  </r>
  <r>
    <d v="2024-05-01T00:00:00"/>
    <n v="2024"/>
    <x v="1"/>
    <n v="2"/>
    <n v="1"/>
    <n v="0"/>
    <s v="2020"/>
    <x v="4"/>
    <s v="101031"/>
    <s v="Fastlønn - kvelds- og nattillegg"/>
    <s v="1010"/>
    <s v="20230"/>
    <s v="Oppvekst og Utdanning"/>
    <s v="2024_05_fact_komskole.csv"/>
    <n v="35120"/>
    <n v="54250"/>
    <n v="19130"/>
    <n v="0"/>
    <n v="0"/>
    <n v="0"/>
    <n v="0"/>
    <n v="0"/>
    <n v="0"/>
    <n v="0"/>
    <n v="0"/>
    <n v="154.47038724373576"/>
    <n v="1"/>
    <n v="0"/>
    <n v="0"/>
    <n v="0"/>
    <n v="2"/>
    <n v="0"/>
  </r>
  <r>
    <d v="2024-06-01T00:00:00"/>
    <n v="2024"/>
    <x v="2"/>
    <n v="2"/>
    <n v="1"/>
    <n v="0"/>
    <s v="2020"/>
    <x v="4"/>
    <s v="101031"/>
    <s v="Fastlønn - kvelds- og nattillegg"/>
    <s v="1010"/>
    <s v="20230"/>
    <s v="Oppvekst og Utdanning"/>
    <s v="2024_06_fact_komskole.csv"/>
    <n v="35120"/>
    <n v="54250"/>
    <n v="19130"/>
    <n v="0"/>
    <n v="0"/>
    <n v="0"/>
    <n v="0"/>
    <n v="0"/>
    <n v="0"/>
    <n v="0"/>
    <n v="0"/>
    <n v="154.47038724373576"/>
    <n v="1"/>
    <n v="0"/>
    <n v="0"/>
    <n v="0"/>
    <n v="2"/>
    <n v="0"/>
  </r>
  <r>
    <d v="2024-07-01T00:00:00"/>
    <n v="2024"/>
    <x v="7"/>
    <n v="3"/>
    <n v="1"/>
    <n v="0"/>
    <s v="2020"/>
    <x v="4"/>
    <s v="101031"/>
    <s v="Fastlønn - kvelds- og nattillegg"/>
    <s v="1010"/>
    <s v="20230"/>
    <s v="Oppvekst og Utdanning"/>
    <s v="2024_07_fact_komskole.csv"/>
    <n v="35120"/>
    <n v="54250"/>
    <n v="19130"/>
    <n v="0"/>
    <n v="0"/>
    <n v="0"/>
    <n v="0"/>
    <n v="0"/>
    <n v="0"/>
    <n v="0"/>
    <n v="0"/>
    <n v="154.47038724373576"/>
    <n v="1"/>
    <n v="0"/>
    <n v="0"/>
    <n v="0"/>
    <n v="2"/>
    <n v="0"/>
  </r>
  <r>
    <d v="2024-04-01T00:00:00"/>
    <n v="2024"/>
    <x v="3"/>
    <n v="2"/>
    <n v="0"/>
    <n v="0"/>
    <s v="2020"/>
    <x v="4"/>
    <s v="109999"/>
    <s v="Arbeidsgiveravgift"/>
    <s v="1099"/>
    <s v="20230"/>
    <s v="Oppvekst og Utdanning"/>
    <s v="2024_04_fact_komskole.csv"/>
    <n v="123620"/>
    <n v="140380"/>
    <n v="16760"/>
    <n v="0"/>
    <n v="0"/>
    <n v="0"/>
    <n v="0"/>
    <n v="0"/>
    <n v="0"/>
    <n v="0"/>
    <n v="0"/>
    <n v="113.55767675133475"/>
    <n v="1"/>
    <n v="0"/>
    <n v="0"/>
    <n v="0"/>
    <n v="1"/>
    <n v="0"/>
  </r>
  <r>
    <d v="2024-05-01T00:00:00"/>
    <n v="2024"/>
    <x v="1"/>
    <n v="2"/>
    <n v="1"/>
    <n v="0"/>
    <s v="2020"/>
    <x v="4"/>
    <s v="109999"/>
    <s v="Arbeidsgiveravgift"/>
    <s v="1099"/>
    <s v="20230"/>
    <s v="Oppvekst og Utdanning"/>
    <s v="2024_05_fact_komskole.csv"/>
    <n v="123620"/>
    <n v="140380"/>
    <n v="16760"/>
    <n v="0"/>
    <n v="0"/>
    <n v="0"/>
    <n v="0"/>
    <n v="0"/>
    <n v="0"/>
    <n v="0"/>
    <n v="0"/>
    <n v="113.55767675133475"/>
    <n v="1"/>
    <n v="0"/>
    <n v="0"/>
    <n v="0"/>
    <n v="1"/>
    <n v="0"/>
  </r>
  <r>
    <d v="2024-06-01T00:00:00"/>
    <n v="2024"/>
    <x v="2"/>
    <n v="2"/>
    <n v="1"/>
    <n v="0"/>
    <s v="2020"/>
    <x v="4"/>
    <s v="109999"/>
    <s v="Arbeidsgiveravgift"/>
    <s v="1099"/>
    <s v="20230"/>
    <s v="Oppvekst og Utdanning"/>
    <s v="2024_06_fact_komskole.csv"/>
    <n v="123620"/>
    <n v="140380"/>
    <n v="16760"/>
    <n v="0"/>
    <n v="0"/>
    <n v="0"/>
    <n v="0"/>
    <n v="0"/>
    <n v="0"/>
    <n v="0"/>
    <n v="0"/>
    <n v="113.55767675133475"/>
    <n v="1"/>
    <n v="0"/>
    <n v="0"/>
    <n v="0"/>
    <n v="1"/>
    <n v="0"/>
  </r>
  <r>
    <d v="2024-04-01T00:00:00"/>
    <n v="2024"/>
    <x v="3"/>
    <n v="2"/>
    <n v="0"/>
    <n v="0"/>
    <s v="2020"/>
    <x v="4"/>
    <s v="112090"/>
    <s v="Annet forbruksmateriell, varer og tjenester"/>
    <s v="1120"/>
    <s v="20230"/>
    <s v="Oppvekst og Utdanning"/>
    <s v="2024_04_fact_komskole.csv"/>
    <n v="120"/>
    <n v="380"/>
    <n v="260"/>
    <n v="0"/>
    <n v="0"/>
    <n v="0"/>
    <n v="0"/>
    <n v="0"/>
    <n v="0"/>
    <n v="0"/>
    <n v="0"/>
    <n v="316.66666666666663"/>
    <n v="1"/>
    <n v="0"/>
    <n v="0"/>
    <n v="0"/>
    <n v="2"/>
    <n v="0"/>
  </r>
  <r>
    <d v="2024-05-01T00:00:00"/>
    <n v="2024"/>
    <x v="1"/>
    <n v="2"/>
    <n v="1"/>
    <n v="0"/>
    <s v="2020"/>
    <x v="4"/>
    <s v="112090"/>
    <s v="Annet forbruksmateriell, varer og tjenester"/>
    <s v="1120"/>
    <s v="20230"/>
    <s v="Oppvekst og Utdanning"/>
    <s v="2024_05_fact_komskole.csv"/>
    <n v="120"/>
    <n v="380"/>
    <n v="260"/>
    <n v="0"/>
    <n v="0"/>
    <n v="0"/>
    <n v="0"/>
    <n v="0"/>
    <n v="0"/>
    <n v="0"/>
    <n v="0"/>
    <n v="316.66666666666663"/>
    <n v="1"/>
    <n v="0"/>
    <n v="0"/>
    <n v="0"/>
    <n v="2"/>
    <n v="0"/>
  </r>
  <r>
    <d v="2024-06-01T00:00:00"/>
    <n v="2024"/>
    <x v="2"/>
    <n v="2"/>
    <n v="1"/>
    <n v="0"/>
    <s v="2020"/>
    <x v="4"/>
    <s v="112090"/>
    <s v="Annet forbruksmateriell, varer og tjenester"/>
    <s v="1120"/>
    <s v="20230"/>
    <s v="Oppvekst og Utdanning"/>
    <s v="2024_06_fact_komskole.csv"/>
    <n v="120"/>
    <n v="380"/>
    <n v="260"/>
    <n v="0"/>
    <n v="0"/>
    <n v="0"/>
    <n v="0"/>
    <n v="0"/>
    <n v="0"/>
    <n v="0"/>
    <n v="0"/>
    <n v="316.66666666666663"/>
    <n v="1"/>
    <n v="0"/>
    <n v="0"/>
    <n v="0"/>
    <n v="2"/>
    <n v="0"/>
  </r>
  <r>
    <d v="2024-04-01T00:00:00"/>
    <n v="2024"/>
    <x v="3"/>
    <n v="2"/>
    <n v="0"/>
    <n v="0"/>
    <s v="2020"/>
    <x v="4"/>
    <s v="113000"/>
    <s v="Abonnement / samtale for mobil, telefon, nettbrett"/>
    <s v="1130"/>
    <s v="20220"/>
    <s v="Oppvekst og Utdanning"/>
    <s v="2024_04_fact_komskole.csv"/>
    <n v="250"/>
    <n v="500"/>
    <n v="250"/>
    <n v="0"/>
    <n v="0"/>
    <n v="0"/>
    <n v="0"/>
    <n v="0"/>
    <n v="0"/>
    <n v="0"/>
    <n v="0"/>
    <n v="200"/>
    <n v="1"/>
    <n v="0"/>
    <n v="0"/>
    <n v="0"/>
    <n v="2"/>
    <n v="0"/>
  </r>
  <r>
    <d v="2024-05-01T00:00:00"/>
    <n v="2024"/>
    <x v="1"/>
    <n v="2"/>
    <n v="1"/>
    <n v="0"/>
    <s v="2020"/>
    <x v="4"/>
    <s v="113000"/>
    <s v="Abonnement / samtale for mobil, telefon, nettbrett"/>
    <s v="1130"/>
    <s v="20220"/>
    <s v="Oppvekst og Utdanning"/>
    <s v="2024_05_fact_komskole.csv"/>
    <n v="250"/>
    <n v="500"/>
    <n v="250"/>
    <n v="0"/>
    <n v="0"/>
    <n v="0"/>
    <n v="0"/>
    <n v="0"/>
    <n v="0"/>
    <n v="0"/>
    <n v="0"/>
    <n v="200"/>
    <n v="1"/>
    <n v="0"/>
    <n v="0"/>
    <n v="0"/>
    <n v="2"/>
    <n v="0"/>
  </r>
  <r>
    <d v="2024-06-01T00:00:00"/>
    <n v="2024"/>
    <x v="2"/>
    <n v="2"/>
    <n v="1"/>
    <n v="0"/>
    <s v="2020"/>
    <x v="4"/>
    <s v="113000"/>
    <s v="Abonnement / samtale for mobil, telefon, nettbrett"/>
    <s v="1130"/>
    <s v="20220"/>
    <s v="Oppvekst og Utdanning"/>
    <s v="2024_06_fact_komskole.csv"/>
    <n v="250"/>
    <n v="500"/>
    <n v="250"/>
    <n v="0"/>
    <n v="0"/>
    <n v="0"/>
    <n v="0"/>
    <n v="0"/>
    <n v="0"/>
    <n v="0"/>
    <n v="0"/>
    <n v="200"/>
    <n v="1"/>
    <n v="0"/>
    <n v="0"/>
    <n v="0"/>
    <n v="2"/>
    <n v="0"/>
  </r>
  <r>
    <d v="2024-07-01T00:00:00"/>
    <n v="2024"/>
    <x v="7"/>
    <n v="3"/>
    <n v="1"/>
    <n v="0"/>
    <s v="2020"/>
    <x v="4"/>
    <s v="113000"/>
    <s v="Abonnement / samtale for mobil, telefon, nettbrett"/>
    <s v="1130"/>
    <s v="20220"/>
    <s v="Oppvekst og Utdanning"/>
    <s v="2024_07_fact_komskole.csv"/>
    <n v="250"/>
    <n v="500"/>
    <n v="250"/>
    <n v="0"/>
    <n v="0"/>
    <n v="0"/>
    <n v="0"/>
    <n v="0"/>
    <n v="0"/>
    <n v="0"/>
    <n v="0"/>
    <n v="200"/>
    <n v="1"/>
    <n v="0"/>
    <n v="0"/>
    <n v="0"/>
    <n v="2"/>
    <n v="0"/>
  </r>
  <r>
    <d v="2024-08-01T00:00:00"/>
    <n v="2024"/>
    <x v="5"/>
    <n v="3"/>
    <n v="1"/>
    <n v="0"/>
    <s v="2020"/>
    <x v="4"/>
    <s v="113000"/>
    <s v="Abonnement / samtale for mobil, telefon, nettbrett"/>
    <s v="1130"/>
    <s v="20220"/>
    <s v="Oppvekst og Utdanning"/>
    <s v="2024_08_fact_komskole.csv"/>
    <n v="250"/>
    <n v="500"/>
    <n v="250"/>
    <n v="0"/>
    <n v="0"/>
    <n v="0"/>
    <n v="0"/>
    <n v="0"/>
    <n v="0"/>
    <n v="0"/>
    <n v="0"/>
    <n v="200"/>
    <n v="1"/>
    <n v="0"/>
    <n v="0"/>
    <n v="0"/>
    <n v="2"/>
    <n v="0"/>
  </r>
  <r>
    <d v="2024-04-01T00:00:00"/>
    <n v="2024"/>
    <x v="3"/>
    <n v="2"/>
    <n v="0"/>
    <n v="0"/>
    <s v="2020"/>
    <x v="4"/>
    <s v="127200"/>
    <s v="Andre tjenester"/>
    <s v="1272"/>
    <s v="20210"/>
    <s v="Oppvekst og Utdanning"/>
    <s v="2024_04_fact_komskole.csv"/>
    <n v="880"/>
    <n v="620"/>
    <n v="-260"/>
    <n v="0"/>
    <n v="0"/>
    <n v="0"/>
    <n v="0"/>
    <n v="0"/>
    <n v="0"/>
    <n v="0"/>
    <n v="0"/>
    <n v="70.454545454545453"/>
    <n v="1"/>
    <n v="0"/>
    <n v="0"/>
    <n v="0"/>
    <n v="0"/>
    <n v="0"/>
  </r>
  <r>
    <d v="2024-05-01T00:00:00"/>
    <n v="2024"/>
    <x v="1"/>
    <n v="2"/>
    <n v="1"/>
    <n v="0"/>
    <s v="2020"/>
    <x v="4"/>
    <s v="127200"/>
    <s v="Andre tjenester"/>
    <s v="1272"/>
    <s v="20210"/>
    <s v="Oppvekst og Utdanning"/>
    <s v="2024_05_fact_komskole.csv"/>
    <n v="880"/>
    <n v="620"/>
    <n v="-260"/>
    <n v="0"/>
    <n v="0"/>
    <n v="0"/>
    <n v="0"/>
    <n v="0"/>
    <n v="0"/>
    <n v="0"/>
    <n v="0"/>
    <n v="70.454545454545453"/>
    <n v="1"/>
    <n v="0"/>
    <n v="0"/>
    <n v="0"/>
    <n v="0"/>
    <n v="0"/>
  </r>
  <r>
    <d v="2024-06-01T00:00:00"/>
    <n v="2024"/>
    <x v="2"/>
    <n v="2"/>
    <n v="1"/>
    <n v="0"/>
    <s v="2020"/>
    <x v="4"/>
    <s v="127200"/>
    <s v="Andre tjenester"/>
    <s v="1272"/>
    <s v="20210"/>
    <s v="Oppvekst og Utdanning"/>
    <s v="2024_06_fact_komskole.csv"/>
    <n v="880"/>
    <n v="620"/>
    <n v="-260"/>
    <n v="0"/>
    <n v="0"/>
    <n v="0"/>
    <n v="0"/>
    <n v="0"/>
    <n v="0"/>
    <n v="0"/>
    <n v="0"/>
    <n v="70.454545454545453"/>
    <n v="1"/>
    <n v="0"/>
    <n v="0"/>
    <n v="0"/>
    <n v="0"/>
    <n v="0"/>
  </r>
  <r>
    <d v="2024-04-01T00:00:00"/>
    <n v="2024"/>
    <x v="3"/>
    <n v="2"/>
    <n v="0"/>
    <n v="0"/>
    <s v="2020"/>
    <x v="4"/>
    <s v="104000"/>
    <s v="Overtidslønn"/>
    <s v="1040"/>
    <s v="20220"/>
    <s v="Oppvekst og Utdanning"/>
    <s v="2024_04_fact_komskole.csv"/>
    <n v="2380"/>
    <n v="18500"/>
    <n v="16120"/>
    <n v="0"/>
    <n v="0"/>
    <n v="0"/>
    <n v="0"/>
    <n v="0"/>
    <n v="0"/>
    <n v="0"/>
    <n v="0"/>
    <n v="777.31092436974791"/>
    <n v="1"/>
    <n v="0"/>
    <n v="0"/>
    <n v="0"/>
    <n v="2"/>
    <n v="0"/>
  </r>
  <r>
    <d v="2024-05-01T00:00:00"/>
    <n v="2024"/>
    <x v="1"/>
    <n v="2"/>
    <n v="1"/>
    <n v="0"/>
    <s v="2020"/>
    <x v="4"/>
    <s v="104000"/>
    <s v="Overtidslønn"/>
    <s v="1040"/>
    <s v="20220"/>
    <s v="Oppvekst og Utdanning"/>
    <s v="2024_05_fact_komskole.csv"/>
    <n v="2380"/>
    <n v="18500"/>
    <n v="16120"/>
    <n v="0"/>
    <n v="0"/>
    <n v="0"/>
    <n v="0"/>
    <n v="0"/>
    <n v="0"/>
    <n v="0"/>
    <n v="0"/>
    <n v="777.31092436974791"/>
    <n v="1"/>
    <n v="0"/>
    <n v="0"/>
    <n v="0"/>
    <n v="2"/>
    <n v="0"/>
  </r>
  <r>
    <d v="2024-06-01T00:00:00"/>
    <n v="2024"/>
    <x v="2"/>
    <n v="2"/>
    <n v="1"/>
    <n v="0"/>
    <s v="2020"/>
    <x v="4"/>
    <s v="104000"/>
    <s v="Overtidslønn"/>
    <s v="1040"/>
    <s v="20220"/>
    <s v="Oppvekst og Utdanning"/>
    <s v="2024_06_fact_komskole.csv"/>
    <n v="2380"/>
    <n v="18500"/>
    <n v="16120"/>
    <n v="0"/>
    <n v="0"/>
    <n v="0"/>
    <n v="0"/>
    <n v="0"/>
    <n v="0"/>
    <n v="0"/>
    <n v="0"/>
    <n v="777.31092436974791"/>
    <n v="1"/>
    <n v="0"/>
    <n v="0"/>
    <n v="0"/>
    <n v="2"/>
    <n v="0"/>
  </r>
  <r>
    <d v="2024-07-01T00:00:00"/>
    <n v="2024"/>
    <x v="7"/>
    <n v="3"/>
    <n v="1"/>
    <n v="0"/>
    <s v="2020"/>
    <x v="4"/>
    <s v="104000"/>
    <s v="Overtidslønn"/>
    <s v="1040"/>
    <s v="20220"/>
    <s v="Oppvekst og Utdanning"/>
    <s v="2024_07_fact_komskole.csv"/>
    <n v="2380"/>
    <n v="18500"/>
    <n v="16120"/>
    <n v="0"/>
    <n v="0"/>
    <n v="0"/>
    <n v="0"/>
    <n v="0"/>
    <n v="0"/>
    <n v="0"/>
    <n v="0"/>
    <n v="777.31092436974791"/>
    <n v="1"/>
    <n v="0"/>
    <n v="0"/>
    <n v="0"/>
    <n v="2"/>
    <n v="0"/>
  </r>
  <r>
    <d v="2024-04-01T00:00:00"/>
    <n v="2024"/>
    <x v="3"/>
    <n v="2"/>
    <n v="0"/>
    <n v="0"/>
    <s v="2020"/>
    <x v="4"/>
    <s v="109999"/>
    <s v="Arbeidsgiveravgift"/>
    <s v="1099"/>
    <s v="20210"/>
    <s v="Oppvekst og Utdanning"/>
    <s v="2024_04_fact_komskole.csv"/>
    <n v="21000"/>
    <n v="20120"/>
    <n v="-880"/>
    <n v="0"/>
    <n v="0"/>
    <n v="0"/>
    <n v="0"/>
    <n v="0"/>
    <n v="0"/>
    <n v="0"/>
    <n v="0"/>
    <n v="95.80952380952381"/>
    <n v="1"/>
    <n v="0"/>
    <n v="0"/>
    <n v="0"/>
    <n v="0"/>
    <n v="0"/>
  </r>
  <r>
    <d v="2024-05-01T00:00:00"/>
    <n v="2024"/>
    <x v="1"/>
    <n v="2"/>
    <n v="1"/>
    <n v="0"/>
    <s v="2020"/>
    <x v="4"/>
    <s v="109999"/>
    <s v="Arbeidsgiveravgift"/>
    <s v="1099"/>
    <s v="20210"/>
    <s v="Oppvekst og Utdanning"/>
    <s v="2024_05_fact_komskole.csv"/>
    <n v="21000"/>
    <n v="20120"/>
    <n v="-880"/>
    <n v="0"/>
    <n v="0"/>
    <n v="0"/>
    <n v="0"/>
    <n v="0"/>
    <n v="0"/>
    <n v="0"/>
    <n v="0"/>
    <n v="95.80952380952381"/>
    <n v="1"/>
    <n v="0"/>
    <n v="0"/>
    <n v="0"/>
    <n v="0"/>
    <n v="0"/>
  </r>
  <r>
    <d v="2024-06-01T00:00:00"/>
    <n v="2024"/>
    <x v="2"/>
    <n v="2"/>
    <n v="1"/>
    <n v="0"/>
    <s v="2020"/>
    <x v="4"/>
    <s v="109999"/>
    <s v="Arbeidsgiveravgift"/>
    <s v="1099"/>
    <s v="20210"/>
    <s v="Oppvekst og Utdanning"/>
    <s v="2024_06_fact_komskole.csv"/>
    <n v="21000"/>
    <n v="20120"/>
    <n v="-880"/>
    <n v="0"/>
    <n v="0"/>
    <n v="0"/>
    <n v="0"/>
    <n v="0"/>
    <n v="0"/>
    <n v="0"/>
    <n v="0"/>
    <n v="95.80952380952381"/>
    <n v="1"/>
    <n v="0"/>
    <n v="0"/>
    <n v="0"/>
    <n v="0"/>
    <n v="0"/>
  </r>
  <r>
    <d v="2024-04-01T00:00:00"/>
    <n v="2024"/>
    <x v="3"/>
    <n v="2"/>
    <n v="0"/>
    <n v="0"/>
    <s v="2020"/>
    <x v="4"/>
    <s v="110000"/>
    <s v="Kontormateriell / rekvisita"/>
    <s v="1100"/>
    <s v="20230"/>
    <s v="Oppvekst og Utdanning"/>
    <s v="2024_04_fact_komskole.csv"/>
    <n v="120"/>
    <n v="380"/>
    <n v="260"/>
    <n v="0"/>
    <n v="0"/>
    <n v="0"/>
    <n v="0"/>
    <n v="0"/>
    <n v="0"/>
    <n v="0"/>
    <n v="0"/>
    <n v="316.66666666666663"/>
    <n v="1"/>
    <n v="0"/>
    <n v="0"/>
    <n v="0"/>
    <n v="2"/>
    <n v="0"/>
  </r>
  <r>
    <d v="2024-05-01T00:00:00"/>
    <n v="2024"/>
    <x v="1"/>
    <n v="2"/>
    <n v="1"/>
    <n v="0"/>
    <s v="2020"/>
    <x v="4"/>
    <s v="110000"/>
    <s v="Kontormateriell / rekvisita"/>
    <s v="1100"/>
    <s v="20230"/>
    <s v="Oppvekst og Utdanning"/>
    <s v="2024_05_fact_komskole.csv"/>
    <n v="120"/>
    <n v="380"/>
    <n v="260"/>
    <n v="0"/>
    <n v="0"/>
    <n v="0"/>
    <n v="0"/>
    <n v="0"/>
    <n v="0"/>
    <n v="0"/>
    <n v="0"/>
    <n v="316.66666666666663"/>
    <n v="1"/>
    <n v="0"/>
    <n v="0"/>
    <n v="0"/>
    <n v="2"/>
    <n v="0"/>
  </r>
  <r>
    <d v="2024-06-01T00:00:00"/>
    <n v="2024"/>
    <x v="2"/>
    <n v="2"/>
    <n v="1"/>
    <n v="0"/>
    <s v="2020"/>
    <x v="4"/>
    <s v="110000"/>
    <s v="Kontormateriell / rekvisita"/>
    <s v="1100"/>
    <s v="20230"/>
    <s v="Oppvekst og Utdanning"/>
    <s v="2024_06_fact_komskole.csv"/>
    <n v="120"/>
    <n v="380"/>
    <n v="260"/>
    <n v="0"/>
    <n v="0"/>
    <n v="0"/>
    <n v="0"/>
    <n v="0"/>
    <n v="0"/>
    <n v="0"/>
    <n v="0"/>
    <n v="316.66666666666663"/>
    <n v="1"/>
    <n v="0"/>
    <n v="0"/>
    <n v="0"/>
    <n v="2"/>
    <n v="0"/>
  </r>
  <r>
    <d v="2024-04-01T00:00:00"/>
    <n v="2024"/>
    <x v="3"/>
    <n v="2"/>
    <n v="0"/>
    <n v="0"/>
    <s v="2020"/>
    <x v="4"/>
    <s v="112060"/>
    <s v="Brukerbelønning"/>
    <s v="1120"/>
    <s v="20220"/>
    <s v="Oppvekst og Utdanning"/>
    <s v="2024_04_fact_komskole.csv"/>
    <n v="1120"/>
    <n v="1380"/>
    <n v="260"/>
    <n v="0"/>
    <n v="0"/>
    <n v="0"/>
    <n v="0"/>
    <n v="0"/>
    <n v="0"/>
    <n v="0"/>
    <n v="0"/>
    <n v="123.21428571428572"/>
    <n v="1"/>
    <n v="0"/>
    <n v="0"/>
    <n v="0"/>
    <n v="1"/>
    <n v="0"/>
  </r>
  <r>
    <d v="2024-05-01T00:00:00"/>
    <n v="2024"/>
    <x v="1"/>
    <n v="2"/>
    <n v="1"/>
    <n v="0"/>
    <s v="2020"/>
    <x v="4"/>
    <s v="112060"/>
    <s v="Brukerbelønning"/>
    <s v="1120"/>
    <s v="20220"/>
    <s v="Oppvekst og Utdanning"/>
    <s v="2024_05_fact_komskole.csv"/>
    <n v="1120"/>
    <n v="1380"/>
    <n v="260"/>
    <n v="0"/>
    <n v="0"/>
    <n v="0"/>
    <n v="0"/>
    <n v="0"/>
    <n v="0"/>
    <n v="0"/>
    <n v="0"/>
    <n v="123.21428571428572"/>
    <n v="1"/>
    <n v="0"/>
    <n v="0"/>
    <n v="0"/>
    <n v="1"/>
    <n v="0"/>
  </r>
  <r>
    <d v="2024-06-01T00:00:00"/>
    <n v="2024"/>
    <x v="2"/>
    <n v="2"/>
    <n v="1"/>
    <n v="0"/>
    <s v="2020"/>
    <x v="4"/>
    <s v="112060"/>
    <s v="Brukerbelønning"/>
    <s v="1120"/>
    <s v="20220"/>
    <s v="Oppvekst og Utdanning"/>
    <s v="2024_06_fact_komskole.csv"/>
    <n v="1120"/>
    <n v="1380"/>
    <n v="260"/>
    <n v="0"/>
    <n v="0"/>
    <n v="0"/>
    <n v="0"/>
    <n v="0"/>
    <n v="0"/>
    <n v="0"/>
    <n v="0"/>
    <n v="123.21428571428572"/>
    <n v="1"/>
    <n v="0"/>
    <n v="0"/>
    <n v="0"/>
    <n v="1"/>
    <n v="0"/>
  </r>
  <r>
    <d v="2024-04-01T00:00:00"/>
    <n v="2024"/>
    <x v="3"/>
    <n v="2"/>
    <n v="0"/>
    <n v="0"/>
    <s v="2020"/>
    <x v="4"/>
    <s v="110020"/>
    <s v="Kopieringsmatriell - papir / toner (ikke leie)"/>
    <s v="1100"/>
    <s v="20220"/>
    <s v="Oppvekst og Utdanning"/>
    <s v="2024_04_fact_komskole.csv"/>
    <n v="2380"/>
    <n v="1120"/>
    <n v="-1260"/>
    <n v="0"/>
    <n v="0"/>
    <n v="0"/>
    <n v="0"/>
    <n v="0"/>
    <n v="0"/>
    <n v="0"/>
    <n v="0"/>
    <n v="47.058823529411761"/>
    <n v="1"/>
    <n v="0"/>
    <n v="0"/>
    <n v="0"/>
    <n v="0"/>
    <n v="0"/>
  </r>
  <r>
    <d v="2024-05-01T00:00:00"/>
    <n v="2024"/>
    <x v="1"/>
    <n v="2"/>
    <n v="1"/>
    <n v="0"/>
    <s v="2020"/>
    <x v="4"/>
    <s v="110020"/>
    <s v="Kopieringsmatriell - papir / toner (ikke leie)"/>
    <s v="1100"/>
    <s v="20220"/>
    <s v="Oppvekst og Utdanning"/>
    <s v="2024_05_fact_komskole.csv"/>
    <n v="2380"/>
    <n v="1120"/>
    <n v="-1260"/>
    <n v="0"/>
    <n v="0"/>
    <n v="0"/>
    <n v="0"/>
    <n v="0"/>
    <n v="0"/>
    <n v="0"/>
    <n v="0"/>
    <n v="47.058823529411761"/>
    <n v="1"/>
    <n v="0"/>
    <n v="0"/>
    <n v="0"/>
    <n v="0"/>
    <n v="0"/>
  </r>
  <r>
    <d v="2024-06-01T00:00:00"/>
    <n v="2024"/>
    <x v="2"/>
    <n v="2"/>
    <n v="1"/>
    <n v="0"/>
    <s v="2020"/>
    <x v="4"/>
    <s v="110020"/>
    <s v="Kopieringsmatriell - papir / toner (ikke leie)"/>
    <s v="1100"/>
    <s v="20220"/>
    <s v="Oppvekst og Utdanning"/>
    <s v="2024_06_fact_komskole.csv"/>
    <n v="2380"/>
    <n v="1120"/>
    <n v="-1260"/>
    <n v="0"/>
    <n v="0"/>
    <n v="0"/>
    <n v="0"/>
    <n v="0"/>
    <n v="0"/>
    <n v="0"/>
    <n v="0"/>
    <n v="47.058823529411761"/>
    <n v="1"/>
    <n v="0"/>
    <n v="0"/>
    <n v="0"/>
    <n v="0"/>
    <n v="0"/>
  </r>
  <r>
    <d v="2024-04-01T00:00:00"/>
    <n v="2024"/>
    <x v="3"/>
    <n v="2"/>
    <n v="0"/>
    <n v="0"/>
    <s v="2020"/>
    <x v="4"/>
    <s v="115000"/>
    <s v="Kurs / konferanser/opplæring - inkl. hotell"/>
    <s v="1150"/>
    <s v="20230"/>
    <s v="Oppvekst og Utdanning"/>
    <s v="2024_04_fact_komskole.csv"/>
    <n v="2620"/>
    <n v="1000"/>
    <n v="-1620"/>
    <n v="0"/>
    <n v="0"/>
    <n v="0"/>
    <n v="0"/>
    <n v="0"/>
    <n v="0"/>
    <n v="0"/>
    <n v="0"/>
    <n v="38.167938931297712"/>
    <n v="1"/>
    <n v="0"/>
    <n v="0"/>
    <n v="0"/>
    <n v="0"/>
    <n v="0"/>
  </r>
  <r>
    <d v="2024-05-01T00:00:00"/>
    <n v="2024"/>
    <x v="1"/>
    <n v="2"/>
    <n v="1"/>
    <n v="0"/>
    <s v="2020"/>
    <x v="4"/>
    <s v="115000"/>
    <s v="Kurs / konferanser/opplæring - inkl. hotell"/>
    <s v="1150"/>
    <s v="20230"/>
    <s v="Oppvekst og Utdanning"/>
    <s v="2024_05_fact_komskole.csv"/>
    <n v="2620"/>
    <n v="1000"/>
    <n v="-1620"/>
    <n v="0"/>
    <n v="0"/>
    <n v="0"/>
    <n v="0"/>
    <n v="0"/>
    <n v="0"/>
    <n v="0"/>
    <n v="0"/>
    <n v="38.167938931297712"/>
    <n v="1"/>
    <n v="0"/>
    <n v="0"/>
    <n v="0"/>
    <n v="0"/>
    <n v="0"/>
  </r>
  <r>
    <d v="2024-06-01T00:00:00"/>
    <n v="2024"/>
    <x v="2"/>
    <n v="2"/>
    <n v="1"/>
    <n v="0"/>
    <s v="2020"/>
    <x v="4"/>
    <s v="115000"/>
    <s v="Kurs / konferanser/opplæring - inkl. hotell"/>
    <s v="1150"/>
    <s v="20230"/>
    <s v="Oppvekst og Utdanning"/>
    <s v="2024_06_fact_komskole.csv"/>
    <n v="2620"/>
    <n v="1000"/>
    <n v="-1620"/>
    <n v="0"/>
    <n v="0"/>
    <n v="0"/>
    <n v="0"/>
    <n v="0"/>
    <n v="0"/>
    <n v="0"/>
    <n v="0"/>
    <n v="38.167938931297712"/>
    <n v="1"/>
    <n v="0"/>
    <n v="0"/>
    <n v="0"/>
    <n v="0"/>
    <n v="0"/>
  </r>
  <r>
    <d v="2024-07-01T00:00:00"/>
    <n v="2024"/>
    <x v="7"/>
    <n v="3"/>
    <n v="1"/>
    <n v="0"/>
    <s v="2020"/>
    <x v="4"/>
    <s v="115000"/>
    <s v="Kurs / konferanser/opplæring - inkl. hotell"/>
    <s v="1150"/>
    <s v="20230"/>
    <s v="Oppvekst og Utdanning"/>
    <s v="2024_07_fact_komskole.csv"/>
    <n v="2620"/>
    <n v="1000"/>
    <n v="-1620"/>
    <n v="0"/>
    <n v="0"/>
    <n v="0"/>
    <n v="0"/>
    <n v="0"/>
    <n v="0"/>
    <n v="0"/>
    <n v="0"/>
    <n v="38.167938931297712"/>
    <n v="1"/>
    <n v="0"/>
    <n v="0"/>
    <n v="0"/>
    <n v="0"/>
    <n v="0"/>
  </r>
  <r>
    <d v="2024-04-01T00:00:00"/>
    <n v="2024"/>
    <x v="3"/>
    <n v="2"/>
    <n v="0"/>
    <n v="0"/>
    <s v="2020"/>
    <x v="4"/>
    <s v="110500"/>
    <s v="Undervisningsmateriell"/>
    <s v="1105"/>
    <s v="20220"/>
    <s v="Oppvekst og Utdanning"/>
    <s v="2024_04_fact_komskole.csv"/>
    <n v="13380"/>
    <n v="19620"/>
    <n v="6240"/>
    <n v="0"/>
    <n v="0"/>
    <n v="0"/>
    <n v="0"/>
    <n v="0"/>
    <n v="0"/>
    <n v="0"/>
    <n v="0"/>
    <n v="146.63677130044843"/>
    <n v="1"/>
    <n v="0"/>
    <n v="0"/>
    <n v="0"/>
    <n v="2"/>
    <n v="0"/>
  </r>
  <r>
    <d v="2024-05-01T00:00:00"/>
    <n v="2024"/>
    <x v="1"/>
    <n v="2"/>
    <n v="1"/>
    <n v="0"/>
    <s v="2020"/>
    <x v="4"/>
    <s v="110500"/>
    <s v="Undervisningsmateriell"/>
    <s v="1105"/>
    <s v="20220"/>
    <s v="Oppvekst og Utdanning"/>
    <s v="2024_05_fact_komskole.csv"/>
    <n v="13380"/>
    <n v="19620"/>
    <n v="6240"/>
    <n v="0"/>
    <n v="0"/>
    <n v="0"/>
    <n v="0"/>
    <n v="0"/>
    <n v="0"/>
    <n v="0"/>
    <n v="0"/>
    <n v="146.63677130044843"/>
    <n v="1"/>
    <n v="0"/>
    <n v="0"/>
    <n v="0"/>
    <n v="2"/>
    <n v="0"/>
  </r>
  <r>
    <d v="2024-06-01T00:00:00"/>
    <n v="2024"/>
    <x v="2"/>
    <n v="2"/>
    <n v="1"/>
    <n v="0"/>
    <s v="2020"/>
    <x v="4"/>
    <s v="110500"/>
    <s v="Undervisningsmateriell"/>
    <s v="1105"/>
    <s v="20220"/>
    <s v="Oppvekst og Utdanning"/>
    <s v="2024_06_fact_komskole.csv"/>
    <n v="13380"/>
    <n v="19620"/>
    <n v="6240"/>
    <n v="0"/>
    <n v="0"/>
    <n v="0"/>
    <n v="0"/>
    <n v="0"/>
    <n v="0"/>
    <n v="0"/>
    <n v="0"/>
    <n v="146.63677130044843"/>
    <n v="1"/>
    <n v="0"/>
    <n v="0"/>
    <n v="0"/>
    <n v="2"/>
    <n v="0"/>
  </r>
  <r>
    <d v="2024-04-01T00:00:00"/>
    <n v="2024"/>
    <x v="3"/>
    <n v="2"/>
    <n v="0"/>
    <n v="0"/>
    <s v="2020"/>
    <x v="4"/>
    <s v="109999"/>
    <s v="Arbeidsgiveravgift"/>
    <s v="1099"/>
    <s v="20220"/>
    <s v="Oppvekst og Utdanning"/>
    <s v="2024_04_fact_komskole.csv"/>
    <n v="500"/>
    <n v="750"/>
    <n v="250"/>
    <n v="0"/>
    <n v="0"/>
    <n v="0"/>
    <n v="0"/>
    <n v="0"/>
    <n v="0"/>
    <n v="0"/>
    <n v="0"/>
    <n v="150"/>
    <n v="1"/>
    <n v="0"/>
    <n v="0"/>
    <n v="0"/>
    <n v="2"/>
    <n v="0"/>
  </r>
  <r>
    <d v="2024-05-01T00:00:00"/>
    <n v="2024"/>
    <x v="1"/>
    <n v="2"/>
    <n v="1"/>
    <n v="0"/>
    <s v="2020"/>
    <x v="4"/>
    <s v="109999"/>
    <s v="Arbeidsgiveravgift"/>
    <s v="1099"/>
    <s v="20220"/>
    <s v="Oppvekst og Utdanning"/>
    <s v="2024_05_fact_komskole.csv"/>
    <n v="500"/>
    <n v="750"/>
    <n v="250"/>
    <n v="0"/>
    <n v="0"/>
    <n v="0"/>
    <n v="0"/>
    <n v="0"/>
    <n v="0"/>
    <n v="0"/>
    <n v="0"/>
    <n v="150"/>
    <n v="1"/>
    <n v="0"/>
    <n v="0"/>
    <n v="0"/>
    <n v="2"/>
    <n v="0"/>
  </r>
  <r>
    <d v="2024-06-01T00:00:00"/>
    <n v="2024"/>
    <x v="2"/>
    <n v="2"/>
    <n v="1"/>
    <n v="0"/>
    <s v="2020"/>
    <x v="4"/>
    <s v="109999"/>
    <s v="Arbeidsgiveravgift"/>
    <s v="1099"/>
    <s v="20220"/>
    <s v="Oppvekst og Utdanning"/>
    <s v="2024_06_fact_komskole.csv"/>
    <n v="500"/>
    <n v="750"/>
    <n v="250"/>
    <n v="0"/>
    <n v="0"/>
    <n v="0"/>
    <n v="0"/>
    <n v="0"/>
    <n v="0"/>
    <n v="0"/>
    <n v="0"/>
    <n v="150"/>
    <n v="1"/>
    <n v="0"/>
    <n v="0"/>
    <n v="0"/>
    <n v="2"/>
    <n v="0"/>
  </r>
  <r>
    <d v="2024-07-01T00:00:00"/>
    <n v="2024"/>
    <x v="7"/>
    <n v="3"/>
    <n v="1"/>
    <n v="0"/>
    <s v="2020"/>
    <x v="4"/>
    <s v="109999"/>
    <s v="Arbeidsgiveravgift"/>
    <s v="1099"/>
    <s v="20220"/>
    <s v="Oppvekst og Utdanning"/>
    <s v="2024_07_fact_komskole.csv"/>
    <n v="500"/>
    <n v="750"/>
    <n v="250"/>
    <n v="0"/>
    <n v="0"/>
    <n v="0"/>
    <n v="0"/>
    <n v="0"/>
    <n v="0"/>
    <n v="0"/>
    <n v="0"/>
    <n v="150"/>
    <n v="1"/>
    <n v="0"/>
    <n v="0"/>
    <n v="0"/>
    <n v="2"/>
    <n v="0"/>
  </r>
  <r>
    <d v="2024-08-01T00:00:00"/>
    <n v="2024"/>
    <x v="5"/>
    <n v="3"/>
    <n v="1"/>
    <n v="0"/>
    <s v="2020"/>
    <x v="4"/>
    <s v="109999"/>
    <s v="Arbeidsgiveravgift"/>
    <s v="1099"/>
    <s v="20220"/>
    <s v="Oppvekst og Utdanning"/>
    <s v="2024_08_fact_komskole.csv"/>
    <n v="500"/>
    <n v="750"/>
    <n v="250"/>
    <n v="0"/>
    <n v="0"/>
    <n v="0"/>
    <n v="0"/>
    <n v="0"/>
    <n v="0"/>
    <n v="0"/>
    <n v="0"/>
    <n v="150"/>
    <n v="1"/>
    <n v="0"/>
    <n v="0"/>
    <n v="0"/>
    <n v="2"/>
    <n v="0"/>
  </r>
  <r>
    <d v="2024-04-01T00:00:00"/>
    <n v="2024"/>
    <x v="3"/>
    <n v="2"/>
    <n v="0"/>
    <n v="0"/>
    <s v="2020"/>
    <x v="4"/>
    <s v="113000"/>
    <s v="Abonnement / samtale for mobil, telefon, nettbrett"/>
    <s v="1130"/>
    <s v="20230"/>
    <s v="Oppvekst og Utdanning"/>
    <s v="2024_04_fact_komskole.csv"/>
    <n v="880"/>
    <n v="1120"/>
    <n v="240"/>
    <n v="0"/>
    <n v="0"/>
    <n v="0"/>
    <n v="0"/>
    <n v="0"/>
    <n v="0"/>
    <n v="0"/>
    <n v="0"/>
    <n v="127.27272727272727"/>
    <n v="1"/>
    <n v="0"/>
    <n v="0"/>
    <n v="0"/>
    <n v="2"/>
    <n v="0"/>
  </r>
  <r>
    <d v="2024-05-01T00:00:00"/>
    <n v="2024"/>
    <x v="1"/>
    <n v="2"/>
    <n v="1"/>
    <n v="0"/>
    <s v="2020"/>
    <x v="4"/>
    <s v="113000"/>
    <s v="Abonnement / samtale for mobil, telefon, nettbrett"/>
    <s v="1130"/>
    <s v="20230"/>
    <s v="Oppvekst og Utdanning"/>
    <s v="2024_05_fact_komskole.csv"/>
    <n v="880"/>
    <n v="1120"/>
    <n v="240"/>
    <n v="0"/>
    <n v="0"/>
    <n v="0"/>
    <n v="0"/>
    <n v="0"/>
    <n v="0"/>
    <n v="0"/>
    <n v="0"/>
    <n v="127.27272727272727"/>
    <n v="1"/>
    <n v="0"/>
    <n v="0"/>
    <n v="0"/>
    <n v="2"/>
    <n v="0"/>
  </r>
  <r>
    <d v="2024-06-01T00:00:00"/>
    <n v="2024"/>
    <x v="2"/>
    <n v="2"/>
    <n v="1"/>
    <n v="0"/>
    <s v="2020"/>
    <x v="4"/>
    <s v="113000"/>
    <s v="Abonnement / samtale for mobil, telefon, nettbrett"/>
    <s v="1130"/>
    <s v="20230"/>
    <s v="Oppvekst og Utdanning"/>
    <s v="2024_06_fact_komskole.csv"/>
    <n v="880"/>
    <n v="1120"/>
    <n v="240"/>
    <n v="0"/>
    <n v="0"/>
    <n v="0"/>
    <n v="0"/>
    <n v="0"/>
    <n v="0"/>
    <n v="0"/>
    <n v="0"/>
    <n v="127.27272727272727"/>
    <n v="1"/>
    <n v="0"/>
    <n v="0"/>
    <n v="0"/>
    <n v="2"/>
    <n v="0"/>
  </r>
  <r>
    <d v="2024-04-01T00:00:00"/>
    <n v="2024"/>
    <x v="3"/>
    <n v="2"/>
    <n v="0"/>
    <n v="0"/>
    <s v="2020"/>
    <x v="4"/>
    <s v="103000"/>
    <s v="Ekstrahjelp"/>
    <s v="1030"/>
    <s v="20230"/>
    <s v="Oppvekst og Utdanning"/>
    <s v="2024_04_fact_komskole.csv"/>
    <n v="5000"/>
    <n v="3380"/>
    <n v="-1620"/>
    <n v="0"/>
    <n v="0"/>
    <n v="0"/>
    <n v="0"/>
    <n v="0"/>
    <n v="0"/>
    <n v="0"/>
    <n v="0"/>
    <n v="67.600000000000009"/>
    <n v="1"/>
    <n v="0"/>
    <n v="0"/>
    <n v="0"/>
    <n v="0"/>
    <n v="0"/>
  </r>
  <r>
    <d v="2024-05-01T00:00:00"/>
    <n v="2024"/>
    <x v="1"/>
    <n v="2"/>
    <n v="1"/>
    <n v="0"/>
    <s v="2020"/>
    <x v="4"/>
    <s v="103000"/>
    <s v="Ekstrahjelp"/>
    <s v="1030"/>
    <s v="20230"/>
    <s v="Oppvekst og Utdanning"/>
    <s v="2024_05_fact_komskole.csv"/>
    <n v="5000"/>
    <n v="3380"/>
    <n v="-1620"/>
    <n v="0"/>
    <n v="0"/>
    <n v="0"/>
    <n v="0"/>
    <n v="0"/>
    <n v="0"/>
    <n v="0"/>
    <n v="0"/>
    <n v="67.600000000000009"/>
    <n v="1"/>
    <n v="0"/>
    <n v="0"/>
    <n v="0"/>
    <n v="0"/>
    <n v="0"/>
  </r>
  <r>
    <d v="2024-06-01T00:00:00"/>
    <n v="2024"/>
    <x v="2"/>
    <n v="2"/>
    <n v="1"/>
    <n v="0"/>
    <s v="2020"/>
    <x v="4"/>
    <s v="103000"/>
    <s v="Ekstrahjelp"/>
    <s v="1030"/>
    <s v="20230"/>
    <s v="Oppvekst og Utdanning"/>
    <s v="2024_06_fact_komskole.csv"/>
    <n v="5000"/>
    <n v="3380"/>
    <n v="-1620"/>
    <n v="0"/>
    <n v="0"/>
    <n v="0"/>
    <n v="0"/>
    <n v="0"/>
    <n v="0"/>
    <n v="0"/>
    <n v="0"/>
    <n v="67.600000000000009"/>
    <n v="1"/>
    <n v="0"/>
    <n v="0"/>
    <n v="0"/>
    <n v="0"/>
    <n v="0"/>
  </r>
  <r>
    <d v="2024-04-01T00:00:00"/>
    <n v="2024"/>
    <x v="3"/>
    <n v="2"/>
    <n v="0"/>
    <n v="0"/>
    <s v="2020"/>
    <x v="4"/>
    <s v="116000"/>
    <s v="Km-godtgjørelse, inkl. passasjertillegg - oppl.pl"/>
    <s v="1160"/>
    <s v="20220"/>
    <s v="Oppvekst og Utdanning"/>
    <s v="2024_04_fact_komskole.csv"/>
    <n v="380"/>
    <n v="500"/>
    <n v="120"/>
    <n v="0"/>
    <n v="0"/>
    <n v="0"/>
    <n v="0"/>
    <n v="0"/>
    <n v="0"/>
    <n v="0"/>
    <n v="0"/>
    <n v="131.57894736842107"/>
    <n v="1"/>
    <n v="0"/>
    <n v="0"/>
    <n v="0"/>
    <n v="2"/>
    <n v="0"/>
  </r>
  <r>
    <d v="2024-05-01T00:00:00"/>
    <n v="2024"/>
    <x v="1"/>
    <n v="2"/>
    <n v="1"/>
    <n v="0"/>
    <s v="2020"/>
    <x v="4"/>
    <s v="116000"/>
    <s v="Km-godtgjørelse, inkl. passasjertillegg - oppl.pl"/>
    <s v="1160"/>
    <s v="20220"/>
    <s v="Oppvekst og Utdanning"/>
    <s v="2024_05_fact_komskole.csv"/>
    <n v="380"/>
    <n v="500"/>
    <n v="120"/>
    <n v="0"/>
    <n v="0"/>
    <n v="0"/>
    <n v="0"/>
    <n v="0"/>
    <n v="0"/>
    <n v="0"/>
    <n v="0"/>
    <n v="131.57894736842107"/>
    <n v="1"/>
    <n v="0"/>
    <n v="0"/>
    <n v="0"/>
    <n v="2"/>
    <n v="0"/>
  </r>
  <r>
    <d v="2024-06-01T00:00:00"/>
    <n v="2024"/>
    <x v="2"/>
    <n v="2"/>
    <n v="1"/>
    <n v="0"/>
    <s v="2020"/>
    <x v="4"/>
    <s v="116000"/>
    <s v="Km-godtgjørelse, inkl. passasjertillegg - oppl.pl"/>
    <s v="1160"/>
    <s v="20220"/>
    <s v="Oppvekst og Utdanning"/>
    <s v="2024_06_fact_komskole.csv"/>
    <n v="380"/>
    <n v="500"/>
    <n v="120"/>
    <n v="0"/>
    <n v="0"/>
    <n v="0"/>
    <n v="0"/>
    <n v="0"/>
    <n v="0"/>
    <n v="0"/>
    <n v="0"/>
    <n v="131.57894736842107"/>
    <n v="1"/>
    <n v="0"/>
    <n v="0"/>
    <n v="0"/>
    <n v="2"/>
    <n v="0"/>
  </r>
  <r>
    <d v="2024-07-01T00:00:00"/>
    <n v="2024"/>
    <x v="7"/>
    <n v="3"/>
    <n v="1"/>
    <n v="0"/>
    <s v="2020"/>
    <x v="4"/>
    <s v="116000"/>
    <s v="Km-godtgjørelse, inkl. passasjertillegg - oppl.pl"/>
    <s v="1160"/>
    <s v="20220"/>
    <s v="Oppvekst og Utdanning"/>
    <s v="2024_07_fact_komskole.csv"/>
    <n v="380"/>
    <n v="500"/>
    <n v="120"/>
    <n v="0"/>
    <n v="0"/>
    <n v="0"/>
    <n v="0"/>
    <n v="0"/>
    <n v="0"/>
    <n v="0"/>
    <n v="0"/>
    <n v="131.57894736842107"/>
    <n v="1"/>
    <n v="0"/>
    <n v="0"/>
    <n v="0"/>
    <n v="2"/>
    <n v="0"/>
  </r>
  <r>
    <d v="2024-04-01T00:00:00"/>
    <n v="2024"/>
    <x v="3"/>
    <n v="2"/>
    <n v="0"/>
    <n v="0"/>
    <s v="2020"/>
    <x v="4"/>
    <s v="135000"/>
    <s v="Kjøp fra kommuner"/>
    <s v="1350"/>
    <s v="20220"/>
    <s v="Oppvekst og Utdanning"/>
    <s v="2024_04_fact_komskole.csv"/>
    <n v="43750"/>
    <n v="30620"/>
    <n v="-13130"/>
    <n v="0"/>
    <n v="0"/>
    <n v="0"/>
    <n v="0"/>
    <n v="0"/>
    <n v="0"/>
    <n v="0"/>
    <n v="0"/>
    <n v="69.988571428571433"/>
    <n v="1"/>
    <n v="0"/>
    <n v="0"/>
    <n v="0"/>
    <n v="0"/>
    <n v="0"/>
  </r>
  <r>
    <d v="2024-05-01T00:00:00"/>
    <n v="2024"/>
    <x v="1"/>
    <n v="2"/>
    <n v="1"/>
    <n v="0"/>
    <s v="2020"/>
    <x v="4"/>
    <s v="135000"/>
    <s v="Kjøp fra kommuner"/>
    <s v="1350"/>
    <s v="20220"/>
    <s v="Oppvekst og Utdanning"/>
    <s v="2024_05_fact_komskole.csv"/>
    <n v="43750"/>
    <n v="30620"/>
    <n v="-13130"/>
    <n v="0"/>
    <n v="0"/>
    <n v="0"/>
    <n v="0"/>
    <n v="0"/>
    <n v="0"/>
    <n v="0"/>
    <n v="0"/>
    <n v="69.988571428571433"/>
    <n v="1"/>
    <n v="0"/>
    <n v="0"/>
    <n v="0"/>
    <n v="0"/>
    <n v="0"/>
  </r>
  <r>
    <d v="2024-06-01T00:00:00"/>
    <n v="2024"/>
    <x v="2"/>
    <n v="2"/>
    <n v="1"/>
    <n v="0"/>
    <s v="2020"/>
    <x v="4"/>
    <s v="135000"/>
    <s v="Kjøp fra kommuner"/>
    <s v="1350"/>
    <s v="20220"/>
    <s v="Oppvekst og Utdanning"/>
    <s v="2024_06_fact_komskole.csv"/>
    <n v="43750"/>
    <n v="30620"/>
    <n v="-13130"/>
    <n v="0"/>
    <n v="0"/>
    <n v="0"/>
    <n v="0"/>
    <n v="0"/>
    <n v="0"/>
    <n v="0"/>
    <n v="0"/>
    <n v="69.988571428571433"/>
    <n v="1"/>
    <n v="0"/>
    <n v="0"/>
    <n v="0"/>
    <n v="0"/>
    <n v="0"/>
  </r>
  <r>
    <d v="2024-04-01T00:00:00"/>
    <n v="2024"/>
    <x v="3"/>
    <n v="2"/>
    <n v="0"/>
    <n v="0"/>
    <s v="2020"/>
    <x v="4"/>
    <s v="115000"/>
    <s v="Kurs / konferanser/opplæring - inkl. hotell"/>
    <s v="1150"/>
    <s v="20210"/>
    <s v="Oppvekst og Utdanning"/>
    <s v="2024_04_fact_komskole.csv"/>
    <n v="620"/>
    <n v="62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15000"/>
    <s v="Kurs / konferanser/opplæring - inkl. hotell"/>
    <s v="1150"/>
    <s v="20210"/>
    <s v="Oppvekst og Utdanning"/>
    <s v="2024_05_fact_komskole.csv"/>
    <n v="620"/>
    <n v="62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15000"/>
    <s v="Kurs / konferanser/opplæring - inkl. hotell"/>
    <s v="1150"/>
    <s v="20210"/>
    <s v="Oppvekst og Utdanning"/>
    <s v="2024_06_fact_komskole.csv"/>
    <n v="620"/>
    <n v="62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19000"/>
    <s v="Leie av lokaler og grunn"/>
    <s v="1190"/>
    <s v="20230"/>
    <s v="Oppvekst og Utdanning"/>
    <s v="2024_04_fact_komskole.csv"/>
    <n v="500"/>
    <n v="50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19000"/>
    <s v="Leie av lokaler og grunn"/>
    <s v="1190"/>
    <s v="20230"/>
    <s v="Oppvekst og Utdanning"/>
    <s v="2024_05_fact_komskole.csv"/>
    <n v="500"/>
    <n v="50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19000"/>
    <s v="Leie av lokaler og grunn"/>
    <s v="1190"/>
    <s v="20230"/>
    <s v="Oppvekst og Utdanning"/>
    <s v="2024_06_fact_komskole.csv"/>
    <n v="500"/>
    <n v="50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19000"/>
    <s v="Leie av lokaler og grunn"/>
    <s v="1190"/>
    <s v="20230"/>
    <s v="Oppvekst og Utdanning"/>
    <s v="2024_07_fact_komskole.csv"/>
    <n v="500"/>
    <n v="50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19000"/>
    <s v="Leie av lokaler og grunn"/>
    <s v="1190"/>
    <s v="20230"/>
    <s v="Oppvekst og Utdanning"/>
    <s v="2024_08_fact_komskole.csv"/>
    <n v="500"/>
    <n v="500"/>
    <n v="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30"/>
    <x v="3"/>
    <s v="135000"/>
    <s v="Kjøp fra kommuner"/>
    <s v="1350"/>
    <s v="21310"/>
    <s v="Oppvekst og Utdanning"/>
    <s v="2024_04_fact_komskole.csv"/>
    <n v="61250"/>
    <n v="61250"/>
    <n v="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30"/>
    <x v="3"/>
    <s v="135000"/>
    <s v="Kjøp fra kommuner"/>
    <s v="1350"/>
    <s v="21310"/>
    <s v="Oppvekst og Utdanning"/>
    <s v="2024_05_fact_komskole.csv"/>
    <n v="61250"/>
    <n v="61250"/>
    <n v="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30"/>
    <x v="3"/>
    <s v="135000"/>
    <s v="Kjøp fra kommuner"/>
    <s v="1350"/>
    <s v="21310"/>
    <s v="Oppvekst og Utdanning"/>
    <s v="2024_06_fact_komskole.csv"/>
    <n v="61250"/>
    <n v="6125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30"/>
    <x v="3"/>
    <s v="135000"/>
    <s v="Kjøp fra kommuner"/>
    <s v="1350"/>
    <s v="21310"/>
    <s v="Oppvekst og Utdanning"/>
    <s v="2024_07_fact_komskole.csv"/>
    <n v="61250"/>
    <n v="61250"/>
    <n v="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30"/>
    <x v="3"/>
    <s v="135000"/>
    <s v="Kjøp fra kommuner"/>
    <s v="1350"/>
    <s v="21310"/>
    <s v="Oppvekst og Utdanning"/>
    <s v="2024_08_fact_komskole.csv"/>
    <n v="61250"/>
    <n v="61250"/>
    <n v="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30"/>
    <x v="7"/>
    <s v="171000"/>
    <s v="Refusjon sykepenger"/>
    <s v="1710"/>
    <s v="21310"/>
    <s v="Oppvekst og Utdanning"/>
    <s v="2024_07_fact_komskole.csv"/>
    <n v="0"/>
    <n v="-27750"/>
    <n v="-2775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30"/>
    <x v="7"/>
    <s v="171000"/>
    <s v="Refusjon sykepenger"/>
    <s v="1710"/>
    <s v="21310"/>
    <s v="Oppvekst og Utdanning"/>
    <s v="2024_08_fact_komskole.csv"/>
    <n v="0"/>
    <n v="-27750"/>
    <n v="-2775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19590"/>
    <s v="Andre avgifter, gebyrer og lisenser"/>
    <s v="1195"/>
    <s v="22110"/>
    <s v="Oppvekst og Utdanning"/>
    <s v="2024_07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19590"/>
    <s v="Andre avgifter, gebyrer og lisenser"/>
    <s v="1195"/>
    <s v="22110"/>
    <s v="Oppvekst og Utdanning"/>
    <s v="2024_08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02000"/>
    <s v="Vikar - sykefravær - med refusjon"/>
    <s v="1020"/>
    <s v="20220"/>
    <s v="Oppvekst og Utdanning"/>
    <s v="2024_07_fact_komskole.csv"/>
    <n v="0"/>
    <n v="4500"/>
    <n v="45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02000"/>
    <s v="Vikar - sykefravær - med refusjon"/>
    <s v="1020"/>
    <s v="20220"/>
    <s v="Oppvekst og Utdanning"/>
    <s v="2024_08_fact_komskole.csv"/>
    <n v="0"/>
    <n v="4500"/>
    <n v="450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08900"/>
    <s v="Trekkpliktig, opplysningspliktig, ikke arbeidsgiveravgiftspliktig lønn"/>
    <s v="1089"/>
    <s v="20220"/>
    <s v="Oppvekst og Utdanning"/>
    <s v="2024_07_fact_komskole.csv"/>
    <n v="0"/>
    <n v="1000"/>
    <n v="10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08900"/>
    <s v="Trekkpliktig, opplysningspliktig, ikke arbeidsgiveravgiftspliktig lønn"/>
    <s v="1089"/>
    <s v="20220"/>
    <s v="Oppvekst og Utdanning"/>
    <s v="2024_08_fact_komskole.csv"/>
    <n v="0"/>
    <n v="1000"/>
    <n v="100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55000"/>
    <s v="Avsetninger til bundne fond"/>
    <s v="1550"/>
    <s v="20210"/>
    <s v="Oppvekst og Utdanning"/>
    <s v="2024_07_fact_komskole.csv"/>
    <n v="0"/>
    <n v="31250"/>
    <n v="3125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55000"/>
    <s v="Avsetninger til bundne fond"/>
    <s v="1550"/>
    <s v="20210"/>
    <s v="Oppvekst og Utdanning"/>
    <s v="2024_08_fact_komskole.csv"/>
    <n v="0"/>
    <n v="31250"/>
    <n v="3125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04000"/>
    <s v="Overtidslønn"/>
    <s v="1040"/>
    <s v="20210"/>
    <s v="Oppvekst og Utdanning"/>
    <s v="2024_07_fact_komskole.csv"/>
    <n v="0"/>
    <n v="5750"/>
    <n v="575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04000"/>
    <s v="Overtidslønn"/>
    <s v="1040"/>
    <s v="20210"/>
    <s v="Oppvekst og Utdanning"/>
    <s v="2024_08_fact_komskole.csv"/>
    <n v="0"/>
    <n v="5750"/>
    <n v="575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12000"/>
    <s v="Velferdstiltak / arrangementer -  ansatte"/>
    <s v="1120"/>
    <s v="20210"/>
    <s v="Oppvekst og Utdanning"/>
    <s v="2024_07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12000"/>
    <s v="Velferdstiltak / arrangementer -  ansatte"/>
    <s v="1120"/>
    <s v="20210"/>
    <s v="Oppvekst og Utdanning"/>
    <s v="2024_08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12002"/>
    <s v="Påskjønnelser - jfr reglement"/>
    <s v="1120"/>
    <s v="20220"/>
    <s v="Oppvekst og Utdanning"/>
    <s v="2024_07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12002"/>
    <s v="Påskjønnelser - jfr reglement"/>
    <s v="1120"/>
    <s v="20220"/>
    <s v="Oppvekst og Utdanning"/>
    <s v="2024_08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01030"/>
    <s v="Fastlønn - lørdags- og søndagstillegg"/>
    <s v="1010"/>
    <s v="20220"/>
    <s v="Oppvekst og Utdanning"/>
    <s v="2024_07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01030"/>
    <s v="Fastlønn - lørdags- og søndagstillegg"/>
    <s v="1010"/>
    <s v="20220"/>
    <s v="Oppvekst og Utdanning"/>
    <s v="2024_08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04000"/>
    <s v="Overtidslønn"/>
    <s v="1040"/>
    <s v="20230"/>
    <s v="Oppvekst og Utdanning"/>
    <s v="2024_07_fact_komskole.csv"/>
    <n v="0"/>
    <n v="2250"/>
    <n v="225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04000"/>
    <s v="Overtidslønn"/>
    <s v="1040"/>
    <s v="20230"/>
    <s v="Oppvekst og Utdanning"/>
    <s v="2024_08_fact_komskole.csv"/>
    <n v="0"/>
    <n v="2250"/>
    <n v="225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18500"/>
    <s v="Forsikringer, vakthold og sikring"/>
    <s v="1185"/>
    <s v="20210"/>
    <s v="Oppvekst og Utdanning"/>
    <s v="2024_07_fact_komskole.csv"/>
    <n v="0"/>
    <n v="750"/>
    <n v="75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18500"/>
    <s v="Forsikringer, vakthold og sikring"/>
    <s v="1185"/>
    <s v="20210"/>
    <s v="Oppvekst og Utdanning"/>
    <s v="2024_08_fact_komskole.csv"/>
    <n v="0"/>
    <n v="750"/>
    <n v="75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40"/>
    <x v="8"/>
    <s v="103000"/>
    <s v="Ekstrahjelp"/>
    <s v="1030"/>
    <s v="20210"/>
    <s v="Oppvekst og Utdanning"/>
    <s v="2024_07_fact_komskole.csv"/>
    <n v="0"/>
    <n v="10250"/>
    <n v="1025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40"/>
    <x v="8"/>
    <s v="103000"/>
    <s v="Ekstrahjelp"/>
    <s v="1030"/>
    <s v="20210"/>
    <s v="Oppvekst og Utdanning"/>
    <s v="2024_08_fact_komskole.csv"/>
    <n v="0"/>
    <n v="10250"/>
    <n v="1025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40"/>
    <x v="1"/>
    <s v="102013"/>
    <s v="Vikar - korttidsfravær"/>
    <s v="1020"/>
    <s v="20230"/>
    <s v="Oppvekst og Utdanning"/>
    <s v="2024_07_fact_komskole.csv"/>
    <n v="0"/>
    <n v="11500"/>
    <n v="115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40"/>
    <x v="1"/>
    <s v="102013"/>
    <s v="Vikar - korttidsfravær"/>
    <s v="1020"/>
    <s v="20230"/>
    <s v="Oppvekst og Utdanning"/>
    <s v="2024_08_fact_komskole.csv"/>
    <n v="0"/>
    <n v="11500"/>
    <n v="1150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30"/>
    <x v="6"/>
    <s v="142900"/>
    <s v="Merverdiavgift som gir rett til momskompensasjon"/>
    <s v="1429"/>
    <s v="20210"/>
    <s v="Oppvekst og Utdanning"/>
    <s v="2024_07_fact_komskole.csv"/>
    <n v="0"/>
    <n v="7000"/>
    <n v="70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30"/>
    <x v="6"/>
    <s v="142900"/>
    <s v="Merverdiavgift som gir rett til momskompensasjon"/>
    <s v="1429"/>
    <s v="20210"/>
    <s v="Oppvekst og Utdanning"/>
    <s v="2024_08_fact_komskole.csv"/>
    <n v="0"/>
    <n v="7000"/>
    <n v="700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08000"/>
    <s v="Godtgjørelser til folkevalgte"/>
    <s v="1080"/>
    <s v="20210"/>
    <s v="Oppvekst og Utdanning"/>
    <s v="2024_07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08000"/>
    <s v="Godtgjørelser til folkevalgte"/>
    <s v="1080"/>
    <s v="20210"/>
    <s v="Oppvekst og Utdanning"/>
    <s v="2024_08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17002"/>
    <s v="Vedlikehold / service transportmidler og anleggsm."/>
    <s v="1170"/>
    <s v="20210"/>
    <s v="Oppvekst og Utdanning"/>
    <s v="2024_07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17002"/>
    <s v="Vedlikehold / service transportmidler og anleggsm."/>
    <s v="1170"/>
    <s v="20210"/>
    <s v="Oppvekst og Utdanning"/>
    <s v="2024_08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71005"/>
    <s v="Refusjon foreldrepenger"/>
    <s v="1710"/>
    <s v="20230"/>
    <s v="Oppvekst og Utdanning"/>
    <s v="2024_07_fact_komskole.csv"/>
    <n v="0"/>
    <n v="-4250"/>
    <n v="-425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71005"/>
    <s v="Refusjon foreldrepenger"/>
    <s v="1710"/>
    <s v="20230"/>
    <s v="Oppvekst og Utdanning"/>
    <s v="2024_08_fact_komskole.csv"/>
    <n v="0"/>
    <n v="-4250"/>
    <n v="-425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81000"/>
    <s v="Andre statlige overføringer"/>
    <s v="1810"/>
    <s v="20230"/>
    <s v="Oppvekst og Utdanning"/>
    <s v="2024_07_fact_komskole.csv"/>
    <n v="0"/>
    <n v="-22000"/>
    <n v="-220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81000"/>
    <s v="Andre statlige overføringer"/>
    <s v="1810"/>
    <s v="20230"/>
    <s v="Oppvekst og Utdanning"/>
    <s v="2024_08_fact_komskole.csv"/>
    <n v="0"/>
    <n v="-22000"/>
    <n v="-2200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20010"/>
    <s v="Datautstyr, ikke elev-pcer"/>
    <s v="1200"/>
    <s v="22110"/>
    <s v="Oppvekst og Utdanning"/>
    <s v="2024_07_fact_komskole.csv"/>
    <n v="0"/>
    <n v="1250"/>
    <n v="125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20010"/>
    <s v="Datautstyr, ikke elev-pcer"/>
    <s v="1200"/>
    <s v="22110"/>
    <s v="Oppvekst og Utdanning"/>
    <s v="2024_08_fact_komskole.csv"/>
    <n v="0"/>
    <n v="1250"/>
    <n v="125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42900"/>
    <s v="Merverdiavgift som gir rett til momskompensasjon"/>
    <s v="1429"/>
    <s v="22110"/>
    <s v="Oppvekst og Utdanning"/>
    <s v="2024_07_fact_komskole.csv"/>
    <n v="0"/>
    <n v="1500"/>
    <n v="15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42900"/>
    <s v="Merverdiavgift som gir rett til momskompensasjon"/>
    <s v="1429"/>
    <s v="22110"/>
    <s v="Oppvekst og Utdanning"/>
    <s v="2024_08_fact_komskole.csv"/>
    <n v="0"/>
    <n v="1500"/>
    <n v="150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30"/>
    <x v="6"/>
    <s v="172900"/>
    <s v="Kompensasjon for merverdiavgift"/>
    <s v="1729"/>
    <s v="20220"/>
    <s v="Oppvekst og Utdanning"/>
    <s v="2024_07_fact_komskole.csv"/>
    <n v="0"/>
    <n v="-7000"/>
    <n v="-70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30"/>
    <x v="6"/>
    <s v="172900"/>
    <s v="Kompensasjon for merverdiavgift"/>
    <s v="1729"/>
    <s v="20220"/>
    <s v="Oppvekst og Utdanning"/>
    <s v="2024_08_fact_komskole.csv"/>
    <n v="0"/>
    <n v="-7000"/>
    <n v="-700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73000"/>
    <s v="Refusjon fra fylkeskommuner"/>
    <s v="1730"/>
    <s v="20220"/>
    <s v="Oppvekst og Utdanning"/>
    <s v="2024_07_fact_komskole.csv"/>
    <n v="0"/>
    <n v="-31250"/>
    <n v="-3125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73000"/>
    <s v="Refusjon fra fylkeskommuner"/>
    <s v="1730"/>
    <s v="20220"/>
    <s v="Oppvekst og Utdanning"/>
    <s v="2024_08_fact_komskole.csv"/>
    <n v="0"/>
    <n v="-31250"/>
    <n v="-3125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12002"/>
    <s v="Påskjønnelser - jfr reglement"/>
    <s v="1120"/>
    <s v="20220"/>
    <s v="Oppvekst og Utdanning"/>
    <s v="2024_07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12002"/>
    <s v="Påskjønnelser - jfr reglement"/>
    <s v="1120"/>
    <s v="20220"/>
    <s v="Oppvekst og Utdanning"/>
    <s v="2024_08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020"/>
    <x v="4"/>
    <s v="112099"/>
    <s v="Interne inntekter/utgifter"/>
    <s v="1120"/>
    <s v="20230"/>
    <s v="Oppvekst og Utdanning"/>
    <s v="2024_07_fact_komskole.csv"/>
    <n v="0"/>
    <n v="-500"/>
    <n v="-5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020"/>
    <x v="4"/>
    <s v="112099"/>
    <s v="Interne inntekter/utgifter"/>
    <s v="1120"/>
    <s v="20230"/>
    <s v="Oppvekst og Utdanning"/>
    <s v="2024_08_fact_komskole.csv"/>
    <n v="0"/>
    <n v="-500"/>
    <n v="-50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150"/>
    <x v="9"/>
    <s v="103000"/>
    <s v="Ekstrahjelp"/>
    <s v="1030"/>
    <s v="20220"/>
    <s v="Oppvekst og Utdanning"/>
    <s v="2024_07_fact_komskole.csv"/>
    <n v="0"/>
    <n v="4000"/>
    <n v="40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150"/>
    <x v="9"/>
    <s v="103000"/>
    <s v="Ekstrahjelp"/>
    <s v="1030"/>
    <s v="20220"/>
    <s v="Oppvekst og Utdanning"/>
    <s v="2024_08_fact_komskole.csv"/>
    <n v="0"/>
    <n v="4000"/>
    <n v="400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04000"/>
    <s v="Overtidslønn"/>
    <s v="1040"/>
    <s v="22110"/>
    <s v="Oppvekst og Utdanning"/>
    <s v="2024_07_fact_komskole.csv"/>
    <n v="0"/>
    <n v="2000"/>
    <n v="20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04000"/>
    <s v="Overtidslønn"/>
    <s v="1040"/>
    <s v="22110"/>
    <s v="Oppvekst og Utdanning"/>
    <s v="2024_08_fact_komskole.csv"/>
    <n v="0"/>
    <n v="2000"/>
    <n v="2000"/>
    <n v="0"/>
    <n v="0"/>
    <n v="0"/>
    <n v="0"/>
    <n v="0"/>
    <n v="0"/>
    <n v="0"/>
    <n v="0"/>
    <n v="100"/>
    <n v="1"/>
    <n v="0"/>
    <n v="0"/>
    <n v="0"/>
    <n v="0"/>
    <n v="0"/>
  </r>
  <r>
    <d v="2024-07-01T00:00:00"/>
    <n v="2024"/>
    <x v="7"/>
    <n v="3"/>
    <n v="1"/>
    <n v="0"/>
    <s v="2210"/>
    <x v="2"/>
    <s v="172900"/>
    <s v="Kompensasjon for merverdiavgift"/>
    <s v="1729"/>
    <s v="22110"/>
    <s v="Oppvekst og Utdanning"/>
    <s v="2024_07_fact_komskole.csv"/>
    <n v="0"/>
    <n v="-1500"/>
    <n v="-1500"/>
    <n v="0"/>
    <n v="0"/>
    <n v="0"/>
    <n v="0"/>
    <n v="0"/>
    <n v="0"/>
    <n v="0"/>
    <n v="0"/>
    <n v="100"/>
    <n v="1"/>
    <n v="0"/>
    <n v="0"/>
    <n v="0"/>
    <n v="0"/>
    <n v="0"/>
  </r>
  <r>
    <d v="2024-08-01T00:00:00"/>
    <n v="2024"/>
    <x v="5"/>
    <n v="3"/>
    <n v="1"/>
    <n v="0"/>
    <s v="2210"/>
    <x v="2"/>
    <s v="172900"/>
    <s v="Kompensasjon for merverdiavgift"/>
    <s v="1729"/>
    <s v="22110"/>
    <s v="Oppvekst og Utdanning"/>
    <s v="2024_08_fact_komskole.csv"/>
    <n v="0"/>
    <n v="-1500"/>
    <n v="-15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30"/>
    <x v="7"/>
    <s v="102000"/>
    <s v="Vikar - sykefravær - med refusjon"/>
    <s v="1020"/>
    <s v="21310"/>
    <s v="Oppvekst og Utdanning"/>
    <s v="2024_04_fact_komskole.csv"/>
    <n v="0"/>
    <n v="27880"/>
    <n v="2788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30"/>
    <x v="7"/>
    <s v="102000"/>
    <s v="Vikar - sykefravær - med refusjon"/>
    <s v="1020"/>
    <s v="21310"/>
    <s v="Oppvekst og Utdanning"/>
    <s v="2024_05_fact_komskole.csv"/>
    <n v="0"/>
    <n v="27880"/>
    <n v="2788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30"/>
    <x v="7"/>
    <s v="102000"/>
    <s v="Vikar - sykefravær - med refusjon"/>
    <s v="1020"/>
    <s v="21310"/>
    <s v="Oppvekst og Utdanning"/>
    <s v="2024_06_fact_komskole.csv"/>
    <n v="0"/>
    <n v="27880"/>
    <n v="2788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30"/>
    <x v="7"/>
    <s v="171000"/>
    <s v="Refusjon sykepenger"/>
    <s v="1710"/>
    <s v="21310"/>
    <s v="Oppvekst og Utdanning"/>
    <s v="2024_04_fact_komskole.csv"/>
    <n v="0"/>
    <n v="-27750"/>
    <n v="-2775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30"/>
    <x v="7"/>
    <s v="171000"/>
    <s v="Refusjon sykepenger"/>
    <s v="1710"/>
    <s v="21310"/>
    <s v="Oppvekst og Utdanning"/>
    <s v="2024_05_fact_komskole.csv"/>
    <n v="0"/>
    <n v="-27750"/>
    <n v="-2775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30"/>
    <x v="7"/>
    <s v="171000"/>
    <s v="Refusjon sykepenger"/>
    <s v="1710"/>
    <s v="21310"/>
    <s v="Oppvekst og Utdanning"/>
    <s v="2024_06_fact_komskole.csv"/>
    <n v="0"/>
    <n v="-27750"/>
    <n v="-2775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35000"/>
    <s v="Kjøp fra kommuner"/>
    <s v="1350"/>
    <s v="20220"/>
    <s v="Oppvekst og Utdanning"/>
    <s v="2024_04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35000"/>
    <s v="Kjøp fra kommuner"/>
    <s v="1350"/>
    <s v="20220"/>
    <s v="Oppvekst og Utdanning"/>
    <s v="2024_05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35000"/>
    <s v="Kjøp fra kommuner"/>
    <s v="1350"/>
    <s v="20220"/>
    <s v="Oppvekst og Utdanning"/>
    <s v="2024_06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19590"/>
    <s v="Andre avgifter, gebyrer og lisenser"/>
    <s v="1195"/>
    <s v="22110"/>
    <s v="Oppvekst og Utdanning"/>
    <s v="2024_04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19590"/>
    <s v="Andre avgifter, gebyrer og lisenser"/>
    <s v="1195"/>
    <s v="22110"/>
    <s v="Oppvekst og Utdanning"/>
    <s v="2024_05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19590"/>
    <s v="Andre avgifter, gebyrer og lisenser"/>
    <s v="1195"/>
    <s v="22110"/>
    <s v="Oppvekst og Utdanning"/>
    <s v="2024_06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62000"/>
    <s v="Annet salg av varer og tjenester, gebyrer o.l. som ikke er merverdiavgiftspliktig"/>
    <s v="1620"/>
    <s v="20220"/>
    <s v="Oppvekst og Utdanning"/>
    <s v="2024_04_fact_komskole.csv"/>
    <n v="0"/>
    <n v="-4620"/>
    <n v="-46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62000"/>
    <s v="Annet salg av varer og tjenester, gebyrer o.l. som ikke er merverdiavgiftspliktig"/>
    <s v="1620"/>
    <s v="20220"/>
    <s v="Oppvekst og Utdanning"/>
    <s v="2024_05_fact_komskole.csv"/>
    <n v="0"/>
    <n v="-4620"/>
    <n v="-46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62000"/>
    <s v="Annet salg av varer og tjenester, gebyrer o.l. som ikke er merverdiavgiftspliktig"/>
    <s v="1620"/>
    <s v="20220"/>
    <s v="Oppvekst og Utdanning"/>
    <s v="2024_06_fact_komskole.csv"/>
    <n v="0"/>
    <n v="-4620"/>
    <n v="-46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02000"/>
    <s v="Vikar - sykefravær - med refusjon"/>
    <s v="1020"/>
    <s v="20220"/>
    <s v="Oppvekst og Utdanning"/>
    <s v="2024_04_fact_komskole.csv"/>
    <n v="0"/>
    <n v="4500"/>
    <n v="45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02000"/>
    <s v="Vikar - sykefravær - med refusjon"/>
    <s v="1020"/>
    <s v="20220"/>
    <s v="Oppvekst og Utdanning"/>
    <s v="2024_05_fact_komskole.csv"/>
    <n v="0"/>
    <n v="4500"/>
    <n v="45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02000"/>
    <s v="Vikar - sykefravær - med refusjon"/>
    <s v="1020"/>
    <s v="20220"/>
    <s v="Oppvekst og Utdanning"/>
    <s v="2024_06_fact_komskole.csv"/>
    <n v="0"/>
    <n v="4500"/>
    <n v="45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08900"/>
    <s v="Trekkpliktig, opplysningspliktig, ikke arbeidsgiveravgiftspliktig lønn"/>
    <s v="1089"/>
    <s v="20220"/>
    <s v="Oppvekst og Utdanning"/>
    <s v="2024_04_fact_komskole.csv"/>
    <n v="0"/>
    <n v="1000"/>
    <n v="10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08900"/>
    <s v="Trekkpliktig, opplysningspliktig, ikke arbeidsgiveravgiftspliktig lønn"/>
    <s v="1089"/>
    <s v="20220"/>
    <s v="Oppvekst og Utdanning"/>
    <s v="2024_05_fact_komskole.csv"/>
    <n v="0"/>
    <n v="1000"/>
    <n v="10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08900"/>
    <s v="Trekkpliktig, opplysningspliktig, ikke arbeidsgiveravgiftspliktig lønn"/>
    <s v="1089"/>
    <s v="20220"/>
    <s v="Oppvekst og Utdanning"/>
    <s v="2024_06_fact_komskole.csv"/>
    <n v="0"/>
    <n v="1000"/>
    <n v="10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71005"/>
    <s v="Refusjon foreldrepenger"/>
    <s v="1710"/>
    <s v="20210"/>
    <s v="Oppvekst og Utdanning"/>
    <s v="2024_04_fact_komskole.csv"/>
    <n v="0"/>
    <n v="-118120"/>
    <n v="-1181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71005"/>
    <s v="Refusjon foreldrepenger"/>
    <s v="1710"/>
    <s v="20210"/>
    <s v="Oppvekst og Utdanning"/>
    <s v="2024_05_fact_komskole.csv"/>
    <n v="0"/>
    <n v="-118120"/>
    <n v="-1181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71005"/>
    <s v="Refusjon foreldrepenger"/>
    <s v="1710"/>
    <s v="20210"/>
    <s v="Oppvekst og Utdanning"/>
    <s v="2024_06_fact_komskole.csv"/>
    <n v="0"/>
    <n v="-118120"/>
    <n v="-1181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55000"/>
    <s v="Avsetninger til bundne fond"/>
    <s v="1550"/>
    <s v="20210"/>
    <s v="Oppvekst og Utdanning"/>
    <s v="2024_04_fact_komskole.csv"/>
    <n v="0"/>
    <n v="31250"/>
    <n v="3125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55000"/>
    <s v="Avsetninger til bundne fond"/>
    <s v="1550"/>
    <s v="20210"/>
    <s v="Oppvekst og Utdanning"/>
    <s v="2024_05_fact_komskole.csv"/>
    <n v="0"/>
    <n v="31250"/>
    <n v="3125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55000"/>
    <s v="Avsetninger til bundne fond"/>
    <s v="1550"/>
    <s v="20210"/>
    <s v="Oppvekst og Utdanning"/>
    <s v="2024_06_fact_komskole.csv"/>
    <n v="0"/>
    <n v="31250"/>
    <n v="3125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04000"/>
    <s v="Overtidslønn"/>
    <s v="1040"/>
    <s v="20210"/>
    <s v="Oppvekst og Utdanning"/>
    <s v="2024_04_fact_komskole.csv"/>
    <n v="0"/>
    <n v="5750"/>
    <n v="575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04000"/>
    <s v="Overtidslønn"/>
    <s v="1040"/>
    <s v="20210"/>
    <s v="Oppvekst og Utdanning"/>
    <s v="2024_05_fact_komskole.csv"/>
    <n v="0"/>
    <n v="5750"/>
    <n v="575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04000"/>
    <s v="Overtidslønn"/>
    <s v="1040"/>
    <s v="20210"/>
    <s v="Oppvekst og Utdanning"/>
    <s v="2024_06_fact_komskole.csv"/>
    <n v="0"/>
    <n v="5750"/>
    <n v="575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12000"/>
    <s v="Velferdstiltak / arrangementer -  ansatte"/>
    <s v="1120"/>
    <s v="20210"/>
    <s v="Oppvekst og Utdanning"/>
    <s v="2024_04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12000"/>
    <s v="Velferdstiltak / arrangementer -  ansatte"/>
    <s v="1120"/>
    <s v="20210"/>
    <s v="Oppvekst og Utdanning"/>
    <s v="2024_05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12000"/>
    <s v="Velferdstiltak / arrangementer -  ansatte"/>
    <s v="1120"/>
    <s v="20210"/>
    <s v="Oppvekst og Utdanning"/>
    <s v="2024_06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12002"/>
    <s v="Påskjønnelser - jfr reglement"/>
    <s v="1120"/>
    <s v="20220"/>
    <s v="Oppvekst og Utdanning"/>
    <s v="2024_04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12002"/>
    <s v="Påskjønnelser - jfr reglement"/>
    <s v="1120"/>
    <s v="20220"/>
    <s v="Oppvekst og Utdanning"/>
    <s v="2024_05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12002"/>
    <s v="Påskjønnelser - jfr reglement"/>
    <s v="1120"/>
    <s v="20220"/>
    <s v="Oppvekst og Utdanning"/>
    <s v="2024_06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01030"/>
    <s v="Fastlønn - lørdags- og søndagstillegg"/>
    <s v="1010"/>
    <s v="20220"/>
    <s v="Oppvekst og Utdanning"/>
    <s v="2024_04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01030"/>
    <s v="Fastlønn - lørdags- og søndagstillegg"/>
    <s v="1010"/>
    <s v="20220"/>
    <s v="Oppvekst og Utdanning"/>
    <s v="2024_05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01030"/>
    <s v="Fastlønn - lørdags- og søndagstillegg"/>
    <s v="1010"/>
    <s v="20220"/>
    <s v="Oppvekst og Utdanning"/>
    <s v="2024_06_fact_komskole.csv"/>
    <n v="0"/>
    <n v="250"/>
    <n v="25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40"/>
    <x v="8"/>
    <s v="171000"/>
    <s v="Refusjon sykepenger"/>
    <s v="1710"/>
    <s v="20220"/>
    <s v="Oppvekst og Utdanning"/>
    <s v="2024_04_fact_komskole.csv"/>
    <n v="0"/>
    <n v="-48620"/>
    <n v="-486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40"/>
    <x v="8"/>
    <s v="171000"/>
    <s v="Refusjon sykepenger"/>
    <s v="1710"/>
    <s v="20220"/>
    <s v="Oppvekst og Utdanning"/>
    <s v="2024_05_fact_komskole.csv"/>
    <n v="0"/>
    <n v="-48620"/>
    <n v="-486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40"/>
    <x v="8"/>
    <s v="171000"/>
    <s v="Refusjon sykepenger"/>
    <s v="1710"/>
    <s v="20220"/>
    <s v="Oppvekst og Utdanning"/>
    <s v="2024_06_fact_komskole.csv"/>
    <n v="0"/>
    <n v="-48620"/>
    <n v="-486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04000"/>
    <s v="Overtidslønn"/>
    <s v="1040"/>
    <s v="20230"/>
    <s v="Oppvekst og Utdanning"/>
    <s v="2024_04_fact_komskole.csv"/>
    <n v="0"/>
    <n v="2250"/>
    <n v="225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04000"/>
    <s v="Overtidslønn"/>
    <s v="1040"/>
    <s v="20230"/>
    <s v="Oppvekst og Utdanning"/>
    <s v="2024_05_fact_komskole.csv"/>
    <n v="0"/>
    <n v="2250"/>
    <n v="225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04000"/>
    <s v="Overtidslønn"/>
    <s v="1040"/>
    <s v="20230"/>
    <s v="Oppvekst og Utdanning"/>
    <s v="2024_06_fact_komskole.csv"/>
    <n v="0"/>
    <n v="2250"/>
    <n v="225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16500"/>
    <s v="Andre opplysningspliktige godtgjørelser"/>
    <s v="1165"/>
    <s v="20220"/>
    <s v="Oppvekst og Utdanning"/>
    <s v="2024_04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16500"/>
    <s v="Andre opplysningspliktige godtgjørelser"/>
    <s v="1165"/>
    <s v="20220"/>
    <s v="Oppvekst og Utdanning"/>
    <s v="2024_05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16500"/>
    <s v="Andre opplysningspliktige godtgjørelser"/>
    <s v="1165"/>
    <s v="20220"/>
    <s v="Oppvekst og Utdanning"/>
    <s v="2024_06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18500"/>
    <s v="Forsikringer, vakthold og sikring"/>
    <s v="1185"/>
    <s v="20210"/>
    <s v="Oppvekst og Utdanning"/>
    <s v="2024_04_fact_komskole.csv"/>
    <n v="0"/>
    <n v="750"/>
    <n v="75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18500"/>
    <s v="Forsikringer, vakthold og sikring"/>
    <s v="1185"/>
    <s v="20210"/>
    <s v="Oppvekst og Utdanning"/>
    <s v="2024_05_fact_komskole.csv"/>
    <n v="0"/>
    <n v="750"/>
    <n v="75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18500"/>
    <s v="Forsikringer, vakthold og sikring"/>
    <s v="1185"/>
    <s v="20210"/>
    <s v="Oppvekst og Utdanning"/>
    <s v="2024_06_fact_komskole.csv"/>
    <n v="0"/>
    <n v="750"/>
    <n v="75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11500"/>
    <s v="Matvarer / drikke - ikke møtevirksomhet"/>
    <s v="1115"/>
    <s v="20220"/>
    <s v="Oppvekst og Utdanning"/>
    <s v="2024_04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11500"/>
    <s v="Matvarer / drikke - ikke møtevirksomhet"/>
    <s v="1115"/>
    <s v="20220"/>
    <s v="Oppvekst og Utdanning"/>
    <s v="2024_05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11500"/>
    <s v="Matvarer / drikke - ikke møtevirksomhet"/>
    <s v="1115"/>
    <s v="20220"/>
    <s v="Oppvekst og Utdanning"/>
    <s v="2024_06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72900"/>
    <s v="Kompensasjon for merverdiavgift"/>
    <s v="1729"/>
    <s v="20220"/>
    <s v="Oppvekst og Utdanning"/>
    <s v="2024_04_fact_komskole.csv"/>
    <n v="0"/>
    <n v="-2120"/>
    <n v="-21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72900"/>
    <s v="Kompensasjon for merverdiavgift"/>
    <s v="1729"/>
    <s v="20220"/>
    <s v="Oppvekst og Utdanning"/>
    <s v="2024_05_fact_komskole.csv"/>
    <n v="0"/>
    <n v="-2120"/>
    <n v="-21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72900"/>
    <s v="Kompensasjon for merverdiavgift"/>
    <s v="1729"/>
    <s v="20220"/>
    <s v="Oppvekst og Utdanning"/>
    <s v="2024_06_fact_komskole.csv"/>
    <n v="0"/>
    <n v="-2120"/>
    <n v="-21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40"/>
    <x v="8"/>
    <s v="103000"/>
    <s v="Ekstrahjelp"/>
    <s v="1030"/>
    <s v="20210"/>
    <s v="Oppvekst og Utdanning"/>
    <s v="2024_04_fact_komskole.csv"/>
    <n v="0"/>
    <n v="10250"/>
    <n v="1025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40"/>
    <x v="8"/>
    <s v="103000"/>
    <s v="Ekstrahjelp"/>
    <s v="1030"/>
    <s v="20210"/>
    <s v="Oppvekst og Utdanning"/>
    <s v="2024_05_fact_komskole.csv"/>
    <n v="0"/>
    <n v="10250"/>
    <n v="1025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40"/>
    <x v="8"/>
    <s v="103000"/>
    <s v="Ekstrahjelp"/>
    <s v="1030"/>
    <s v="20210"/>
    <s v="Oppvekst og Utdanning"/>
    <s v="2024_06_fact_komskole.csv"/>
    <n v="0"/>
    <n v="10250"/>
    <n v="1025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02013"/>
    <s v="Vikar - korttidsfravær"/>
    <s v="1020"/>
    <s v="20230"/>
    <s v="Oppvekst og Utdanning"/>
    <s v="2024_04_fact_komskole.csv"/>
    <n v="0"/>
    <n v="11500"/>
    <n v="115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02013"/>
    <s v="Vikar - korttidsfravær"/>
    <s v="1020"/>
    <s v="20230"/>
    <s v="Oppvekst og Utdanning"/>
    <s v="2024_05_fact_komskole.csv"/>
    <n v="0"/>
    <n v="11500"/>
    <n v="115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02013"/>
    <s v="Vikar - korttidsfravær"/>
    <s v="1020"/>
    <s v="20230"/>
    <s v="Oppvekst og Utdanning"/>
    <s v="2024_06_fact_komskole.csv"/>
    <n v="0"/>
    <n v="11500"/>
    <n v="115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20090"/>
    <s v="Annet utstyr / andre maskiner"/>
    <s v="1200"/>
    <s v="20210"/>
    <s v="Oppvekst og Utdanning"/>
    <s v="2024_04_fact_komskole.csv"/>
    <n v="0"/>
    <n v="880"/>
    <n v="88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20090"/>
    <s v="Annet utstyr / andre maskiner"/>
    <s v="1200"/>
    <s v="20210"/>
    <s v="Oppvekst og Utdanning"/>
    <s v="2024_05_fact_komskole.csv"/>
    <n v="0"/>
    <n v="880"/>
    <n v="88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20090"/>
    <s v="Annet utstyr / andre maskiner"/>
    <s v="1200"/>
    <s v="20210"/>
    <s v="Oppvekst og Utdanning"/>
    <s v="2024_06_fact_komskole.csv"/>
    <n v="0"/>
    <n v="880"/>
    <n v="88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03000"/>
    <s v="Ekstrahjelp"/>
    <s v="1030"/>
    <s v="22110"/>
    <s v="Oppvekst og Utdanning"/>
    <s v="2024_04_fact_komskole.csv"/>
    <n v="0"/>
    <n v="880"/>
    <n v="88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03000"/>
    <s v="Ekstrahjelp"/>
    <s v="1030"/>
    <s v="22110"/>
    <s v="Oppvekst og Utdanning"/>
    <s v="2024_05_fact_komskole.csv"/>
    <n v="0"/>
    <n v="880"/>
    <n v="88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03000"/>
    <s v="Ekstrahjelp"/>
    <s v="1030"/>
    <s v="22110"/>
    <s v="Oppvekst og Utdanning"/>
    <s v="2024_06_fact_komskole.csv"/>
    <n v="0"/>
    <n v="880"/>
    <n v="88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30"/>
    <x v="6"/>
    <s v="142900"/>
    <s v="Merverdiavgift som gir rett til momskompensasjon"/>
    <s v="1429"/>
    <s v="20210"/>
    <s v="Oppvekst og Utdanning"/>
    <s v="2024_04_fact_komskole.csv"/>
    <n v="0"/>
    <n v="7000"/>
    <n v="70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30"/>
    <x v="6"/>
    <s v="142900"/>
    <s v="Merverdiavgift som gir rett til momskompensasjon"/>
    <s v="1429"/>
    <s v="20210"/>
    <s v="Oppvekst og Utdanning"/>
    <s v="2024_05_fact_komskole.csv"/>
    <n v="0"/>
    <n v="7000"/>
    <n v="70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30"/>
    <x v="6"/>
    <s v="142900"/>
    <s v="Merverdiavgift som gir rett til momskompensasjon"/>
    <s v="1429"/>
    <s v="20210"/>
    <s v="Oppvekst og Utdanning"/>
    <s v="2024_06_fact_komskole.csv"/>
    <n v="0"/>
    <n v="7000"/>
    <n v="70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08000"/>
    <s v="Godtgjørelser til folkevalgte"/>
    <s v="1080"/>
    <s v="20210"/>
    <s v="Oppvekst og Utdanning"/>
    <s v="2024_04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08000"/>
    <s v="Godtgjørelser til folkevalgte"/>
    <s v="1080"/>
    <s v="20210"/>
    <s v="Oppvekst og Utdanning"/>
    <s v="2024_05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08000"/>
    <s v="Godtgjørelser til folkevalgte"/>
    <s v="1080"/>
    <s v="20210"/>
    <s v="Oppvekst og Utdanning"/>
    <s v="2024_06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17002"/>
    <s v="Vedlikehold / service transportmidler og anleggsm."/>
    <s v="1170"/>
    <s v="20210"/>
    <s v="Oppvekst og Utdanning"/>
    <s v="2024_04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17002"/>
    <s v="Vedlikehold / service transportmidler og anleggsm."/>
    <s v="1170"/>
    <s v="20210"/>
    <s v="Oppvekst og Utdanning"/>
    <s v="2024_05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17002"/>
    <s v="Vedlikehold / service transportmidler og anleggsm."/>
    <s v="1170"/>
    <s v="20210"/>
    <s v="Oppvekst og Utdanning"/>
    <s v="2024_06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71005"/>
    <s v="Refusjon foreldrepenger"/>
    <s v="1710"/>
    <s v="20230"/>
    <s v="Oppvekst og Utdanning"/>
    <s v="2024_04_fact_komskole.csv"/>
    <n v="0"/>
    <n v="-4250"/>
    <n v="-425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71005"/>
    <s v="Refusjon foreldrepenger"/>
    <s v="1710"/>
    <s v="20230"/>
    <s v="Oppvekst og Utdanning"/>
    <s v="2024_05_fact_komskole.csv"/>
    <n v="0"/>
    <n v="-4250"/>
    <n v="-425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71005"/>
    <s v="Refusjon foreldrepenger"/>
    <s v="1710"/>
    <s v="20230"/>
    <s v="Oppvekst og Utdanning"/>
    <s v="2024_06_fact_komskole.csv"/>
    <n v="0"/>
    <n v="-4250"/>
    <n v="-425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77000"/>
    <s v="Refusjon fra private"/>
    <s v="1770"/>
    <s v="20230"/>
    <s v="Oppvekst og Utdanning"/>
    <s v="2024_04_fact_komskole.csv"/>
    <n v="0"/>
    <n v="-3620"/>
    <n v="-36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77000"/>
    <s v="Refusjon fra private"/>
    <s v="1770"/>
    <s v="20230"/>
    <s v="Oppvekst og Utdanning"/>
    <s v="2024_05_fact_komskole.csv"/>
    <n v="0"/>
    <n v="-3620"/>
    <n v="-36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77000"/>
    <s v="Refusjon fra private"/>
    <s v="1770"/>
    <s v="20230"/>
    <s v="Oppvekst og Utdanning"/>
    <s v="2024_06_fact_komskole.csv"/>
    <n v="0"/>
    <n v="-3620"/>
    <n v="-36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81000"/>
    <s v="Andre statlige overføringer"/>
    <s v="1810"/>
    <s v="20230"/>
    <s v="Oppvekst og Utdanning"/>
    <s v="2024_04_fact_komskole.csv"/>
    <n v="0"/>
    <n v="-22000"/>
    <n v="-220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81000"/>
    <s v="Andre statlige overføringer"/>
    <s v="1810"/>
    <s v="20230"/>
    <s v="Oppvekst og Utdanning"/>
    <s v="2024_05_fact_komskole.csv"/>
    <n v="0"/>
    <n v="-22000"/>
    <n v="-220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81000"/>
    <s v="Andre statlige overføringer"/>
    <s v="1810"/>
    <s v="20230"/>
    <s v="Oppvekst og Utdanning"/>
    <s v="2024_06_fact_komskole.csv"/>
    <n v="0"/>
    <n v="-22000"/>
    <n v="-220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20010"/>
    <s v="Datautstyr, ikke elev-pcer"/>
    <s v="1200"/>
    <s v="22110"/>
    <s v="Oppvekst og Utdanning"/>
    <s v="2024_04_fact_komskole.csv"/>
    <n v="0"/>
    <n v="1250"/>
    <n v="125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20010"/>
    <s v="Datautstyr, ikke elev-pcer"/>
    <s v="1200"/>
    <s v="22110"/>
    <s v="Oppvekst og Utdanning"/>
    <s v="2024_05_fact_komskole.csv"/>
    <n v="0"/>
    <n v="1250"/>
    <n v="125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20010"/>
    <s v="Datautstyr, ikke elev-pcer"/>
    <s v="1200"/>
    <s v="22110"/>
    <s v="Oppvekst og Utdanning"/>
    <s v="2024_06_fact_komskole.csv"/>
    <n v="0"/>
    <n v="1250"/>
    <n v="125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42900"/>
    <s v="Merverdiavgift som gir rett til momskompensasjon"/>
    <s v="1429"/>
    <s v="22110"/>
    <s v="Oppvekst og Utdanning"/>
    <s v="2024_04_fact_komskole.csv"/>
    <n v="0"/>
    <n v="1500"/>
    <n v="15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42900"/>
    <s v="Merverdiavgift som gir rett til momskompensasjon"/>
    <s v="1429"/>
    <s v="22110"/>
    <s v="Oppvekst og Utdanning"/>
    <s v="2024_05_fact_komskole.csv"/>
    <n v="0"/>
    <n v="1500"/>
    <n v="15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42900"/>
    <s v="Merverdiavgift som gir rett til momskompensasjon"/>
    <s v="1429"/>
    <s v="22110"/>
    <s v="Oppvekst og Utdanning"/>
    <s v="2024_06_fact_komskole.csv"/>
    <n v="0"/>
    <n v="1500"/>
    <n v="15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30"/>
    <x v="6"/>
    <s v="172900"/>
    <s v="Kompensasjon for merverdiavgift"/>
    <s v="1729"/>
    <s v="20220"/>
    <s v="Oppvekst og Utdanning"/>
    <s v="2024_04_fact_komskole.csv"/>
    <n v="0"/>
    <n v="-7000"/>
    <n v="-70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30"/>
    <x v="6"/>
    <s v="172900"/>
    <s v="Kompensasjon for merverdiavgift"/>
    <s v="1729"/>
    <s v="20220"/>
    <s v="Oppvekst og Utdanning"/>
    <s v="2024_05_fact_komskole.csv"/>
    <n v="0"/>
    <n v="-7000"/>
    <n v="-70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30"/>
    <x v="6"/>
    <s v="172900"/>
    <s v="Kompensasjon for merverdiavgift"/>
    <s v="1729"/>
    <s v="20220"/>
    <s v="Oppvekst og Utdanning"/>
    <s v="2024_06_fact_komskole.csv"/>
    <n v="0"/>
    <n v="-7000"/>
    <n v="-70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03000"/>
    <s v="Ekstrahjelp"/>
    <s v="1030"/>
    <s v="20210"/>
    <s v="Oppvekst og Utdanning"/>
    <s v="2024_04_fact_komskole.csv"/>
    <n v="0"/>
    <n v="1880"/>
    <n v="188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03000"/>
    <s v="Ekstrahjelp"/>
    <s v="1030"/>
    <s v="20210"/>
    <s v="Oppvekst og Utdanning"/>
    <s v="2024_05_fact_komskole.csv"/>
    <n v="0"/>
    <n v="1880"/>
    <n v="188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03000"/>
    <s v="Ekstrahjelp"/>
    <s v="1030"/>
    <s v="20210"/>
    <s v="Oppvekst og Utdanning"/>
    <s v="2024_06_fact_komskole.csv"/>
    <n v="0"/>
    <n v="1880"/>
    <n v="188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73000"/>
    <s v="Refusjon fra fylkeskommuner"/>
    <s v="1730"/>
    <s v="20220"/>
    <s v="Oppvekst og Utdanning"/>
    <s v="2024_04_fact_komskole.csv"/>
    <n v="0"/>
    <n v="-31250"/>
    <n v="-3125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73000"/>
    <s v="Refusjon fra fylkeskommuner"/>
    <s v="1730"/>
    <s v="20220"/>
    <s v="Oppvekst og Utdanning"/>
    <s v="2024_05_fact_komskole.csv"/>
    <n v="0"/>
    <n v="-31250"/>
    <n v="-3125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73000"/>
    <s v="Refusjon fra fylkeskommuner"/>
    <s v="1730"/>
    <s v="20220"/>
    <s v="Oppvekst og Utdanning"/>
    <s v="2024_06_fact_komskole.csv"/>
    <n v="0"/>
    <n v="-31250"/>
    <n v="-3125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20090"/>
    <s v="Annet utstyr / andre maskiner"/>
    <s v="1200"/>
    <s v="20210"/>
    <s v="Oppvekst og Utdanning"/>
    <s v="2024_04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20090"/>
    <s v="Annet utstyr / andre maskiner"/>
    <s v="1200"/>
    <s v="20210"/>
    <s v="Oppvekst og Utdanning"/>
    <s v="2024_05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20090"/>
    <s v="Annet utstyr / andre maskiner"/>
    <s v="1200"/>
    <s v="20210"/>
    <s v="Oppvekst og Utdanning"/>
    <s v="2024_06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04000"/>
    <s v="Overtidslønn"/>
    <s v="1040"/>
    <s v="20210"/>
    <s v="Oppvekst og Utdanning"/>
    <s v="2024_04_fact_komskole.csv"/>
    <n v="0"/>
    <n v="2620"/>
    <n v="26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04000"/>
    <s v="Overtidslønn"/>
    <s v="1040"/>
    <s v="20210"/>
    <s v="Oppvekst og Utdanning"/>
    <s v="2024_05_fact_komskole.csv"/>
    <n v="0"/>
    <n v="2620"/>
    <n v="26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04000"/>
    <s v="Overtidslønn"/>
    <s v="1040"/>
    <s v="20210"/>
    <s v="Oppvekst og Utdanning"/>
    <s v="2024_06_fact_komskole.csv"/>
    <n v="0"/>
    <n v="2620"/>
    <n v="26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71000"/>
    <s v="Refusjon sykepenger"/>
    <s v="1710"/>
    <s v="20210"/>
    <s v="Oppvekst og Utdanning"/>
    <s v="2024_04_fact_komskole.csv"/>
    <n v="0"/>
    <n v="-7120"/>
    <n v="-71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71000"/>
    <s v="Refusjon sykepenger"/>
    <s v="1710"/>
    <s v="20210"/>
    <s v="Oppvekst og Utdanning"/>
    <s v="2024_05_fact_komskole.csv"/>
    <n v="0"/>
    <n v="-7120"/>
    <n v="-71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71000"/>
    <s v="Refusjon sykepenger"/>
    <s v="1710"/>
    <s v="20210"/>
    <s v="Oppvekst og Utdanning"/>
    <s v="2024_06_fact_komskole.csv"/>
    <n v="0"/>
    <n v="-7120"/>
    <n v="-71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02000"/>
    <s v="Vikar - sykefravær - med refusjon"/>
    <s v="1020"/>
    <s v="22110"/>
    <s v="Oppvekst og Utdanning"/>
    <s v="2024_04_fact_komskole.csv"/>
    <n v="0"/>
    <n v="1620"/>
    <n v="16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02000"/>
    <s v="Vikar - sykefravær - med refusjon"/>
    <s v="1020"/>
    <s v="22110"/>
    <s v="Oppvekst og Utdanning"/>
    <s v="2024_05_fact_komskole.csv"/>
    <n v="0"/>
    <n v="1620"/>
    <n v="16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02000"/>
    <s v="Vikar - sykefravær - med refusjon"/>
    <s v="1020"/>
    <s v="22110"/>
    <s v="Oppvekst og Utdanning"/>
    <s v="2024_06_fact_komskole.csv"/>
    <n v="0"/>
    <n v="1620"/>
    <n v="16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60000"/>
    <s v="Brukerbetaling for kommunale tjenester -"/>
    <s v="1600"/>
    <s v="22110"/>
    <s v="Oppvekst og Utdanning"/>
    <s v="2024_04_fact_komskole.csv"/>
    <n v="0"/>
    <n v="-120"/>
    <n v="-1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60000"/>
    <s v="Brukerbetaling for kommunale tjenester -"/>
    <s v="1600"/>
    <s v="22110"/>
    <s v="Oppvekst og Utdanning"/>
    <s v="2024_05_fact_komskole.csv"/>
    <n v="0"/>
    <n v="-120"/>
    <n v="-1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60000"/>
    <s v="Brukerbetaling for kommunale tjenester -"/>
    <s v="1600"/>
    <s v="22110"/>
    <s v="Oppvekst og Utdanning"/>
    <s v="2024_06_fact_komskole.csv"/>
    <n v="0"/>
    <n v="-120"/>
    <n v="-1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12002"/>
    <s v="Påskjønnelser - jfr reglement"/>
    <s v="1120"/>
    <s v="20220"/>
    <s v="Oppvekst og Utdanning"/>
    <s v="2024_04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12002"/>
    <s v="Påskjønnelser - jfr reglement"/>
    <s v="1120"/>
    <s v="20220"/>
    <s v="Oppvekst og Utdanning"/>
    <s v="2024_05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12002"/>
    <s v="Påskjønnelser - jfr reglement"/>
    <s v="1120"/>
    <s v="20220"/>
    <s v="Oppvekst og Utdanning"/>
    <s v="2024_06_fact_komskole.csv"/>
    <n v="0"/>
    <n v="500"/>
    <n v="5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020"/>
    <x v="4"/>
    <s v="112099"/>
    <s v="Interne inntekter/utgifter"/>
    <s v="1120"/>
    <s v="20230"/>
    <s v="Oppvekst og Utdanning"/>
    <s v="2024_04_fact_komskole.csv"/>
    <n v="0"/>
    <n v="-500"/>
    <n v="-5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020"/>
    <x v="4"/>
    <s v="112099"/>
    <s v="Interne inntekter/utgifter"/>
    <s v="1120"/>
    <s v="20230"/>
    <s v="Oppvekst og Utdanning"/>
    <s v="2024_05_fact_komskole.csv"/>
    <n v="0"/>
    <n v="-500"/>
    <n v="-5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020"/>
    <x v="4"/>
    <s v="112099"/>
    <s v="Interne inntekter/utgifter"/>
    <s v="1120"/>
    <s v="20230"/>
    <s v="Oppvekst og Utdanning"/>
    <s v="2024_06_fact_komskole.csv"/>
    <n v="0"/>
    <n v="-500"/>
    <n v="-5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40"/>
    <x v="1"/>
    <s v="116500"/>
    <s v="Andre opplysningspliktige godtgjørelser"/>
    <s v="1165"/>
    <s v="20230"/>
    <s v="Oppvekst og Utdanning"/>
    <s v="2024_04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40"/>
    <x v="1"/>
    <s v="116500"/>
    <s v="Andre opplysningspliktige godtgjørelser"/>
    <s v="1165"/>
    <s v="20230"/>
    <s v="Oppvekst og Utdanning"/>
    <s v="2024_05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40"/>
    <x v="1"/>
    <s v="116500"/>
    <s v="Andre opplysningspliktige godtgjørelser"/>
    <s v="1165"/>
    <s v="20230"/>
    <s v="Oppvekst og Utdanning"/>
    <s v="2024_06_fact_komskole.csv"/>
    <n v="0"/>
    <n v="120"/>
    <n v="1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150"/>
    <x v="9"/>
    <s v="103000"/>
    <s v="Ekstrahjelp"/>
    <s v="1030"/>
    <s v="20220"/>
    <s v="Oppvekst og Utdanning"/>
    <s v="2024_04_fact_komskole.csv"/>
    <n v="0"/>
    <n v="4000"/>
    <n v="40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150"/>
    <x v="9"/>
    <s v="103000"/>
    <s v="Ekstrahjelp"/>
    <s v="1030"/>
    <s v="20220"/>
    <s v="Oppvekst og Utdanning"/>
    <s v="2024_05_fact_komskole.csv"/>
    <n v="0"/>
    <n v="4000"/>
    <n v="40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150"/>
    <x v="9"/>
    <s v="103000"/>
    <s v="Ekstrahjelp"/>
    <s v="1030"/>
    <s v="20220"/>
    <s v="Oppvekst og Utdanning"/>
    <s v="2024_06_fact_komskole.csv"/>
    <n v="0"/>
    <n v="4000"/>
    <n v="40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02013"/>
    <s v="Vikar - korttidsfravær"/>
    <s v="1020"/>
    <s v="22110"/>
    <s v="Oppvekst og Utdanning"/>
    <s v="2024_04_fact_komskole.csv"/>
    <n v="0"/>
    <n v="3120"/>
    <n v="312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02013"/>
    <s v="Vikar - korttidsfravær"/>
    <s v="1020"/>
    <s v="22110"/>
    <s v="Oppvekst og Utdanning"/>
    <s v="2024_05_fact_komskole.csv"/>
    <n v="0"/>
    <n v="3120"/>
    <n v="312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02013"/>
    <s v="Vikar - korttidsfravær"/>
    <s v="1020"/>
    <s v="22110"/>
    <s v="Oppvekst og Utdanning"/>
    <s v="2024_06_fact_komskole.csv"/>
    <n v="0"/>
    <n v="3120"/>
    <n v="312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04000"/>
    <s v="Overtidslønn"/>
    <s v="1040"/>
    <s v="22110"/>
    <s v="Oppvekst og Utdanning"/>
    <s v="2024_04_fact_komskole.csv"/>
    <n v="0"/>
    <n v="2000"/>
    <n v="20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04000"/>
    <s v="Overtidslønn"/>
    <s v="1040"/>
    <s v="22110"/>
    <s v="Oppvekst og Utdanning"/>
    <s v="2024_05_fact_komskole.csv"/>
    <n v="0"/>
    <n v="2000"/>
    <n v="20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04000"/>
    <s v="Overtidslønn"/>
    <s v="1040"/>
    <s v="22110"/>
    <s v="Oppvekst og Utdanning"/>
    <s v="2024_06_fact_komskole.csv"/>
    <n v="0"/>
    <n v="2000"/>
    <n v="2000"/>
    <n v="0"/>
    <n v="0"/>
    <n v="0"/>
    <n v="0"/>
    <n v="0"/>
    <n v="0"/>
    <n v="0"/>
    <n v="0"/>
    <n v="100"/>
    <n v="1"/>
    <n v="0"/>
    <n v="0"/>
    <n v="0"/>
    <n v="0"/>
    <n v="0"/>
  </r>
  <r>
    <d v="2024-04-01T00:00:00"/>
    <n v="2024"/>
    <x v="3"/>
    <n v="2"/>
    <n v="0"/>
    <n v="0"/>
    <s v="2210"/>
    <x v="2"/>
    <s v="172900"/>
    <s v="Kompensasjon for merverdiavgift"/>
    <s v="1729"/>
    <s v="22110"/>
    <s v="Oppvekst og Utdanning"/>
    <s v="2024_04_fact_komskole.csv"/>
    <n v="0"/>
    <n v="-1500"/>
    <n v="-1500"/>
    <n v="0"/>
    <n v="0"/>
    <n v="0"/>
    <n v="0"/>
    <n v="0"/>
    <n v="0"/>
    <n v="0"/>
    <n v="0"/>
    <n v="100"/>
    <n v="1"/>
    <n v="0"/>
    <n v="0"/>
    <n v="0"/>
    <n v="0"/>
    <n v="0"/>
  </r>
  <r>
    <d v="2024-05-01T00:00:00"/>
    <n v="2024"/>
    <x v="1"/>
    <n v="2"/>
    <n v="1"/>
    <n v="0"/>
    <s v="2210"/>
    <x v="2"/>
    <s v="172900"/>
    <s v="Kompensasjon for merverdiavgift"/>
    <s v="1729"/>
    <s v="22110"/>
    <s v="Oppvekst og Utdanning"/>
    <s v="2024_05_fact_komskole.csv"/>
    <n v="0"/>
    <n v="-1500"/>
    <n v="-1500"/>
    <n v="0"/>
    <n v="0"/>
    <n v="0"/>
    <n v="0"/>
    <n v="0"/>
    <n v="0"/>
    <n v="0"/>
    <n v="0"/>
    <n v="100"/>
    <n v="1"/>
    <n v="0"/>
    <n v="0"/>
    <n v="0"/>
    <n v="0"/>
    <n v="0"/>
  </r>
  <r>
    <d v="2024-06-01T00:00:00"/>
    <n v="2024"/>
    <x v="2"/>
    <n v="2"/>
    <n v="1"/>
    <n v="0"/>
    <s v="2210"/>
    <x v="2"/>
    <s v="172900"/>
    <s v="Kompensasjon for merverdiavgift"/>
    <s v="1729"/>
    <s v="22110"/>
    <s v="Oppvekst og Utdanning"/>
    <s v="2024_06_fact_komskole.csv"/>
    <n v="0"/>
    <n v="-1500"/>
    <n v="-1500"/>
    <n v="0"/>
    <n v="0"/>
    <n v="0"/>
    <n v="0"/>
    <n v="0"/>
    <n v="0"/>
    <n v="0"/>
    <n v="0"/>
    <n v="100"/>
    <n v="1"/>
    <n v="0"/>
    <n v="0"/>
    <n v="0"/>
    <n v="0"/>
    <n v="0"/>
  </r>
  <r>
    <d v="2024-01-01T00:00:00"/>
    <n v="2024"/>
    <x v="0"/>
    <n v="1"/>
    <n v="0"/>
    <n v="0"/>
    <s v="2020"/>
    <x v="4"/>
    <s v="101000"/>
    <s v="Fastlønn - ordinære"/>
    <s v="1010"/>
    <s v="20230"/>
    <s v="Oppvekst og Utdanning"/>
    <s v="2024_01_fact_komskole.csv"/>
    <n v="44750"/>
    <n v="44620"/>
    <n v="-130"/>
    <n v="44750"/>
    <n v="44620"/>
    <n v="-130"/>
    <n v="0"/>
    <n v="0"/>
    <n v="44620"/>
    <n v="0"/>
    <n v="-44620"/>
    <n v="99.709497206703915"/>
    <n v="0.99709497206703912"/>
    <n v="0"/>
    <n v="130"/>
    <n v="10.705937467986523"/>
    <n v="0"/>
    <n v="0"/>
  </r>
  <r>
    <d v="2024-04-01T00:00:00"/>
    <n v="2024"/>
    <x v="3"/>
    <n v="2"/>
    <n v="0"/>
    <n v="0"/>
    <s v="2540"/>
    <x v="0"/>
    <s v="101030"/>
    <s v="Fastlønn - lørdags- og søndagstillegg"/>
    <s v="1010"/>
    <s v="25310"/>
    <s v="Helse og Omsorg"/>
    <s v="2024_04_fact_bomiljo.csv"/>
    <n v="56644"/>
    <n v="48274.93"/>
    <n v="-8369.07"/>
    <n v="56644"/>
    <n v="48274.93"/>
    <n v="-8369.07"/>
    <n v="0"/>
    <n v="0"/>
    <n v="48274.93"/>
    <n v="0"/>
    <n v="48274.93"/>
    <n v="85.22514299837583"/>
    <n v="0.85225142998375825"/>
    <n v="0"/>
    <n v="8369.07"/>
    <n v="10.78466765726977"/>
    <n v="0"/>
    <n v="0"/>
  </r>
  <r>
    <d v="2024-06-01T00:00:00"/>
    <n v="2024"/>
    <x v="2"/>
    <n v="2"/>
    <n v="1"/>
    <n v="0"/>
    <s v="2540"/>
    <x v="0"/>
    <s v="102000"/>
    <s v="Vikar - sykefravær - med refusjon"/>
    <s v="1020"/>
    <s v="25320"/>
    <s v="Helse og Omsorg"/>
    <s v="2024_06_fact_bomiljo.csv"/>
    <n v="16660"/>
    <n v="3417.85"/>
    <n v="-13242.15"/>
    <n v="16660"/>
    <n v="3417.85"/>
    <n v="-13242.15"/>
    <n v="0"/>
    <n v="0"/>
    <n v="3417.85"/>
    <n v="0"/>
    <n v="3417.85"/>
    <n v="20.51530612244898"/>
    <n v="0.20515306122448979"/>
    <n v="0"/>
    <n v="13242.15"/>
    <n v="8.1367669773994997"/>
    <n v="0"/>
    <n v="0"/>
  </r>
  <r>
    <d v="2024-05-01T00:00:00"/>
    <n v="2024"/>
    <x v="1"/>
    <n v="2"/>
    <n v="1"/>
    <n v="0"/>
    <s v="2540"/>
    <x v="0"/>
    <s v="102001"/>
    <s v="Vikar - sykefravær - uten refusjon"/>
    <s v="1020"/>
    <s v="25720"/>
    <s v="Helse og Omsorg"/>
    <s v="2024_05_fact_bomiljo.csv"/>
    <n v="21809"/>
    <n v="13647.27"/>
    <n v="-8161.73"/>
    <n v="21809"/>
    <n v="13647.27"/>
    <n v="-8161.73"/>
    <n v="0"/>
    <n v="0"/>
    <n v="13647.27"/>
    <n v="0"/>
    <n v="4712.1100000000006"/>
    <n v="62.576321702049619"/>
    <n v="0.6257632170204962"/>
    <n v="0"/>
    <n v="8161.73"/>
    <n v="9.5212947806104395"/>
    <n v="0"/>
    <n v="0"/>
  </r>
  <r>
    <d v="2024-02-01T00:00:00"/>
    <n v="2024"/>
    <x v="4"/>
    <n v="1"/>
    <n v="0"/>
    <n v="0"/>
    <s v="2540"/>
    <x v="0"/>
    <s v="105064"/>
    <s v="Skattepl. klesgodtgjørelse"/>
    <s v="1050"/>
    <s v="25710"/>
    <s v="Helse og Omsorg"/>
    <s v="2024_02_fact_bomiljo.csv"/>
    <n v="1416"/>
    <n v="1295"/>
    <n v="-121"/>
    <n v="1416"/>
    <n v="1295"/>
    <n v="-121"/>
    <n v="0"/>
    <n v="0"/>
    <n v="1295"/>
    <n v="0"/>
    <n v="-114.13000000000011"/>
    <n v="91.454802259887003"/>
    <n v="0.91454802259887003"/>
    <n v="0"/>
    <n v="121"/>
    <n v="7.1662659741336379"/>
    <n v="0"/>
    <n v="0"/>
  </r>
  <r>
    <d v="2024-03-01T00:00:00"/>
    <n v="2024"/>
    <x v="6"/>
    <n v="1"/>
    <n v="0"/>
    <n v="0"/>
    <s v="2540"/>
    <x v="0"/>
    <s v="114000"/>
    <s v="Stillingsannonser"/>
    <s v="1140"/>
    <s v="25310"/>
    <s v="Helse og Omsorg"/>
    <s v="2024_03_fact_bomiljo.csv"/>
    <n v="2550"/>
    <n v="137.5"/>
    <n v="-2412.5"/>
    <n v="2550"/>
    <n v="137.5"/>
    <n v="-2412.5"/>
    <n v="0"/>
    <n v="0"/>
    <n v="137.5"/>
    <n v="0"/>
    <n v="-137.5"/>
    <n v="5.3921568627450984"/>
    <n v="5.3921568627450983E-2"/>
    <n v="0"/>
    <n v="2412.5"/>
    <n v="4.9236239171066263"/>
    <n v="0"/>
    <n v="0"/>
  </r>
  <r>
    <d v="2024-01-01T00:00:00"/>
    <n v="2024"/>
    <x v="0"/>
    <n v="1"/>
    <n v="0"/>
    <n v="0"/>
    <s v="2540"/>
    <x v="0"/>
    <s v="142900"/>
    <s v="Merverdiavgift som gir rett til momskompensasjon"/>
    <s v="1429"/>
    <s v="25720"/>
    <s v="Helse og Omsorg"/>
    <s v="2024_01_fact_bomiljo.csv"/>
    <n v="11662"/>
    <n v="5070.82"/>
    <n v="-6591.18"/>
    <n v="11662"/>
    <n v="5070.82"/>
    <n v="-6591.18"/>
    <n v="0"/>
    <n v="0"/>
    <n v="5070.82"/>
    <n v="0"/>
    <n v="-4215.83"/>
    <n v="43.481564054193107"/>
    <n v="0.43481564054193106"/>
    <n v="0"/>
    <n v="6591.18"/>
    <n v="8.5312578192076174"/>
    <n v="0"/>
    <n v="0"/>
  </r>
  <r>
    <d v="2024-05-01T00:00:00"/>
    <n v="2024"/>
    <x v="1"/>
    <n v="2"/>
    <n v="1"/>
    <n v="0"/>
    <s v="2540"/>
    <x v="0"/>
    <s v="171000"/>
    <s v="Refusjon sykepenger"/>
    <s v="1710"/>
    <s v="25710"/>
    <s v="Helse og Omsorg"/>
    <s v="2024_05_fact_bomiljo.csv"/>
    <n v="-45399"/>
    <n v="-1975"/>
    <n v="43424"/>
    <n v="-45399"/>
    <n v="-1975"/>
    <n v="43424"/>
    <n v="0"/>
    <n v="0"/>
    <n v="-1975"/>
    <n v="0"/>
    <n v="-60636"/>
    <n v="4.3503160862574068"/>
    <n v="4.3503160862574067E-2"/>
    <n v="0"/>
    <n v="43424"/>
    <n v="7.5883236773352225"/>
    <n v="0"/>
    <n v="1"/>
  </r>
  <r>
    <d v="2024-01-01T00:00:00"/>
    <n v="2024"/>
    <x v="0"/>
    <n v="1"/>
    <n v="0"/>
    <n v="0"/>
    <s v="2130"/>
    <x v="3"/>
    <s v="117030"/>
    <s v="Reiseutg. buss, tog,taxi, fly, leiebil, bom, park."/>
    <s v="1170"/>
    <s v="21310"/>
    <s v="Oppvekst og Utdanning"/>
    <s v="2024_01_fact_komskole.csv"/>
    <n v="2880"/>
    <n v="120"/>
    <n v="-2760"/>
    <n v="2880"/>
    <n v="120"/>
    <n v="-2760"/>
    <n v="0"/>
    <n v="0"/>
    <n v="120"/>
    <n v="0"/>
    <n v="0"/>
    <n v="4.1666666666666661"/>
    <n v="4.1666666666666664E-2"/>
    <n v="0"/>
    <n v="2760"/>
    <n v="4.7874917427820458"/>
    <n v="0"/>
    <n v="0"/>
  </r>
  <r>
    <d v="2024-01-01T00:00:00"/>
    <n v="2024"/>
    <x v="0"/>
    <n v="1"/>
    <n v="0"/>
    <n v="0"/>
    <s v="2140"/>
    <x v="1"/>
    <s v="137000"/>
    <s v="Kjøp fra andre"/>
    <s v="1370"/>
    <s v="20220"/>
    <s v="Oppvekst og Utdanning"/>
    <s v="2024_01_fact_komskole.csv"/>
    <n v="13380"/>
    <n v="10120"/>
    <n v="-3260"/>
    <n v="13380"/>
    <n v="10120"/>
    <n v="-3260"/>
    <n v="0"/>
    <n v="0"/>
    <n v="10120"/>
    <n v="0"/>
    <n v="0"/>
    <n v="75.635276532137524"/>
    <n v="0.75635276532137519"/>
    <n v="0"/>
    <n v="3260"/>
    <n v="9.2222689428414562"/>
    <n v="0"/>
    <n v="0"/>
  </r>
  <r>
    <d v="2024-07-01T00:00:00"/>
    <n v="2024"/>
    <x v="7"/>
    <n v="3"/>
    <n v="1"/>
    <n v="0"/>
    <s v="2540"/>
    <x v="0"/>
    <s v="102000"/>
    <s v="Vikar - sykefravær - med refusjon"/>
    <s v="1020"/>
    <s v="25720"/>
    <s v="Helse og Omsorg"/>
    <s v="2024_07_fact_bomiljo.csv"/>
    <n v="16660"/>
    <n v="13415.11"/>
    <n v="-3244.8899999999994"/>
    <n v="16660"/>
    <n v="13415.11"/>
    <n v="-3244.8899999999994"/>
    <n v="0"/>
    <n v="0"/>
    <n v="13415.11"/>
    <n v="0"/>
    <n v="13415.11"/>
    <n v="80.522869147659065"/>
    <n v="0.80522869147659071"/>
    <n v="0"/>
    <n v="3244.8899999999994"/>
    <n v="9.5041369626024768"/>
    <n v="0"/>
    <n v="0"/>
  </r>
  <r>
    <d v="2024-02-01T00:00:00"/>
    <n v="2024"/>
    <x v="4"/>
    <n v="1"/>
    <n v="0"/>
    <n v="0"/>
    <s v="2540"/>
    <x v="0"/>
    <s v="142900"/>
    <s v="Merverdiavgift som gir rett til momskompensasjon"/>
    <s v="1429"/>
    <s v="25320"/>
    <s v="Helse og Omsorg"/>
    <s v="2024_02_fact_bomiljo.csv"/>
    <n v="11662"/>
    <n v="7325.59"/>
    <n v="-4336.41"/>
    <n v="11662"/>
    <n v="7325.59"/>
    <n v="-4336.41"/>
    <n v="0"/>
    <n v="0"/>
    <n v="7325.59"/>
    <n v="0"/>
    <n v="-4111.67"/>
    <n v="62.815897787686502"/>
    <n v="0.62815897787686503"/>
    <n v="0"/>
    <n v="4336.41"/>
    <n v="8.8991289767166926"/>
    <n v="0"/>
    <n v="0"/>
  </r>
  <r>
    <d v="2024-01-01T00:00:00"/>
    <n v="2024"/>
    <x v="0"/>
    <n v="1"/>
    <n v="0"/>
    <n v="0"/>
    <s v="2020"/>
    <x v="4"/>
    <s v="112000"/>
    <s v="Velferdstiltak / arrangementer -  ansatte"/>
    <s v="1120"/>
    <s v="20220"/>
    <s v="Oppvekst og Utdanning"/>
    <s v="2024_01_fact_komskole.csv"/>
    <n v="8120"/>
    <n v="3750"/>
    <n v="-4370"/>
    <n v="8120"/>
    <n v="3500"/>
    <n v="-4620"/>
    <n v="0"/>
    <n v="0"/>
    <n v="3500"/>
    <n v="0"/>
    <n v="250"/>
    <n v="46.182266009852221"/>
    <n v="0.43103448275862066"/>
    <n v="0"/>
    <n v="4620"/>
    <n v="8.1605182474775049"/>
    <n v="0"/>
    <n v="0"/>
  </r>
  <r>
    <d v="2024-01-01T00:00:00"/>
    <n v="2024"/>
    <x v="0"/>
    <n v="1"/>
    <n v="0"/>
    <n v="0"/>
    <s v="2020"/>
    <x v="4"/>
    <s v="115000"/>
    <s v="Kurs / konferanser/opplæring - inkl. hotell"/>
    <s v="1150"/>
    <s v="20210"/>
    <s v="Oppvekst og Utdanning"/>
    <s v="2024_01_fact_komskole.csv"/>
    <n v="620"/>
    <n v="620"/>
    <n v="0"/>
    <n v="620"/>
    <n v="620"/>
    <n v="0"/>
    <n v="0"/>
    <n v="0"/>
    <n v="620"/>
    <n v="0"/>
    <n v="0"/>
    <n v="100"/>
    <n v="1"/>
    <n v="0"/>
    <n v="0"/>
    <n v="6.4297194780391376"/>
    <n v="0"/>
    <n v="0"/>
  </r>
  <r>
    <d v="2024-01-01T00:00:00"/>
    <n v="2024"/>
    <x v="0"/>
    <n v="1"/>
    <n v="0"/>
    <n v="0"/>
    <s v="2020"/>
    <x v="4"/>
    <s v="119000"/>
    <s v="Leie av lokaler og grunn"/>
    <s v="1190"/>
    <s v="20230"/>
    <s v="Oppvekst og Utdanning"/>
    <s v="2024_01_fact_komskole.csv"/>
    <n v="500"/>
    <n v="500"/>
    <n v="0"/>
    <n v="500"/>
    <n v="500"/>
    <n v="0"/>
    <n v="0"/>
    <n v="0"/>
    <n v="500"/>
    <n v="0"/>
    <n v="0"/>
    <n v="100"/>
    <n v="1"/>
    <n v="0"/>
    <n v="0"/>
    <n v="6.2146080984221914"/>
    <n v="0"/>
    <n v="0"/>
  </r>
  <r>
    <d v="2024-01-01T00:00:00"/>
    <n v="2024"/>
    <x v="0"/>
    <n v="1"/>
    <n v="0"/>
    <n v="0"/>
    <s v="2230"/>
    <x v="6"/>
    <s v="117030"/>
    <s v="Reiseutg. buss, tog,taxi, fly, leiebil, bom, park."/>
    <s v="1170"/>
    <s v="20210"/>
    <s v="Oppvekst og Utdanning"/>
    <s v="2024_01_fact_komskole.csv"/>
    <n v="64500"/>
    <n v="58620"/>
    <n v="-5880"/>
    <n v="64500"/>
    <n v="58620"/>
    <n v="-5880"/>
    <n v="0"/>
    <n v="0"/>
    <n v="58620"/>
    <n v="0"/>
    <n v="0"/>
    <n v="90.883720930232556"/>
    <n v="0.90883720930232559"/>
    <n v="0"/>
    <n v="5880"/>
    <n v="10.978831214264883"/>
    <n v="0"/>
    <n v="0"/>
  </r>
  <r>
    <d v="2024-01-01T00:00:00"/>
    <n v="2024"/>
    <x v="0"/>
    <n v="1"/>
    <n v="0"/>
    <n v="0"/>
    <s v="2540"/>
    <x v="0"/>
    <s v="105064"/>
    <s v="Skattepl. klesgodtgjørelse"/>
    <s v="1050"/>
    <s v="25720"/>
    <s v="Helse og Omsorg"/>
    <s v="2024_01_fact_bomiljo.csv"/>
    <n v="1416"/>
    <n v="1127.32"/>
    <n v="-288.68000000000006"/>
    <n v="1416"/>
    <n v="1127.32"/>
    <n v="-288.68000000000006"/>
    <n v="0"/>
    <n v="0"/>
    <n v="1127.32"/>
    <n v="0"/>
    <n v="-57.119999999999891"/>
    <n v="79.612994350282491"/>
    <n v="0.79612994350282484"/>
    <n v="0"/>
    <n v="288.68000000000006"/>
    <n v="7.0275984133993612"/>
    <n v="0"/>
    <n v="0"/>
  </r>
  <r>
    <d v="2024-01-01T00:00:00"/>
    <n v="2024"/>
    <x v="0"/>
    <n v="1"/>
    <n v="0"/>
    <n v="0"/>
    <s v="2540"/>
    <x v="0"/>
    <s v="109999"/>
    <s v="Arbeidsgiveravgift"/>
    <s v="1099"/>
    <s v="25720"/>
    <s v="Helse og Omsorg"/>
    <s v="2024_01_fact_bomiljo.csv"/>
    <n v="184285"/>
    <n v="123019.51"/>
    <n v="-61265.490000000005"/>
    <n v="184285"/>
    <n v="123019.51"/>
    <n v="-61265.490000000005"/>
    <n v="0"/>
    <n v="0"/>
    <n v="123019.51"/>
    <n v="0"/>
    <n v="76682.310000000012"/>
    <n v="66.755031608649645"/>
    <n v="0.6675503160864964"/>
    <n v="0"/>
    <n v="61265.490000000005"/>
    <n v="11.720098239662246"/>
    <n v="0"/>
    <n v="0"/>
  </r>
  <r>
    <d v="2024-01-01T00:00:00"/>
    <n v="2024"/>
    <x v="0"/>
    <n v="1"/>
    <n v="0"/>
    <n v="0"/>
    <s v="2540"/>
    <x v="0"/>
    <s v="171000"/>
    <s v="Refusjon sykepenger"/>
    <s v="1710"/>
    <s v="25720"/>
    <s v="Helse og Omsorg"/>
    <s v="2024_01_fact_bomiljo.csv"/>
    <n v="-45399"/>
    <n v="-5370"/>
    <n v="40029"/>
    <n v="-45399"/>
    <n v="-5370"/>
    <n v="40029"/>
    <n v="0"/>
    <n v="0"/>
    <n v="-5370"/>
    <n v="0"/>
    <n v="-5370"/>
    <n v="11.828454371241657"/>
    <n v="0.11828454371241658"/>
    <n v="0"/>
    <n v="40029"/>
    <n v="8.5885831875029108"/>
    <n v="0"/>
    <n v="1"/>
  </r>
  <r>
    <d v="2024-02-01T00:00:00"/>
    <n v="2024"/>
    <x v="4"/>
    <n v="1"/>
    <n v="0"/>
    <n v="0"/>
    <s v="2540"/>
    <x v="0"/>
    <s v="171005"/>
    <s v="Refusjon foreldrepenger"/>
    <s v="1710"/>
    <s v="25720"/>
    <s v="Helse og Omsorg"/>
    <s v="2024_02_fact_bomiljo.csv"/>
    <n v="-44149"/>
    <n v="-3928"/>
    <n v="40221"/>
    <n v="-44149"/>
    <n v="-3928"/>
    <n v="40221"/>
    <n v="0"/>
    <n v="0"/>
    <n v="-3928"/>
    <n v="0"/>
    <n v="-30822"/>
    <n v="8.8971437631656443"/>
    <n v="8.8971437631656436E-2"/>
    <n v="0"/>
    <n v="40221"/>
    <n v="8.2758856694743557"/>
    <n v="0"/>
    <n v="1"/>
  </r>
  <r>
    <d v="2024-01-01T00:00:00"/>
    <n v="2024"/>
    <x v="0"/>
    <n v="1"/>
    <n v="0"/>
    <n v="0"/>
    <s v="2020"/>
    <x v="4"/>
    <s v="120090"/>
    <s v="Annet utstyr / andre maskiner"/>
    <s v="1200"/>
    <s v="20220"/>
    <s v="Oppvekst og Utdanning"/>
    <s v="2024_01_fact_komskole.csv"/>
    <n v="18250"/>
    <n v="13750"/>
    <n v="-4500"/>
    <n v="18250"/>
    <n v="13750"/>
    <n v="-4500"/>
    <n v="0"/>
    <n v="0"/>
    <n v="13750"/>
    <n v="0"/>
    <n v="0"/>
    <n v="75.342465753424662"/>
    <n v="0.75342465753424659"/>
    <n v="0"/>
    <n v="4500"/>
    <n v="9.5287941030947181"/>
    <n v="0"/>
    <n v="0"/>
  </r>
  <r>
    <d v="2024-01-01T00:00:00"/>
    <n v="2024"/>
    <x v="0"/>
    <n v="1"/>
    <n v="0"/>
    <n v="0"/>
    <s v="2210"/>
    <x v="2"/>
    <s v="101031"/>
    <s v="Fastlønn - kvelds- og nattillegg"/>
    <s v="1010"/>
    <s v="22110"/>
    <s v="Oppvekst og Utdanning"/>
    <s v="2024_01_fact_komskole.csv"/>
    <n v="2250"/>
    <n v="1120"/>
    <n v="-1130"/>
    <n v="2250"/>
    <n v="1120"/>
    <n v="-1130"/>
    <n v="0"/>
    <n v="0"/>
    <n v="1120"/>
    <n v="0"/>
    <n v="0"/>
    <n v="49.777777777777779"/>
    <n v="0.49777777777777776"/>
    <n v="0"/>
    <n v="1130"/>
    <n v="7.0210839642891401"/>
    <n v="0"/>
    <n v="0"/>
  </r>
  <r>
    <d v="2024-02-01T00:00:00"/>
    <n v="2024"/>
    <x v="4"/>
    <n v="1"/>
    <n v="0"/>
    <n v="0"/>
    <s v="2540"/>
    <x v="0"/>
    <s v="110000"/>
    <s v="Kontormateriell / rekvisita"/>
    <s v="1100"/>
    <s v="25720"/>
    <s v="Helse og Omsorg"/>
    <s v="2024_02_fact_bomiljo.csv"/>
    <n v="1000"/>
    <n v="609.30999999999995"/>
    <n v="-390.69000000000005"/>
    <n v="1000"/>
    <n v="609.30999999999995"/>
    <n v="-390.69000000000005"/>
    <n v="0"/>
    <n v="0"/>
    <n v="609.30999999999995"/>
    <n v="0"/>
    <n v="609.30999999999995"/>
    <n v="60.93099999999999"/>
    <n v="0.60930999999999991"/>
    <n v="0"/>
    <n v="390.69000000000005"/>
    <n v="6.4123271693961517"/>
    <n v="0"/>
    <n v="0"/>
  </r>
  <r>
    <d v="2024-06-01T00:00:00"/>
    <n v="2024"/>
    <x v="2"/>
    <n v="2"/>
    <n v="1"/>
    <n v="0"/>
    <s v="2540"/>
    <x v="0"/>
    <s v="112021"/>
    <s v="Renholdsutstyr"/>
    <s v="1120"/>
    <s v="25720"/>
    <s v="Helse og Omsorg"/>
    <s v="2024_06_fact_bomiljo.csv"/>
    <n v="1868"/>
    <n v="2043.3"/>
    <n v="175.29999999999995"/>
    <n v="1868"/>
    <n v="2043.3"/>
    <n v="175.29999999999995"/>
    <n v="0"/>
    <n v="0"/>
    <n v="2043.3"/>
    <n v="0"/>
    <n v="-2043.3"/>
    <n v="109.38436830835117"/>
    <n v="1.0938436830835117"/>
    <n v="0"/>
    <n v="175.29999999999995"/>
    <n v="7.6223214269153825"/>
    <n v="0"/>
    <n v="1"/>
  </r>
  <r>
    <d v="2024-01-01T00:00:00"/>
    <n v="2024"/>
    <x v="0"/>
    <n v="1"/>
    <n v="0"/>
    <n v="0"/>
    <s v="2540"/>
    <x v="0"/>
    <s v="117000"/>
    <s v="Drivstoff - inkludert strøm til el-biler, bio"/>
    <s v="1170"/>
    <s v="25710"/>
    <s v="Helse og Omsorg"/>
    <s v="2024_01_fact_bomiljo.csv"/>
    <n v="4078"/>
    <n v="1287.68"/>
    <n v="-2790.3199999999997"/>
    <n v="4078"/>
    <n v="1287.68"/>
    <n v="-2790.3199999999997"/>
    <n v="0"/>
    <n v="0"/>
    <n v="1287.68"/>
    <n v="0"/>
    <n v="-284.87000000000012"/>
    <n v="31.576262873957823"/>
    <n v="0.31576262873957822"/>
    <n v="0"/>
    <n v="2790.3199999999997"/>
    <n v="7.1605974285912106"/>
    <n v="0"/>
    <n v="0"/>
  </r>
  <r>
    <d v="2024-05-01T00:00:00"/>
    <n v="2024"/>
    <x v="1"/>
    <n v="2"/>
    <n v="1"/>
    <n v="0"/>
    <s v="2540"/>
    <x v="0"/>
    <s v="172900"/>
    <s v="Kompensasjon for merverdiavgift"/>
    <s v="1729"/>
    <s v="25320"/>
    <s v="Helse og Omsorg"/>
    <s v="2024_05_fact_bomiljo.csv"/>
    <n v="-11662"/>
    <n v="-3213.92"/>
    <n v="8448.08"/>
    <n v="-11662"/>
    <n v="-3213.92"/>
    <n v="8448.08"/>
    <n v="0"/>
    <n v="0"/>
    <n v="-3213.92"/>
    <n v="0"/>
    <n v="-3213.92"/>
    <n v="27.558909277996911"/>
    <n v="0.27558909277996912"/>
    <n v="0"/>
    <n v="8448.08"/>
    <n v="8.0752466548862376"/>
    <n v="0"/>
    <n v="1"/>
  </r>
  <r>
    <d v="2024-01-01T00:00:00"/>
    <n v="2024"/>
    <x v="0"/>
    <n v="1"/>
    <n v="0"/>
    <n v="0"/>
    <s v="2020"/>
    <x v="4"/>
    <s v="127200"/>
    <s v="Andre tjenester"/>
    <s v="1272"/>
    <s v="20210"/>
    <s v="Oppvekst og Utdanning"/>
    <s v="2024_01_fact_komskole.csv"/>
    <n v="880"/>
    <n v="620"/>
    <n v="-260"/>
    <n v="880"/>
    <n v="620"/>
    <n v="-260"/>
    <n v="0"/>
    <n v="0"/>
    <n v="620"/>
    <n v="0"/>
    <n v="0"/>
    <n v="70.454545454545453"/>
    <n v="0.70454545454545459"/>
    <n v="0"/>
    <n v="260"/>
    <n v="6.4297194780391376"/>
    <n v="0"/>
    <n v="0"/>
  </r>
  <r>
    <d v="2024-07-01T00:00:00"/>
    <n v="2024"/>
    <x v="7"/>
    <n v="3"/>
    <n v="1"/>
    <n v="0"/>
    <s v="2540"/>
    <x v="0"/>
    <s v="101032"/>
    <s v="Fastlønn - helligdagstillegg"/>
    <s v="1010"/>
    <s v="25320"/>
    <s v="Helse og Omsorg"/>
    <s v="2024_07_fact_bomiljo.csv"/>
    <n v="69138"/>
    <n v="74223.33"/>
    <n v="5085.3300000000017"/>
    <n v="69138"/>
    <n v="74223.33"/>
    <n v="5085.3300000000017"/>
    <n v="0"/>
    <n v="0"/>
    <n v="74223.33"/>
    <n v="0"/>
    <n v="74223.33"/>
    <n v="107.35533281263561"/>
    <n v="1.0735533281263561"/>
    <n v="0"/>
    <n v="5085.3300000000017"/>
    <n v="11.214833800220886"/>
    <n v="0"/>
    <n v="1"/>
  </r>
  <r>
    <d v="2024-08-01T00:00:00"/>
    <n v="2024"/>
    <x v="5"/>
    <n v="3"/>
    <n v="1"/>
    <n v="0"/>
    <s v="2540"/>
    <x v="0"/>
    <s v="109000"/>
    <s v="Pensjon fellesordningen - ordinære (klp)"/>
    <s v="1090"/>
    <s v="25320"/>
    <s v="Helse og Omsorg"/>
    <s v="2024_08_fact_bomiljo.csv"/>
    <n v="177110"/>
    <n v="180009.25"/>
    <n v="2899.25"/>
    <n v="177110"/>
    <n v="180009.25"/>
    <n v="2899.25"/>
    <n v="0"/>
    <n v="0"/>
    <n v="180009.25"/>
    <n v="0"/>
    <n v="180009.25"/>
    <n v="101.63697701993111"/>
    <n v="1.0163697701993111"/>
    <n v="0"/>
    <n v="2899.25"/>
    <n v="12.100763517440873"/>
    <n v="0"/>
    <n v="1"/>
  </r>
  <r>
    <d v="2024-02-01T00:00:00"/>
    <n v="2024"/>
    <x v="4"/>
    <n v="1"/>
    <n v="0"/>
    <n v="0"/>
    <s v="2540"/>
    <x v="0"/>
    <s v="113000"/>
    <s v="Abonnement / samtale for mobil, telefon, nettbrett"/>
    <s v="1130"/>
    <s v="25710"/>
    <s v="Helse og Omsorg"/>
    <s v="2024_02_fact_bomiljo.csv"/>
    <n v="850"/>
    <n v="137.99"/>
    <n v="-712.01"/>
    <n v="850"/>
    <n v="137.99"/>
    <n v="-712.01"/>
    <n v="0"/>
    <n v="0"/>
    <n v="137.99"/>
    <n v="0"/>
    <n v="137.99"/>
    <n v="16.234117647058824"/>
    <n v="0.16234117647058824"/>
    <n v="0"/>
    <n v="712.01"/>
    <n v="4.9271812187634634"/>
    <n v="0"/>
    <n v="0"/>
  </r>
  <r>
    <d v="2024-04-01T00:00:00"/>
    <n v="2024"/>
    <x v="3"/>
    <n v="2"/>
    <n v="0"/>
    <n v="0"/>
    <s v="2540"/>
    <x v="0"/>
    <s v="115000"/>
    <s v="Kurs / konferanser/opplæring - inkl. hotell"/>
    <s v="1150"/>
    <s v="25310"/>
    <s v="Helse og Omsorg"/>
    <s v="2024_04_fact_bomiljo.csv"/>
    <n v="5268"/>
    <n v="1125"/>
    <n v="-4143"/>
    <n v="5268"/>
    <n v="1125"/>
    <n v="-4143"/>
    <n v="0"/>
    <n v="0"/>
    <n v="1125"/>
    <n v="0"/>
    <n v="1125"/>
    <n v="21.355353075170843"/>
    <n v="0.21355353075170844"/>
    <n v="0"/>
    <n v="4143"/>
    <n v="7.0255383146385206"/>
    <n v="0"/>
    <n v="0"/>
  </r>
  <r>
    <d v="2024-07-01T00:00:00"/>
    <n v="2024"/>
    <x v="7"/>
    <n v="3"/>
    <n v="1"/>
    <n v="0"/>
    <s v="2540"/>
    <x v="0"/>
    <s v="117000"/>
    <s v="Drivstoff - inkludert strøm til el-biler, bio"/>
    <s v="1170"/>
    <s v="25310"/>
    <s v="Helse og Omsorg"/>
    <s v="2024_07_fact_bomiljo.csv"/>
    <n v="4078"/>
    <n v="3184.4"/>
    <n v="-893.59999999999991"/>
    <n v="4078"/>
    <n v="3184.4"/>
    <n v="-893.59999999999991"/>
    <n v="0"/>
    <n v="0"/>
    <n v="3184.4"/>
    <n v="0"/>
    <n v="3184.4"/>
    <n v="78.087297694948504"/>
    <n v="0.7808729769494851"/>
    <n v="0"/>
    <n v="893.59999999999991"/>
    <n v="8.0660191672144226"/>
    <n v="0"/>
    <n v="0"/>
  </r>
  <r>
    <d v="2024-01-01T00:00:00"/>
    <n v="2024"/>
    <x v="0"/>
    <n v="1"/>
    <n v="0"/>
    <n v="0"/>
    <s v="2020"/>
    <x v="4"/>
    <s v="109999"/>
    <s v="Arbeidsgiveravgift"/>
    <s v="1099"/>
    <s v="20210"/>
    <s v="Oppvekst og Utdanning"/>
    <s v="2024_01_fact_komskole.csv"/>
    <n v="21000"/>
    <n v="20120"/>
    <n v="-880"/>
    <n v="21000"/>
    <n v="20120"/>
    <n v="-880"/>
    <n v="0"/>
    <n v="0"/>
    <n v="20120"/>
    <n v="0"/>
    <n v="0"/>
    <n v="95.80952380952381"/>
    <n v="0.95809523809523811"/>
    <n v="0"/>
    <n v="880"/>
    <n v="9.9094696242136759"/>
    <n v="0"/>
    <n v="0"/>
  </r>
  <r>
    <d v="2024-01-01T00:00:00"/>
    <n v="2024"/>
    <x v="0"/>
    <n v="1"/>
    <n v="0"/>
    <n v="0"/>
    <s v="2540"/>
    <x v="0"/>
    <s v="112021"/>
    <s v="Renholdsutstyr"/>
    <s v="1120"/>
    <s v="25710"/>
    <s v="Helse og Omsorg"/>
    <s v="2024_01_fact_bomiljo.csv"/>
    <n v="1868"/>
    <n v="805.51"/>
    <n v="-1062.49"/>
    <n v="1868"/>
    <n v="805.51"/>
    <n v="-1062.49"/>
    <n v="0"/>
    <n v="0"/>
    <n v="805.51"/>
    <n v="0"/>
    <n v="-805.51"/>
    <n v="43.121520342612421"/>
    <n v="0.43121520342612418"/>
    <n v="0"/>
    <n v="1062.49"/>
    <n v="6.691475617189254"/>
    <n v="0"/>
    <n v="0"/>
  </r>
  <r>
    <d v="2024-03-01T00:00:00"/>
    <n v="2024"/>
    <x v="6"/>
    <n v="1"/>
    <n v="0"/>
    <n v="0"/>
    <s v="2540"/>
    <x v="0"/>
    <s v="115000"/>
    <s v="Kurs / konferanser/opplæring - inkl. hotell"/>
    <s v="1150"/>
    <s v="25720"/>
    <s v="Helse og Omsorg"/>
    <s v="2024_03_fact_bomiljo.csv"/>
    <n v="5268"/>
    <n v="282"/>
    <n v="-4986"/>
    <n v="5268"/>
    <n v="282"/>
    <n v="-4986"/>
    <n v="0"/>
    <n v="0"/>
    <n v="282"/>
    <n v="0"/>
    <n v="6358.18"/>
    <n v="5.3530751708428248"/>
    <n v="5.3530751708428248E-2"/>
    <n v="0"/>
    <n v="4986"/>
    <n v="5.6419070709381138"/>
    <n v="0"/>
    <n v="0"/>
  </r>
  <r>
    <d v="2024-06-01T00:00:00"/>
    <n v="2024"/>
    <x v="2"/>
    <n v="2"/>
    <n v="1"/>
    <n v="0"/>
    <s v="2540"/>
    <x v="0"/>
    <s v="117000"/>
    <s v="Drivstoff - inkludert strøm til el-biler, bio"/>
    <s v="1170"/>
    <s v="25720"/>
    <s v="Helse og Omsorg"/>
    <s v="2024_06_fact_bomiljo.csv"/>
    <n v="4078"/>
    <n v="999.62"/>
    <n v="-3078.38"/>
    <n v="4078"/>
    <n v="999.62"/>
    <n v="-3078.38"/>
    <n v="0"/>
    <n v="0"/>
    <n v="999.62"/>
    <n v="0"/>
    <n v="211.86"/>
    <n v="24.512506130456106"/>
    <n v="0.24512506130456105"/>
    <n v="0"/>
    <n v="3078.38"/>
    <n v="6.9073752067638408"/>
    <n v="0"/>
    <n v="0"/>
  </r>
  <r>
    <d v="2024-01-01T00:00:00"/>
    <n v="2024"/>
    <x v="0"/>
    <n v="1"/>
    <n v="0"/>
    <n v="0"/>
    <s v="2140"/>
    <x v="1"/>
    <s v="109000"/>
    <s v="Pensjon fellesordningen - ordinære (klp)"/>
    <s v="1090"/>
    <s v="20230"/>
    <s v="Oppvekst og Utdanning"/>
    <s v="2024_01_fact_komskole.csv"/>
    <n v="26250"/>
    <n v="22750"/>
    <n v="-3500"/>
    <n v="26250"/>
    <n v="22750"/>
    <n v="-3500"/>
    <n v="0"/>
    <n v="0"/>
    <n v="22750"/>
    <n v="0"/>
    <n v="0"/>
    <n v="86.666666666666671"/>
    <n v="0.8666666666666667"/>
    <n v="0"/>
    <n v="3500"/>
    <n v="10.032320424379096"/>
    <n v="0"/>
    <n v="0"/>
  </r>
  <r>
    <d v="2024-01-01T00:00:00"/>
    <n v="2024"/>
    <x v="0"/>
    <n v="1"/>
    <n v="0"/>
    <n v="0"/>
    <s v="2140"/>
    <x v="1"/>
    <s v="116000"/>
    <s v="Km-godtgjørelse, inkl. passasjertillegg - oppl.pl"/>
    <s v="1160"/>
    <s v="20220"/>
    <s v="Oppvekst og Utdanning"/>
    <s v="2024_01_fact_komskole.csv"/>
    <n v="3250"/>
    <n v="620"/>
    <n v="-2630"/>
    <n v="3250"/>
    <n v="620"/>
    <n v="-2630"/>
    <n v="0"/>
    <n v="0"/>
    <n v="620"/>
    <n v="0"/>
    <n v="0"/>
    <n v="19.076923076923077"/>
    <n v="0.19076923076923077"/>
    <n v="0"/>
    <n v="2630"/>
    <n v="6.4297194780391376"/>
    <n v="0"/>
    <n v="0"/>
  </r>
  <r>
    <d v="2024-01-01T00:00:00"/>
    <n v="2024"/>
    <x v="0"/>
    <n v="1"/>
    <n v="0"/>
    <n v="0"/>
    <s v="2210"/>
    <x v="2"/>
    <s v="111500"/>
    <s v="Matvarer / drikke - ikke møtevirksomhet"/>
    <s v="1115"/>
    <s v="22110"/>
    <s v="Oppvekst og Utdanning"/>
    <s v="2024_01_fact_komskole.csv"/>
    <n v="5620"/>
    <n v="5380"/>
    <n v="-240"/>
    <n v="5620"/>
    <n v="5380"/>
    <n v="-240"/>
    <n v="0"/>
    <n v="0"/>
    <n v="5380"/>
    <n v="0"/>
    <n v="0"/>
    <n v="95.729537366548044"/>
    <n v="0.95729537366548045"/>
    <n v="0"/>
    <n v="240"/>
    <n v="8.5904436531558304"/>
    <n v="0"/>
    <n v="0"/>
  </r>
  <r>
    <d v="2024-05-01T00:00:00"/>
    <n v="2024"/>
    <x v="1"/>
    <n v="2"/>
    <n v="1"/>
    <n v="0"/>
    <s v="2540"/>
    <x v="0"/>
    <s v="102010"/>
    <s v="Vikar - lønnet perm inkl tillitsverv og velf.perm."/>
    <s v="1020"/>
    <s v="25710"/>
    <s v="Helse og Omsorg"/>
    <s v="2024_05_fact_bomiljo.csv"/>
    <n v="4738"/>
    <n v="3351.87"/>
    <n v="-1386.13"/>
    <n v="4738"/>
    <n v="3351.87"/>
    <n v="-1386.13"/>
    <n v="0"/>
    <n v="0"/>
    <n v="3351.87"/>
    <n v="0"/>
    <n v="3351.87"/>
    <n v="70.744406922752205"/>
    <n v="0.70744406922752212"/>
    <n v="0"/>
    <n v="1386.13"/>
    <n v="8.1172736780336709"/>
    <n v="0"/>
    <n v="0"/>
  </r>
  <r>
    <d v="2024-02-01T00:00:00"/>
    <n v="2024"/>
    <x v="4"/>
    <n v="1"/>
    <n v="0"/>
    <n v="0"/>
    <s v="2540"/>
    <x v="0"/>
    <s v="172900"/>
    <s v="Kompensasjon for merverdiavgift"/>
    <s v="1729"/>
    <s v="25720"/>
    <s v="Helse og Omsorg"/>
    <s v="2024_02_fact_bomiljo.csv"/>
    <n v="-11662"/>
    <n v="-7325.59"/>
    <n v="4336.41"/>
    <n v="-11662"/>
    <n v="-7325.59"/>
    <n v="4336.41"/>
    <n v="0"/>
    <n v="0"/>
    <n v="-7325.59"/>
    <n v="0"/>
    <n v="6470.6"/>
    <n v="62.815897787686502"/>
    <n v="0.62815897787686503"/>
    <n v="0"/>
    <n v="4336.41"/>
    <n v="8.8991289767166926"/>
    <n v="0"/>
    <n v="1"/>
  </r>
  <r>
    <d v="2024-01-01T00:00:00"/>
    <n v="2024"/>
    <x v="0"/>
    <n v="1"/>
    <n v="0"/>
    <n v="0"/>
    <s v="2020"/>
    <x v="4"/>
    <s v="110020"/>
    <s v="Kopieringsmatriell - papir / toner (ikke leie)"/>
    <s v="1100"/>
    <s v="20220"/>
    <s v="Oppvekst og Utdanning"/>
    <s v="2024_01_fact_komskole.csv"/>
    <n v="2380"/>
    <n v="1120"/>
    <n v="-1260"/>
    <n v="2380"/>
    <n v="1120"/>
    <n v="-1260"/>
    <n v="0"/>
    <n v="0"/>
    <n v="1120"/>
    <n v="0"/>
    <n v="0"/>
    <n v="47.058823529411761"/>
    <n v="0.47058823529411764"/>
    <n v="0"/>
    <n v="1260"/>
    <n v="7.0210839642891401"/>
    <n v="0"/>
    <n v="0"/>
  </r>
  <r>
    <d v="2024-01-01T00:00:00"/>
    <n v="2024"/>
    <x v="0"/>
    <n v="1"/>
    <n v="0"/>
    <n v="0"/>
    <s v="2020"/>
    <x v="4"/>
    <s v="115000"/>
    <s v="Kurs / konferanser/opplæring - inkl. hotell"/>
    <s v="1150"/>
    <s v="20230"/>
    <s v="Oppvekst og Utdanning"/>
    <s v="2024_01_fact_komskole.csv"/>
    <n v="2620"/>
    <n v="1000"/>
    <n v="-1620"/>
    <n v="2620"/>
    <n v="1000"/>
    <n v="-1620"/>
    <n v="0"/>
    <n v="0"/>
    <n v="1000"/>
    <n v="0"/>
    <n v="0"/>
    <n v="38.167938931297712"/>
    <n v="0.38167938931297712"/>
    <n v="0"/>
    <n v="1620"/>
    <n v="6.9077552789821368"/>
    <n v="0"/>
    <n v="0"/>
  </r>
  <r>
    <d v="2024-08-01T00:00:00"/>
    <n v="2024"/>
    <x v="5"/>
    <n v="3"/>
    <n v="1"/>
    <n v="0"/>
    <s v="2020"/>
    <x v="4"/>
    <s v="115000"/>
    <s v="Kurs / konferanser/opplæring - inkl. hotell"/>
    <s v="1150"/>
    <s v="20230"/>
    <s v="Oppvekst og Utdanning"/>
    <s v="2024_08_fact_komskole.csv"/>
    <n v="2660"/>
    <n v="1000"/>
    <n v="-1660"/>
    <n v="40"/>
    <n v="0"/>
    <n v="-40"/>
    <n v="0"/>
    <n v="0"/>
    <n v="0"/>
    <n v="0"/>
    <n v="0"/>
    <n v="37.593984962406012"/>
    <n v="0"/>
    <n v="0"/>
    <n v="40"/>
    <n v="0"/>
    <n v="0"/>
    <n v="0"/>
  </r>
  <r>
    <d v="2024-01-01T00:00:00"/>
    <n v="2024"/>
    <x v="0"/>
    <n v="1"/>
    <n v="0"/>
    <n v="0"/>
    <s v="2130"/>
    <x v="3"/>
    <s v="135000"/>
    <s v="Kjøp fra kommuner"/>
    <s v="1350"/>
    <s v="21310"/>
    <s v="Oppvekst og Utdanning"/>
    <s v="2024_01_fact_komskole.csv"/>
    <n v="61250"/>
    <n v="61250"/>
    <n v="0"/>
    <n v="61250"/>
    <n v="61250"/>
    <n v="0"/>
    <n v="0"/>
    <n v="0"/>
    <n v="61250"/>
    <n v="0"/>
    <n v="0"/>
    <n v="100"/>
    <n v="1"/>
    <n v="0"/>
    <n v="0"/>
    <n v="11.022719128406973"/>
    <n v="0"/>
    <n v="0"/>
  </r>
  <r>
    <d v="2024-01-01T00:00:00"/>
    <n v="2024"/>
    <x v="0"/>
    <n v="1"/>
    <n v="0"/>
    <n v="0"/>
    <s v="2540"/>
    <x v="0"/>
    <s v="101030"/>
    <s v="Fastlønn - lørdags- og søndagstillegg"/>
    <s v="1010"/>
    <s v="25710"/>
    <s v="Helse og Omsorg"/>
    <s v="2024_01_fact_bomiljo.csv"/>
    <n v="56644"/>
    <n v="36599.82"/>
    <n v="-20044.18"/>
    <n v="56644"/>
    <n v="36599.82"/>
    <n v="-20044.18"/>
    <n v="0"/>
    <n v="0"/>
    <n v="36599.82"/>
    <n v="0"/>
    <n v="33550.68"/>
    <n v="64.613763152319748"/>
    <n v="0.64613763152319748"/>
    <n v="0"/>
    <n v="20044.18"/>
    <n v="10.507798601344577"/>
    <n v="0"/>
    <n v="0"/>
  </r>
  <r>
    <d v="2024-02-01T00:00:00"/>
    <n v="2024"/>
    <x v="4"/>
    <n v="1"/>
    <n v="0"/>
    <n v="0"/>
    <s v="2540"/>
    <x v="0"/>
    <s v="101031"/>
    <s v="Fastlønn - kvelds- og nattillegg"/>
    <s v="1010"/>
    <s v="25320"/>
    <s v="Helse og Omsorg"/>
    <s v="2024_02_fact_bomiljo.csv"/>
    <n v="70447"/>
    <n v="70583.67"/>
    <n v="136.66999999999825"/>
    <n v="70447"/>
    <n v="70583.67"/>
    <n v="136.66999999999825"/>
    <n v="0"/>
    <n v="0"/>
    <n v="70583.67"/>
    <n v="0"/>
    <n v="-6331.8300000000017"/>
    <n v="100.19400400300935"/>
    <n v="1.0019400400300935"/>
    <n v="0"/>
    <n v="136.66999999999825"/>
    <n v="11.164554093610494"/>
    <n v="0"/>
    <n v="1"/>
  </r>
  <r>
    <d v="2024-06-01T00:00:00"/>
    <n v="2024"/>
    <x v="2"/>
    <n v="2"/>
    <n v="1"/>
    <n v="0"/>
    <s v="2540"/>
    <x v="0"/>
    <s v="105064"/>
    <s v="Skattepl. klesgodtgjørelse"/>
    <s v="1050"/>
    <s v="25310"/>
    <s v="Helse og Omsorg"/>
    <s v="2024_06_fact_bomiljo.csv"/>
    <n v="1416"/>
    <n v="1016.81"/>
    <n v="-399.19000000000005"/>
    <n v="1416"/>
    <n v="1016.81"/>
    <n v="-399.19000000000005"/>
    <n v="0"/>
    <n v="0"/>
    <n v="1016.81"/>
    <n v="0"/>
    <n v="1016.81"/>
    <n v="71.808615819209038"/>
    <n v="0.71808615819209032"/>
    <n v="0"/>
    <n v="399.19000000000005"/>
    <n v="6.9244255546026503"/>
    <n v="0"/>
    <n v="0"/>
  </r>
  <r>
    <d v="2024-04-01T00:00:00"/>
    <n v="2024"/>
    <x v="3"/>
    <n v="2"/>
    <n v="0"/>
    <n v="0"/>
    <s v="2540"/>
    <x v="0"/>
    <s v="109999"/>
    <s v="Arbeidsgiveravgift"/>
    <s v="1099"/>
    <s v="25310"/>
    <s v="Helse og Omsorg"/>
    <s v="2024_04_fact_bomiljo.csv"/>
    <n v="308983"/>
    <n v="286457.09999999998"/>
    <n v="-22525.900000000023"/>
    <n v="308983"/>
    <n v="286457.09999999998"/>
    <n v="-22525.900000000023"/>
    <n v="0"/>
    <n v="0"/>
    <n v="286457.09999999998"/>
    <n v="0"/>
    <n v="-95623.879999999976"/>
    <n v="92.709663638452582"/>
    <n v="0.92709663638452589"/>
    <n v="0"/>
    <n v="22525.900000000023"/>
    <n v="12.565344065705149"/>
    <n v="0"/>
    <n v="0"/>
  </r>
  <r>
    <d v="2024-01-01T00:00:00"/>
    <n v="2024"/>
    <x v="0"/>
    <n v="1"/>
    <n v="0"/>
    <n v="0"/>
    <s v="2020"/>
    <x v="4"/>
    <s v="109000"/>
    <s v="Pensjon fellesordningen - ordinære (klp)"/>
    <s v="1090"/>
    <s v="20210"/>
    <s v="Oppvekst og Utdanning"/>
    <s v="2024_01_fact_komskole.csv"/>
    <n v="10380"/>
    <n v="9380"/>
    <n v="-1000"/>
    <n v="10380"/>
    <n v="9380"/>
    <n v="-1000"/>
    <n v="0"/>
    <n v="0"/>
    <n v="9380"/>
    <n v="0"/>
    <n v="42000"/>
    <n v="90.366088631984582"/>
    <n v="0.90366088631984587"/>
    <n v="0"/>
    <n v="1000"/>
    <n v="9.1463350420002705"/>
    <n v="0"/>
    <n v="0"/>
  </r>
  <r>
    <d v="2024-01-01T00:00:00"/>
    <n v="2024"/>
    <x v="0"/>
    <n v="1"/>
    <n v="0"/>
    <n v="0"/>
    <s v="2140"/>
    <x v="1"/>
    <s v="110500"/>
    <s v="Undervisningsmateriell"/>
    <s v="1105"/>
    <s v="20220"/>
    <s v="Oppvekst og Utdanning"/>
    <s v="2024_01_fact_komskole.csv"/>
    <n v="880"/>
    <n v="250"/>
    <n v="-630"/>
    <n v="880"/>
    <n v="250"/>
    <n v="-630"/>
    <n v="0"/>
    <n v="0"/>
    <n v="250"/>
    <n v="0"/>
    <n v="0"/>
    <n v="28.40909090909091"/>
    <n v="0.28409090909090912"/>
    <n v="0"/>
    <n v="630"/>
    <n v="5.521460917862246"/>
    <n v="0"/>
    <n v="0"/>
  </r>
  <r>
    <d v="2024-08-01T00:00:00"/>
    <n v="2024"/>
    <x v="5"/>
    <n v="3"/>
    <n v="1"/>
    <n v="0"/>
    <s v="2140"/>
    <x v="1"/>
    <s v="110500"/>
    <s v="Undervisningsmateriell"/>
    <s v="1105"/>
    <s v="20220"/>
    <s v="Oppvekst og Utdanning"/>
    <s v="2024_08_fact_komskole.csv"/>
    <n v="840"/>
    <n v="250"/>
    <n v="-590"/>
    <n v="-40"/>
    <n v="0"/>
    <n v="40"/>
    <n v="0"/>
    <n v="0"/>
    <n v="0"/>
    <n v="0"/>
    <n v="0"/>
    <n v="29.761904761904763"/>
    <n v="0"/>
    <n v="0"/>
    <n v="40"/>
    <n v="0"/>
    <n v="0"/>
    <n v="1"/>
  </r>
  <r>
    <d v="2024-04-01T00:00:00"/>
    <n v="2024"/>
    <x v="3"/>
    <n v="2"/>
    <n v="0"/>
    <n v="0"/>
    <s v="2540"/>
    <x v="0"/>
    <s v="102010"/>
    <s v="Vikar - lønnet perm inkl tillitsverv og velf.perm."/>
    <s v="1020"/>
    <s v="25310"/>
    <s v="Helse og Omsorg"/>
    <s v="2024_04_fact_bomiljo.csv"/>
    <n v="4738"/>
    <n v="5110.7299999999996"/>
    <n v="372.72999999999956"/>
    <n v="4738"/>
    <n v="5110.7299999999996"/>
    <n v="372.72999999999956"/>
    <n v="0"/>
    <n v="0"/>
    <n v="5110.7299999999996"/>
    <n v="0"/>
    <n v="5110.7299999999996"/>
    <n v="107.8668214436471"/>
    <n v="1.078668214436471"/>
    <n v="0"/>
    <n v="372.72999999999956"/>
    <n v="8.5390975301374965"/>
    <n v="0"/>
    <n v="1"/>
  </r>
  <r>
    <d v="2024-03-01T00:00:00"/>
    <n v="2024"/>
    <x v="6"/>
    <n v="1"/>
    <n v="0"/>
    <n v="0"/>
    <s v="2540"/>
    <x v="0"/>
    <s v="109000"/>
    <s v="Pensjon fellesordningen - ordinære (klp)"/>
    <s v="1090"/>
    <s v="25720"/>
    <s v="Helse og Omsorg"/>
    <s v="2024_03_fact_bomiljo.csv"/>
    <n v="171248"/>
    <n v="168932.97"/>
    <n v="-2315.0299999999988"/>
    <n v="171248"/>
    <n v="168932.97"/>
    <n v="-2315.0299999999988"/>
    <n v="0"/>
    <n v="0"/>
    <n v="168932.97"/>
    <n v="0"/>
    <n v="865209.92"/>
    <n v="98.648141876109506"/>
    <n v="0.98648141876109507"/>
    <n v="0"/>
    <n v="2315.0299999999988"/>
    <n v="12.037257288008895"/>
    <n v="0"/>
    <n v="0"/>
  </r>
  <r>
    <d v="2024-01-01T00:00:00"/>
    <n v="2024"/>
    <x v="0"/>
    <n v="1"/>
    <n v="0"/>
    <n v="0"/>
    <s v="2540"/>
    <x v="0"/>
    <s v="111000"/>
    <s v="Medisinsk forbruksmateriell"/>
    <s v="1110"/>
    <s v="25720"/>
    <s v="Helse og Omsorg"/>
    <s v="2024_01_fact_bomiljo.csv"/>
    <n v="2210"/>
    <n v="2238.7399999999998"/>
    <n v="28.739999999999782"/>
    <n v="2210"/>
    <n v="2238.7399999999998"/>
    <n v="28.739999999999782"/>
    <n v="0"/>
    <n v="0"/>
    <n v="2238.7399999999998"/>
    <n v="0"/>
    <n v="-178.63999999999987"/>
    <n v="101.30045248868778"/>
    <n v="1.0130045248868778"/>
    <n v="0"/>
    <n v="28.739999999999782"/>
    <n v="7.7136684865866094"/>
    <n v="0"/>
    <n v="1"/>
  </r>
  <r>
    <d v="2024-01-01T00:00:00"/>
    <n v="2024"/>
    <x v="0"/>
    <n v="1"/>
    <n v="0"/>
    <n v="0"/>
    <s v="2140"/>
    <x v="1"/>
    <s v="110500"/>
    <s v="Undervisningsmateriell"/>
    <s v="1105"/>
    <s v="20230"/>
    <s v="Oppvekst og Utdanning"/>
    <s v="2024_01_fact_komskole.csv"/>
    <n v="380"/>
    <n v="120"/>
    <n v="-260"/>
    <n v="380"/>
    <n v="120"/>
    <n v="-260"/>
    <n v="0"/>
    <n v="0"/>
    <n v="120"/>
    <n v="0"/>
    <n v="0"/>
    <n v="31.578947368421051"/>
    <n v="0.31578947368421051"/>
    <n v="0"/>
    <n v="260"/>
    <n v="4.7874917427820458"/>
    <n v="0"/>
    <n v="0"/>
  </r>
  <r>
    <d v="2024-01-01T00:00:00"/>
    <n v="2024"/>
    <x v="0"/>
    <n v="1"/>
    <n v="0"/>
    <n v="0"/>
    <s v="2540"/>
    <x v="0"/>
    <s v="110000"/>
    <s v="Kontormateriell / rekvisita"/>
    <s v="1100"/>
    <s v="25310"/>
    <s v="Helse og Omsorg"/>
    <s v="2024_01_fact_bomiljo.csv"/>
    <n v="1000"/>
    <n v="412.8"/>
    <n v="-587.20000000000005"/>
    <n v="1000"/>
    <n v="412.8"/>
    <n v="-587.20000000000005"/>
    <n v="0"/>
    <n v="0"/>
    <n v="412.8"/>
    <n v="0"/>
    <n v="-412.8"/>
    <n v="41.28"/>
    <n v="0.4128"/>
    <n v="0"/>
    <n v="587.20000000000005"/>
    <n v="6.022963214167353"/>
    <n v="0"/>
    <n v="0"/>
  </r>
  <r>
    <d v="2024-05-01T00:00:00"/>
    <n v="2024"/>
    <x v="1"/>
    <n v="2"/>
    <n v="1"/>
    <n v="0"/>
    <s v="2540"/>
    <x v="0"/>
    <s v="112021"/>
    <s v="Renholdsutstyr"/>
    <s v="1120"/>
    <s v="25310"/>
    <s v="Helse og Omsorg"/>
    <s v="2024_05_fact_bomiljo.csv"/>
    <n v="1868"/>
    <n v="1999.8"/>
    <n v="131.79999999999995"/>
    <n v="1868"/>
    <n v="1999.8"/>
    <n v="131.79999999999995"/>
    <n v="0"/>
    <n v="0"/>
    <n v="1999.8"/>
    <n v="0"/>
    <n v="-1999.8"/>
    <n v="107.05567451820129"/>
    <n v="1.0705567451820128"/>
    <n v="0"/>
    <n v="131.79999999999995"/>
    <n v="7.600802454541749"/>
    <n v="0"/>
    <n v="1"/>
  </r>
  <r>
    <d v="2024-04-01T00:00:00"/>
    <n v="2024"/>
    <x v="3"/>
    <n v="2"/>
    <n v="0"/>
    <n v="0"/>
    <s v="2540"/>
    <x v="0"/>
    <s v="113000"/>
    <s v="Abonnement / samtale for mobil, telefon, nettbrett"/>
    <s v="1130"/>
    <s v="25720"/>
    <s v="Helse og Omsorg"/>
    <s v="2024_04_fact_bomiljo.csv"/>
    <n v="850"/>
    <n v="137"/>
    <n v="-713"/>
    <n v="850"/>
    <n v="137"/>
    <n v="-713"/>
    <n v="0"/>
    <n v="0"/>
    <n v="137"/>
    <n v="0"/>
    <n v="408.08000000000004"/>
    <n v="16.117647058823529"/>
    <n v="0.16117647058823528"/>
    <n v="0"/>
    <n v="713"/>
    <n v="4.9199809258281251"/>
    <n v="0"/>
    <n v="0"/>
  </r>
  <r>
    <d v="2024-01-01T00:00:00"/>
    <n v="2024"/>
    <x v="0"/>
    <n v="1"/>
    <n v="0"/>
    <n v="0"/>
    <s v="2540"/>
    <x v="0"/>
    <s v="101031"/>
    <s v="Fastlønn - kvelds- og nattillegg"/>
    <s v="1010"/>
    <s v="25720"/>
    <s v="Helse og Omsorg"/>
    <s v="2024_01_fact_bomiljo.csv"/>
    <n v="70447"/>
    <n v="63095.38"/>
    <n v="-7351.6200000000026"/>
    <n v="70447"/>
    <n v="63095.38"/>
    <n v="-7351.6200000000026"/>
    <n v="0"/>
    <n v="0"/>
    <n v="63095.38"/>
    <n v="0"/>
    <n v="15962.580000000009"/>
    <n v="89.564324953511147"/>
    <n v="0.89564324953511143"/>
    <n v="0"/>
    <n v="7351.6200000000026"/>
    <n v="11.052402828733111"/>
    <n v="0"/>
    <n v="0"/>
  </r>
  <r>
    <d v="2024-06-01T00:00:00"/>
    <n v="2024"/>
    <x v="2"/>
    <n v="2"/>
    <n v="1"/>
    <n v="0"/>
    <s v="2540"/>
    <x v="0"/>
    <s v="101040"/>
    <s v="Fastlønn - veiledningstillegg"/>
    <s v="1010"/>
    <s v="25720"/>
    <s v="Helse og Omsorg"/>
    <s v="2024_06_fact_bomiljo.csv"/>
    <n v="1292"/>
    <n v="-172.31"/>
    <n v="-1464.31"/>
    <n v="1292"/>
    <n v="-172.31"/>
    <n v="-1464.31"/>
    <n v="0"/>
    <n v="0"/>
    <n v="-172.31"/>
    <n v="0"/>
    <n v="1292.31"/>
    <n v="-13.336687306501549"/>
    <n v="-0.13336687306501549"/>
    <n v="0"/>
    <n v="1464.31"/>
    <n v="5.1492951801550078"/>
    <n v="0"/>
    <n v="0"/>
  </r>
  <r>
    <d v="2024-02-01T00:00:00"/>
    <n v="2024"/>
    <x v="4"/>
    <n v="1"/>
    <n v="0"/>
    <n v="0"/>
    <s v="2540"/>
    <x v="0"/>
    <s v="111502"/>
    <s v="Bevertning møter / kurs / opplæring / overtidsmat"/>
    <s v="1115"/>
    <s v="25710"/>
    <s v="Helse og Omsorg"/>
    <s v="2024_02_fact_bomiljo.csv"/>
    <n v="1868"/>
    <n v="294.5"/>
    <n v="-1573.5"/>
    <n v="1868"/>
    <n v="294.5"/>
    <n v="-1573.5"/>
    <n v="0"/>
    <n v="0"/>
    <n v="294.5"/>
    <n v="0"/>
    <n v="183.08999999999997"/>
    <n v="15.765524625267666"/>
    <n v="0.15765524625267666"/>
    <n v="0"/>
    <n v="1573.5"/>
    <n v="5.6852790030916411"/>
    <n v="0"/>
    <n v="0"/>
  </r>
  <r>
    <d v="2024-02-01T00:00:00"/>
    <n v="2024"/>
    <x v="4"/>
    <n v="1"/>
    <n v="0"/>
    <n v="0"/>
    <s v="2540"/>
    <x v="0"/>
    <s v="112090"/>
    <s v="Annet forbruksmateriell, varer og tjenester"/>
    <s v="1120"/>
    <s v="25720"/>
    <s v="Helse og Omsorg"/>
    <s v="2024_02_fact_bomiljo.csv"/>
    <n v="3536"/>
    <n v="3804.96"/>
    <n v="268.96000000000004"/>
    <n v="3536"/>
    <n v="3804.96"/>
    <n v="268.96000000000004"/>
    <n v="0"/>
    <n v="0"/>
    <n v="3804.96"/>
    <n v="0"/>
    <n v="-879.15999999999985"/>
    <n v="107.60633484162896"/>
    <n v="1.0760633484162896"/>
    <n v="0"/>
    <n v="268.96000000000004"/>
    <n v="8.2440607577569551"/>
    <n v="0"/>
    <n v="1"/>
  </r>
  <r>
    <d v="2024-01-01T00:00:00"/>
    <n v="2024"/>
    <x v="0"/>
    <n v="1"/>
    <n v="0"/>
    <n v="0"/>
    <s v="2020"/>
    <x v="4"/>
    <s v="102013"/>
    <s v="Vikar - korttidsfravær"/>
    <s v="1020"/>
    <s v="20220"/>
    <s v="Oppvekst og Utdanning"/>
    <s v="2024_01_fact_komskole.csv"/>
    <n v="0"/>
    <n v="620"/>
    <n v="620"/>
    <n v="-12620"/>
    <n v="-44380"/>
    <n v="-31760"/>
    <n v="0"/>
    <n v="0"/>
    <n v="-44380"/>
    <n v="0"/>
    <n v="45000"/>
    <n v="100"/>
    <n v="3.5166402535657686"/>
    <n v="0"/>
    <n v="31760"/>
    <n v="10.700544196486584"/>
    <n v="0"/>
    <n v="0"/>
  </r>
  <r>
    <d v="2024-03-01T00:00:00"/>
    <n v="2024"/>
    <x v="6"/>
    <n v="1"/>
    <n v="0"/>
    <n v="0"/>
    <s v="2540"/>
    <x v="0"/>
    <s v="101030"/>
    <s v="Fastlønn - lørdags- og søndagstillegg"/>
    <s v="1010"/>
    <s v="25720"/>
    <s v="Helse og Omsorg"/>
    <s v="2024_03_fact_bomiljo.csv"/>
    <n v="56644"/>
    <n v="39979.31"/>
    <n v="-16664.690000000002"/>
    <n v="56644"/>
    <n v="39979.31"/>
    <n v="-16664.690000000002"/>
    <n v="0"/>
    <n v="0"/>
    <n v="39979.31"/>
    <n v="0"/>
    <n v="7891.1700000000055"/>
    <n v="70.579955511616404"/>
    <n v="0.7057995551161641"/>
    <n v="0"/>
    <n v="16664.690000000002"/>
    <n v="10.596117349276145"/>
    <n v="0"/>
    <n v="0"/>
  </r>
  <r>
    <d v="2024-01-01T00:00:00"/>
    <n v="2024"/>
    <x v="0"/>
    <n v="1"/>
    <n v="0"/>
    <n v="0"/>
    <s v="2020"/>
    <x v="4"/>
    <s v="117030"/>
    <s v="Reiseutg. buss, tog,taxi, fly, leiebil, bom, park."/>
    <s v="1170"/>
    <s v="20220"/>
    <s v="Oppvekst og Utdanning"/>
    <s v="2024_01_fact_komskole.csv"/>
    <n v="2500"/>
    <n v="2380"/>
    <n v="-120"/>
    <n v="2500"/>
    <n v="2380"/>
    <n v="-120"/>
    <n v="0"/>
    <n v="0"/>
    <n v="2380"/>
    <n v="0"/>
    <n v="-630"/>
    <n v="95.199999999999989"/>
    <n v="0.95199999999999996"/>
    <n v="0"/>
    <n v="120"/>
    <n v="7.77485576666552"/>
    <n v="0"/>
    <n v="0"/>
  </r>
  <r>
    <d v="2024-03-01T00:00:00"/>
    <n v="2024"/>
    <x v="6"/>
    <n v="1"/>
    <n v="0"/>
    <n v="0"/>
    <s v="2540"/>
    <x v="0"/>
    <s v="113000"/>
    <s v="Abonnement / samtale for mobil, telefon, nettbrett"/>
    <s v="1130"/>
    <s v="25320"/>
    <s v="Helse og Omsorg"/>
    <s v="2024_03_fact_bomiljo.csv"/>
    <n v="850"/>
    <n v="273.20999999999998"/>
    <n v="-576.79"/>
    <n v="850"/>
    <n v="273.20999999999998"/>
    <n v="-576.79"/>
    <n v="0"/>
    <n v="0"/>
    <n v="273.20999999999998"/>
    <n v="0"/>
    <n v="-134.22999999999999"/>
    <n v="32.142352941176469"/>
    <n v="0.32142352941176466"/>
    <n v="0"/>
    <n v="576.79"/>
    <n v="5.6102407302478365"/>
    <n v="0"/>
    <n v="0"/>
  </r>
  <r>
    <d v="2024-01-01T00:00:00"/>
    <n v="2024"/>
    <x v="0"/>
    <n v="1"/>
    <n v="0"/>
    <n v="0"/>
    <s v="2540"/>
    <x v="0"/>
    <s v="172900"/>
    <s v="Kompensasjon for merverdiavgift"/>
    <s v="1729"/>
    <s v="25310"/>
    <s v="Helse og Omsorg"/>
    <s v="2024_01_fact_bomiljo.csv"/>
    <n v="-11662"/>
    <n v="-5070.82"/>
    <n v="6591.18"/>
    <n v="-11662"/>
    <n v="-5070.82"/>
    <n v="6591.18"/>
    <n v="0"/>
    <n v="0"/>
    <n v="-5070.82"/>
    <n v="0"/>
    <n v="3717.7"/>
    <n v="43.481564054193107"/>
    <n v="0.43481564054193106"/>
    <n v="0"/>
    <n v="6591.18"/>
    <n v="8.5312578192076174"/>
    <n v="0"/>
    <n v="1"/>
  </r>
  <r>
    <d v="2024-02-01T00:00:00"/>
    <n v="2024"/>
    <x v="4"/>
    <n v="1"/>
    <n v="0"/>
    <n v="0"/>
    <s v="2540"/>
    <x v="0"/>
    <s v="101032"/>
    <s v="Fastlønn - helligdagstillegg"/>
    <s v="1010"/>
    <s v="25310"/>
    <s v="Helse og Omsorg"/>
    <s v="2024_02_fact_bomiljo.csv"/>
    <n v="69138"/>
    <n v="68846.149999999994"/>
    <n v="-291.85000000000582"/>
    <n v="69138"/>
    <n v="68846.149999999994"/>
    <n v="-291.85000000000582"/>
    <n v="0"/>
    <n v="0"/>
    <n v="68846.149999999994"/>
    <n v="0"/>
    <n v="-68846.149999999994"/>
    <n v="99.577873239029174"/>
    <n v="0.9957787323902918"/>
    <n v="0"/>
    <n v="291.85000000000582"/>
    <n v="11.139629583929532"/>
    <n v="0"/>
    <n v="0"/>
  </r>
  <r>
    <d v="2024-01-01T00:00:00"/>
    <n v="2024"/>
    <x v="0"/>
    <n v="1"/>
    <n v="0"/>
    <n v="0"/>
    <s v="2540"/>
    <x v="0"/>
    <s v="109000"/>
    <s v="Pensjon fellesordningen - ordinære (klp)"/>
    <s v="1090"/>
    <s v="25310"/>
    <s v="Helse og Omsorg"/>
    <s v="2024_01_fact_bomiljo.csv"/>
    <n v="171251"/>
    <n v="111774.79"/>
    <n v="-59476.210000000006"/>
    <n v="171251"/>
    <n v="111774.79"/>
    <n v="-59476.210000000006"/>
    <n v="0"/>
    <n v="0"/>
    <n v="111774.79"/>
    <n v="0"/>
    <n v="111774.79"/>
    <n v="65.269569228792818"/>
    <n v="0.65269569228792823"/>
    <n v="0"/>
    <n v="59476.210000000006"/>
    <n v="11.624241322326093"/>
    <n v="0"/>
    <n v="0"/>
  </r>
  <r>
    <d v="2024-06-01T00:00:00"/>
    <n v="2024"/>
    <x v="2"/>
    <n v="2"/>
    <n v="1"/>
    <n v="0"/>
    <s v="2540"/>
    <x v="0"/>
    <s v="111000"/>
    <s v="Medisinsk forbruksmateriell"/>
    <s v="1110"/>
    <s v="25310"/>
    <s v="Helse og Omsorg"/>
    <s v="2024_06_fact_bomiljo.csv"/>
    <n v="2210"/>
    <n v="2296.35"/>
    <n v="86.349999999999909"/>
    <n v="2210"/>
    <n v="2296.35"/>
    <n v="86.349999999999909"/>
    <n v="0"/>
    <n v="0"/>
    <n v="2296.35"/>
    <n v="0"/>
    <n v="-1415.35"/>
    <n v="103.90723981900452"/>
    <n v="1.0390723981900452"/>
    <n v="0"/>
    <n v="86.349999999999909"/>
    <n v="7.7390761848461995"/>
    <n v="0"/>
    <n v="1"/>
  </r>
  <r>
    <d v="2024-02-01T00:00:00"/>
    <n v="2024"/>
    <x v="4"/>
    <n v="1"/>
    <n v="0"/>
    <n v="0"/>
    <s v="2540"/>
    <x v="0"/>
    <s v="117000"/>
    <s v="Drivstoff - inkludert strøm til el-biler, bio"/>
    <s v="1170"/>
    <s v="25320"/>
    <s v="Helse og Omsorg"/>
    <s v="2024_02_fact_bomiljo.csv"/>
    <n v="4078"/>
    <n v="1206.1400000000001"/>
    <n v="-2871.8599999999997"/>
    <n v="4078"/>
    <n v="1206.1400000000001"/>
    <n v="-2871.8599999999997"/>
    <n v="0"/>
    <n v="0"/>
    <n v="1206.1400000000001"/>
    <n v="0"/>
    <n v="66.619999999999891"/>
    <n v="29.576753310446303"/>
    <n v="0.29576753310446302"/>
    <n v="0"/>
    <n v="2871.8599999999997"/>
    <n v="7.0951804567851342"/>
    <n v="0"/>
    <n v="0"/>
  </r>
  <r>
    <d v="2024-04-01T00:00:00"/>
    <n v="2024"/>
    <x v="3"/>
    <n v="2"/>
    <n v="0"/>
    <n v="0"/>
    <s v="2540"/>
    <x v="0"/>
    <s v="172900"/>
    <s v="Kompensasjon for merverdiavgift"/>
    <s v="1729"/>
    <s v="25710"/>
    <s v="Helse og Omsorg"/>
    <s v="2024_04_fact_bomiljo.csv"/>
    <n v="-11662"/>
    <n v="-6710.36"/>
    <n v="4951.6400000000003"/>
    <n v="-11662"/>
    <n v="-6710.36"/>
    <n v="4951.6400000000003"/>
    <n v="0"/>
    <n v="0"/>
    <n v="-6710.36"/>
    <n v="0"/>
    <n v="-428.57000000000062"/>
    <n v="57.540387583604868"/>
    <n v="0.57540387583604868"/>
    <n v="0"/>
    <n v="4951.6400000000003"/>
    <n v="8.8114078797933164"/>
    <n v="0"/>
    <n v="1"/>
  </r>
  <r>
    <d v="2024-01-01T00:00:00"/>
    <n v="2024"/>
    <x v="0"/>
    <n v="1"/>
    <n v="0"/>
    <n v="0"/>
    <s v="2020"/>
    <x v="4"/>
    <s v="103000"/>
    <s v="Ekstrahjelp"/>
    <s v="1030"/>
    <s v="20230"/>
    <s v="Oppvekst og Utdanning"/>
    <s v="2024_01_fact_komskole.csv"/>
    <n v="5000"/>
    <n v="3380"/>
    <n v="-1620"/>
    <n v="5000"/>
    <n v="3380"/>
    <n v="-1620"/>
    <n v="0"/>
    <n v="0"/>
    <n v="3380"/>
    <n v="0"/>
    <n v="0"/>
    <n v="67.600000000000009"/>
    <n v="0.67600000000000005"/>
    <n v="0"/>
    <n v="1620"/>
    <n v="8.1256309884770648"/>
    <n v="0"/>
    <n v="0"/>
  </r>
  <r>
    <d v="2024-01-01T00:00:00"/>
    <n v="2024"/>
    <x v="0"/>
    <n v="1"/>
    <n v="0"/>
    <n v="0"/>
    <s v="2020"/>
    <x v="4"/>
    <s v="135000"/>
    <s v="Kjøp fra kommuner"/>
    <s v="1350"/>
    <s v="20220"/>
    <s v="Oppvekst og Utdanning"/>
    <s v="2024_01_fact_komskole.csv"/>
    <n v="43750"/>
    <n v="30620"/>
    <n v="-13130"/>
    <n v="43750"/>
    <n v="30620"/>
    <n v="-13130"/>
    <n v="0"/>
    <n v="0"/>
    <n v="30620"/>
    <n v="0"/>
    <n v="0"/>
    <n v="69.988571428571433"/>
    <n v="0.69988571428571433"/>
    <n v="0"/>
    <n v="13130"/>
    <n v="10.329408669211675"/>
    <n v="0"/>
    <n v="0"/>
  </r>
  <r>
    <d v="2024-01-01T00:00:00"/>
    <n v="2024"/>
    <x v="0"/>
    <n v="1"/>
    <n v="0"/>
    <n v="0"/>
    <s v="2540"/>
    <x v="0"/>
    <s v="101000"/>
    <s v="Fastlønn - ordinære"/>
    <s v="1010"/>
    <s v="25710"/>
    <s v="Helse og Omsorg"/>
    <s v="2024_01_fact_bomiljo.csv"/>
    <n v="821676"/>
    <n v="659882.34"/>
    <n v="-161793.66000000003"/>
    <n v="821676"/>
    <n v="659882.34"/>
    <n v="-161793.66000000003"/>
    <n v="0"/>
    <n v="0"/>
    <n v="659882.34"/>
    <n v="0"/>
    <n v="144914.51"/>
    <n v="80.30931169950199"/>
    <n v="0.80309311699501984"/>
    <n v="0"/>
    <n v="161793.66000000003"/>
    <n v="13.399816825382864"/>
    <n v="0"/>
    <n v="0"/>
  </r>
  <r>
    <d v="2024-07-01T00:00:00"/>
    <n v="2024"/>
    <x v="7"/>
    <n v="3"/>
    <n v="1"/>
    <n v="0"/>
    <s v="2540"/>
    <x v="0"/>
    <s v="101031"/>
    <s v="Fastlønn - kvelds- og nattillegg"/>
    <s v="1010"/>
    <s v="25310"/>
    <s v="Helse og Omsorg"/>
    <s v="2024_07_fact_bomiljo.csv"/>
    <n v="70447"/>
    <n v="66994.64"/>
    <n v="-3452.3600000000006"/>
    <n v="70447"/>
    <n v="66994.64"/>
    <n v="-3452.3600000000006"/>
    <n v="0"/>
    <n v="0"/>
    <n v="66994.64"/>
    <n v="0"/>
    <n v="1905.2799999999988"/>
    <n v="95.099351285363468"/>
    <n v="0.95099351285363465"/>
    <n v="0"/>
    <n v="3452.3600000000006"/>
    <n v="11.112367895172932"/>
    <n v="0"/>
    <n v="0"/>
  </r>
  <r>
    <d v="2024-08-01T00:00:00"/>
    <n v="2024"/>
    <x v="5"/>
    <n v="3"/>
    <n v="1"/>
    <n v="0"/>
    <s v="2540"/>
    <x v="0"/>
    <s v="105064"/>
    <s v="Skattepl. klesgodtgjørelse"/>
    <s v="1050"/>
    <s v="25320"/>
    <s v="Helse og Omsorg"/>
    <s v="2024_08_fact_bomiljo.csv"/>
    <n v="1416"/>
    <n v="974.22"/>
    <n v="-441.78"/>
    <n v="1416"/>
    <n v="974.22"/>
    <n v="-441.78"/>
    <n v="0"/>
    <n v="0"/>
    <n v="974.22"/>
    <n v="0"/>
    <n v="974.22"/>
    <n v="68.800847457627128"/>
    <n v="0.68800847457627123"/>
    <n v="0"/>
    <n v="441.78"/>
    <n v="6.8816371508270784"/>
    <n v="0"/>
    <n v="0"/>
  </r>
  <r>
    <d v="2024-01-01T00:00:00"/>
    <n v="2024"/>
    <x v="0"/>
    <n v="1"/>
    <n v="0"/>
    <n v="0"/>
    <s v="2020"/>
    <x v="4"/>
    <s v="111500"/>
    <s v="Matvarer / drikke - ikke møtevirksomhet"/>
    <s v="1115"/>
    <s v="20230"/>
    <s v="Oppvekst og Utdanning"/>
    <s v="2024_01_fact_komskole.csv"/>
    <n v="47250"/>
    <n v="36750"/>
    <n v="-10500"/>
    <n v="47250"/>
    <n v="36750"/>
    <n v="-10500"/>
    <n v="0"/>
    <n v="0"/>
    <n v="36750"/>
    <n v="0"/>
    <n v="-36750"/>
    <n v="77.777777777777786"/>
    <n v="0.77777777777777779"/>
    <n v="0"/>
    <n v="10500"/>
    <n v="10.511893504640982"/>
    <n v="0"/>
    <n v="0"/>
  </r>
  <r>
    <d v="2024-01-01T00:00:00"/>
    <n v="2024"/>
    <x v="0"/>
    <n v="1"/>
    <n v="0"/>
    <n v="0"/>
    <s v="2140"/>
    <x v="1"/>
    <s v="101000"/>
    <s v="Fastlønn - ordinære"/>
    <s v="1010"/>
    <s v="20210"/>
    <s v="Oppvekst og Utdanning"/>
    <s v="2024_01_fact_komskole.csv"/>
    <n v="127750"/>
    <n v="110380"/>
    <n v="-17370"/>
    <n v="127750"/>
    <n v="110380"/>
    <n v="-17370"/>
    <n v="0"/>
    <n v="0"/>
    <n v="110380"/>
    <n v="0"/>
    <n v="0"/>
    <n v="86.403131115459885"/>
    <n v="0.86403131115459886"/>
    <n v="0"/>
    <n v="17370"/>
    <n v="11.611684236993492"/>
    <n v="0"/>
    <n v="0"/>
  </r>
  <r>
    <d v="2024-03-01T00:00:00"/>
    <n v="2024"/>
    <x v="6"/>
    <n v="1"/>
    <n v="0"/>
    <n v="0"/>
    <s v="2540"/>
    <x v="0"/>
    <s v="101040"/>
    <s v="Fastlønn - veiledningstillegg"/>
    <s v="1010"/>
    <s v="25710"/>
    <s v="Helse og Omsorg"/>
    <s v="2024_03_fact_bomiljo.csv"/>
    <n v="1292"/>
    <n v="686.45"/>
    <n v="-605.54999999999995"/>
    <n v="1292"/>
    <n v="686.45"/>
    <n v="-605.54999999999995"/>
    <n v="0"/>
    <n v="0"/>
    <n v="686.45"/>
    <n v="0"/>
    <n v="433.54999999999995"/>
    <n v="53.130804953560371"/>
    <n v="0.53130804953560373"/>
    <n v="0"/>
    <n v="605.54999999999995"/>
    <n v="6.5315333893436138"/>
    <n v="0"/>
    <n v="0"/>
  </r>
  <r>
    <d v="2024-01-01T00:00:00"/>
    <n v="2024"/>
    <x v="0"/>
    <n v="1"/>
    <n v="0"/>
    <n v="0"/>
    <s v="2020"/>
    <x v="4"/>
    <s v="116000"/>
    <s v="Km-godtgjørelse, inkl. passasjertillegg - oppl.pl"/>
    <s v="1160"/>
    <s v="20230"/>
    <s v="Oppvekst og Utdanning"/>
    <s v="2024_01_fact_komskole.csv"/>
    <n v="1620"/>
    <n v="3380"/>
    <n v="1760"/>
    <n v="1620"/>
    <n v="3380"/>
    <n v="1760"/>
    <n v="0"/>
    <n v="0"/>
    <n v="3380"/>
    <n v="0"/>
    <n v="0"/>
    <n v="208.64197530864197"/>
    <n v="2.0864197530864197"/>
    <n v="0"/>
    <n v="1760"/>
    <n v="8.1256309884770648"/>
    <n v="2"/>
    <n v="1"/>
  </r>
  <r>
    <d v="2024-01-01T00:00:00"/>
    <n v="2024"/>
    <x v="0"/>
    <n v="1"/>
    <n v="0"/>
    <n v="0"/>
    <s v="2140"/>
    <x v="1"/>
    <s v="109999"/>
    <s v="Arbeidsgiveravgift"/>
    <s v="1099"/>
    <s v="20210"/>
    <s v="Oppvekst og Utdanning"/>
    <s v="2024_01_fact_komskole.csv"/>
    <n v="28750"/>
    <n v="32250"/>
    <n v="3500"/>
    <n v="28750"/>
    <n v="32250"/>
    <n v="3500"/>
    <n v="0"/>
    <n v="0"/>
    <n v="32250"/>
    <n v="0"/>
    <n v="0"/>
    <n v="112.17391304347825"/>
    <n v="1.1217391304347826"/>
    <n v="0"/>
    <n v="3500"/>
    <n v="10.381273322223919"/>
    <n v="1"/>
    <n v="1"/>
  </r>
  <r>
    <d v="2024-01-01T00:00:00"/>
    <n v="2024"/>
    <x v="0"/>
    <n v="1"/>
    <n v="0"/>
    <n v="0"/>
    <s v="2210"/>
    <x v="2"/>
    <s v="110500"/>
    <s v="Undervisningsmateriell"/>
    <s v="1105"/>
    <s v="22110"/>
    <s v="Oppvekst og Utdanning"/>
    <s v="2024_01_fact_komskole.csv"/>
    <n v="880"/>
    <n v="1250"/>
    <n v="370"/>
    <n v="880"/>
    <n v="1250"/>
    <n v="370"/>
    <n v="0"/>
    <n v="0"/>
    <n v="1250"/>
    <n v="0"/>
    <n v="0"/>
    <n v="142.04545454545453"/>
    <n v="1.4204545454545454"/>
    <n v="0"/>
    <n v="370"/>
    <n v="7.1308988302963465"/>
    <n v="2"/>
    <n v="1"/>
  </r>
  <r>
    <d v="2024-08-01T00:00:00"/>
    <n v="2024"/>
    <x v="5"/>
    <n v="3"/>
    <n v="1"/>
    <n v="0"/>
    <s v="2210"/>
    <x v="2"/>
    <s v="110500"/>
    <s v="Undervisningsmateriell"/>
    <s v="1105"/>
    <s v="22110"/>
    <s v="Oppvekst og Utdanning"/>
    <s v="2024_08_fact_komskole.csv"/>
    <n v="840"/>
    <n v="1250"/>
    <n v="410"/>
    <n v="-40"/>
    <n v="0"/>
    <n v="40"/>
    <n v="0"/>
    <n v="0"/>
    <n v="0"/>
    <n v="0"/>
    <n v="0"/>
    <n v="148.80952380952382"/>
    <n v="0"/>
    <n v="0"/>
    <n v="40"/>
    <n v="0"/>
    <n v="2"/>
    <n v="1"/>
  </r>
  <r>
    <d v="2024-02-01T00:00:00"/>
    <n v="2024"/>
    <x v="4"/>
    <n v="1"/>
    <n v="0"/>
    <n v="0"/>
    <s v="2540"/>
    <x v="0"/>
    <s v="104000"/>
    <s v="Overtidslønn"/>
    <s v="1040"/>
    <s v="25710"/>
    <s v="Helse og Omsorg"/>
    <s v="2024_02_fact_bomiljo.csv"/>
    <n v="7063"/>
    <n v="103533.77"/>
    <n v="96470.77"/>
    <n v="7063"/>
    <n v="103533.77"/>
    <n v="96470.77"/>
    <n v="0"/>
    <n v="0"/>
    <n v="103533.77"/>
    <n v="0"/>
    <n v="-99261.06"/>
    <n v="1465.861107178253"/>
    <n v="14.658611071782529"/>
    <n v="0"/>
    <n v="96470.77"/>
    <n v="11.547653118662991"/>
    <n v="2"/>
    <n v="1"/>
  </r>
  <r>
    <d v="2024-02-01T00:00:00"/>
    <n v="2024"/>
    <x v="4"/>
    <n v="1"/>
    <n v="0"/>
    <n v="0"/>
    <s v="2540"/>
    <x v="0"/>
    <s v="109999"/>
    <s v="Arbeidsgiveravgift"/>
    <s v="1099"/>
    <s v="25710"/>
    <s v="Helse og Omsorg"/>
    <s v="2024_02_fact_bomiljo.csv"/>
    <n v="184284"/>
    <n v="263333.65999999997"/>
    <n v="79049.659999999974"/>
    <n v="184284"/>
    <n v="263333.65999999997"/>
    <n v="79049.659999999974"/>
    <n v="0"/>
    <n v="0"/>
    <n v="263333.65999999997"/>
    <n v="0"/>
    <n v="-80641.77999999997"/>
    <n v="142.89556336958171"/>
    <n v="1.4289556336958171"/>
    <n v="0"/>
    <n v="79049.659999999974"/>
    <n v="12.481177176280655"/>
    <n v="2"/>
    <n v="1"/>
  </r>
  <r>
    <d v="2024-01-01T00:00:00"/>
    <n v="2024"/>
    <x v="0"/>
    <n v="1"/>
    <n v="0"/>
    <n v="0"/>
    <s v="2020"/>
    <x v="4"/>
    <s v="120010"/>
    <s v="Datautstyr, ikke elev-pcer"/>
    <s v="1200"/>
    <s v="20220"/>
    <s v="Oppvekst og Utdanning"/>
    <s v="2024_01_fact_komskole.csv"/>
    <n v="2500"/>
    <n v="3120"/>
    <n v="620"/>
    <n v="2500"/>
    <n v="3120"/>
    <n v="620"/>
    <n v="0"/>
    <n v="0"/>
    <n v="3120"/>
    <n v="0"/>
    <n v="0"/>
    <n v="124.8"/>
    <n v="1.248"/>
    <n v="0"/>
    <n v="620"/>
    <n v="8.0455882808035284"/>
    <n v="1"/>
    <n v="1"/>
  </r>
  <r>
    <d v="2024-01-01T00:00:00"/>
    <n v="2024"/>
    <x v="0"/>
    <n v="1"/>
    <n v="0"/>
    <n v="0"/>
    <s v="2140"/>
    <x v="1"/>
    <s v="101000"/>
    <s v="Fastlønn - ordinære"/>
    <s v="1010"/>
    <s v="20230"/>
    <s v="Oppvekst og Utdanning"/>
    <s v="2024_01_fact_komskole.csv"/>
    <n v="91620"/>
    <n v="142120"/>
    <n v="50500"/>
    <n v="91620"/>
    <n v="142120"/>
    <n v="50500"/>
    <n v="0"/>
    <n v="0"/>
    <n v="142120"/>
    <n v="0"/>
    <n v="-142120"/>
    <n v="155.11896965728008"/>
    <n v="1.5511896965728007"/>
    <n v="0"/>
    <n v="50500"/>
    <n v="11.864427050134964"/>
    <n v="2"/>
    <n v="1"/>
  </r>
  <r>
    <d v="2024-02-01T00:00:00"/>
    <n v="2024"/>
    <x v="4"/>
    <n v="1"/>
    <n v="0"/>
    <n v="0"/>
    <s v="2540"/>
    <x v="0"/>
    <s v="101000"/>
    <s v="Fastlønn - ordinære"/>
    <s v="1010"/>
    <s v="25720"/>
    <s v="Helse og Omsorg"/>
    <s v="2024_02_fact_bomiljo.csv"/>
    <n v="821676"/>
    <n v="956490.83"/>
    <n v="134814.82999999996"/>
    <n v="821676"/>
    <n v="956490.83"/>
    <n v="134814.82999999996"/>
    <n v="0"/>
    <n v="0"/>
    <n v="956490.83"/>
    <n v="0"/>
    <n v="-844632.33"/>
    <n v="116.40729801040798"/>
    <n v="1.1640729801040799"/>
    <n v="0"/>
    <n v="134814.82999999996"/>
    <n v="13.771026480780419"/>
    <n v="1"/>
    <n v="1"/>
  </r>
  <r>
    <d v="2024-02-01T00:00:00"/>
    <n v="2024"/>
    <x v="4"/>
    <n v="1"/>
    <n v="0"/>
    <n v="0"/>
    <s v="2540"/>
    <x v="0"/>
    <s v="102001"/>
    <s v="Vikar - sykefravær - uten refusjon"/>
    <s v="1020"/>
    <s v="25320"/>
    <s v="Helse og Omsorg"/>
    <s v="2024_02_fact_bomiljo.csv"/>
    <n v="21809"/>
    <n v="39187.82"/>
    <n v="17378.82"/>
    <n v="21809"/>
    <n v="39187.82"/>
    <n v="17378.82"/>
    <n v="0"/>
    <n v="0"/>
    <n v="39187.82"/>
    <n v="0"/>
    <n v="-37629.589999999997"/>
    <n v="179.68645971846485"/>
    <n v="1.7968645971846484"/>
    <n v="0"/>
    <n v="17378.82"/>
    <n v="10.576121263211155"/>
    <n v="2"/>
    <n v="1"/>
  </r>
  <r>
    <d v="2024-04-01T00:00:00"/>
    <n v="2024"/>
    <x v="3"/>
    <n v="2"/>
    <n v="0"/>
    <n v="0"/>
    <s v="2540"/>
    <x v="0"/>
    <s v="117030"/>
    <s v="Reiseutg. buss, tog,taxi, fly, leiebil, bom, park."/>
    <s v="1170"/>
    <s v="25710"/>
    <s v="Helse og Omsorg"/>
    <s v="2024_04_fact_bomiljo.csv"/>
    <n v="858"/>
    <n v="1250"/>
    <n v="392"/>
    <n v="858"/>
    <n v="1250"/>
    <n v="392"/>
    <n v="0"/>
    <n v="0"/>
    <n v="1250"/>
    <n v="0"/>
    <n v="1250"/>
    <n v="145.6876456876457"/>
    <n v="1.4568764568764569"/>
    <n v="0"/>
    <n v="392"/>
    <n v="7.1308988302963465"/>
    <n v="2"/>
    <n v="1"/>
  </r>
  <r>
    <d v="2024-01-01T00:00:00"/>
    <n v="2024"/>
    <x v="0"/>
    <n v="1"/>
    <n v="0"/>
    <n v="0"/>
    <s v="2020"/>
    <x v="4"/>
    <s v="120010"/>
    <s v="Datautstyr, ikke elev-pcer"/>
    <s v="1200"/>
    <s v="20230"/>
    <s v="Oppvekst og Utdanning"/>
    <s v="2024_01_fact_komskole.csv"/>
    <n v="15250"/>
    <n v="20380"/>
    <n v="5130"/>
    <n v="15250"/>
    <n v="20380"/>
    <n v="5130"/>
    <n v="0"/>
    <n v="0"/>
    <n v="20380"/>
    <n v="0"/>
    <n v="0"/>
    <n v="133.63934426229508"/>
    <n v="1.3363934426229509"/>
    <n v="0"/>
    <n v="5130"/>
    <n v="9.9223093067767163"/>
    <n v="2"/>
    <n v="1"/>
  </r>
  <r>
    <d v="2024-07-01T00:00:00"/>
    <n v="2024"/>
    <x v="7"/>
    <n v="3"/>
    <n v="1"/>
    <n v="0"/>
    <s v="2540"/>
    <x v="0"/>
    <s v="102001"/>
    <s v="Vikar - sykefravær - uten refusjon"/>
    <s v="1020"/>
    <s v="25710"/>
    <s v="Helse og Omsorg"/>
    <s v="2024_07_fact_bomiljo.csv"/>
    <n v="21809"/>
    <n v="33861.46"/>
    <n v="12052.46"/>
    <n v="21809"/>
    <n v="33861.46"/>
    <n v="12052.46"/>
    <n v="0"/>
    <n v="0"/>
    <n v="33861.46"/>
    <n v="0"/>
    <n v="33861.46"/>
    <n v="155.26369847310744"/>
    <n v="1.5526369847310744"/>
    <n v="0"/>
    <n v="12052.46"/>
    <n v="10.430032773481699"/>
    <n v="2"/>
    <n v="1"/>
  </r>
  <r>
    <d v="2024-03-01T00:00:00"/>
    <n v="2024"/>
    <x v="6"/>
    <n v="1"/>
    <n v="0"/>
    <n v="0"/>
    <s v="2540"/>
    <x v="0"/>
    <s v="104000"/>
    <s v="Overtidslønn"/>
    <s v="1040"/>
    <s v="25720"/>
    <s v="Helse og Omsorg"/>
    <s v="2024_03_fact_bomiljo.csv"/>
    <n v="7063"/>
    <n v="66482.399999999994"/>
    <n v="59419.399999999994"/>
    <n v="7063"/>
    <n v="66482.399999999994"/>
    <n v="59419.399999999994"/>
    <n v="0"/>
    <n v="0"/>
    <n v="66482.399999999994"/>
    <n v="0"/>
    <n v="66482.399999999994"/>
    <n v="941.27707772901022"/>
    <n v="9.4127707772901026"/>
    <n v="0"/>
    <n v="59419.399999999994"/>
    <n v="11.104692529960733"/>
    <n v="2"/>
    <n v="1"/>
  </r>
  <r>
    <d v="2024-03-01T00:00:00"/>
    <n v="2024"/>
    <x v="6"/>
    <n v="1"/>
    <n v="0"/>
    <n v="0"/>
    <s v="2540"/>
    <x v="0"/>
    <s v="117030"/>
    <s v="Reiseutg. buss, tog,taxi, fly, leiebil, bom, park."/>
    <s v="1170"/>
    <s v="25320"/>
    <s v="Helse og Omsorg"/>
    <s v="2024_03_fact_bomiljo.csv"/>
    <n v="858"/>
    <n v="1739.5"/>
    <n v="881.5"/>
    <n v="858"/>
    <n v="1739.5"/>
    <n v="881.5"/>
    <n v="0"/>
    <n v="0"/>
    <n v="1739.5"/>
    <n v="0"/>
    <n v="1739.5"/>
    <n v="202.73892773892771"/>
    <n v="2.0273892773892772"/>
    <n v="0"/>
    <n v="881.5"/>
    <n v="7.461352994591997"/>
    <n v="2"/>
    <n v="1"/>
  </r>
  <r>
    <d v="2024-04-01T00:00:00"/>
    <n v="2024"/>
    <x v="3"/>
    <n v="2"/>
    <n v="0"/>
    <n v="0"/>
    <s v="2540"/>
    <x v="0"/>
    <s v="111400"/>
    <s v="Medisiner"/>
    <s v="1114"/>
    <s v="25710"/>
    <s v="Helse og Omsorg"/>
    <s v="2024_04_fact_bomiljo.csv"/>
    <n v="850"/>
    <n v="2562.0500000000002"/>
    <n v="1712.0500000000002"/>
    <n v="850"/>
    <n v="2562.0500000000002"/>
    <n v="1712.0500000000002"/>
    <n v="0"/>
    <n v="0"/>
    <n v="2562.0500000000002"/>
    <n v="0"/>
    <n v="2562.0500000000002"/>
    <n v="301.41764705882355"/>
    <n v="3.0141764705882355"/>
    <n v="0"/>
    <n v="1712.0500000000002"/>
    <n v="7.8485629982693679"/>
    <n v="2"/>
    <n v="1"/>
  </r>
  <r>
    <d v="2024-01-01T00:00:00"/>
    <n v="2024"/>
    <x v="0"/>
    <n v="1"/>
    <n v="0"/>
    <n v="0"/>
    <s v="2020"/>
    <x v="4"/>
    <s v="101031"/>
    <s v="Fastlønn - kvelds- og nattillegg"/>
    <s v="1010"/>
    <s v="20230"/>
    <s v="Oppvekst og Utdanning"/>
    <s v="2024_01_fact_komskole.csv"/>
    <n v="35120"/>
    <n v="54250"/>
    <n v="19130"/>
    <n v="35120"/>
    <n v="54250"/>
    <n v="19130"/>
    <n v="0"/>
    <n v="0"/>
    <n v="54250"/>
    <n v="0"/>
    <n v="0"/>
    <n v="154.47038724373576"/>
    <n v="1.5447038724373576"/>
    <n v="0"/>
    <n v="19130"/>
    <n v="10.901358271402707"/>
    <n v="2"/>
    <n v="1"/>
  </r>
  <r>
    <d v="2024-08-01T00:00:00"/>
    <n v="2024"/>
    <x v="5"/>
    <n v="3"/>
    <n v="1"/>
    <n v="0"/>
    <s v="2020"/>
    <x v="4"/>
    <s v="101031"/>
    <s v="Fastlønn - kvelds- og nattillegg"/>
    <s v="1010"/>
    <s v="20230"/>
    <s v="Oppvekst og Utdanning"/>
    <s v="2024_08_fact_komskole.csv"/>
    <n v="35160"/>
    <n v="54250"/>
    <n v="19090"/>
    <n v="40"/>
    <n v="0"/>
    <n v="-40"/>
    <n v="0"/>
    <n v="0"/>
    <n v="0"/>
    <n v="0"/>
    <n v="0"/>
    <n v="154.29465301478953"/>
    <n v="0"/>
    <n v="0"/>
    <n v="40"/>
    <n v="0"/>
    <n v="2"/>
    <n v="0"/>
  </r>
  <r>
    <d v="2024-01-01T00:00:00"/>
    <n v="2024"/>
    <x v="0"/>
    <n v="1"/>
    <n v="0"/>
    <n v="0"/>
    <s v="2020"/>
    <x v="4"/>
    <s v="109999"/>
    <s v="Arbeidsgiveravgift"/>
    <s v="1099"/>
    <s v="20230"/>
    <s v="Oppvekst og Utdanning"/>
    <s v="2024_01_fact_komskole.csv"/>
    <n v="123620"/>
    <n v="140380"/>
    <n v="16760"/>
    <n v="123620"/>
    <n v="140380"/>
    <n v="16760"/>
    <n v="0"/>
    <n v="0"/>
    <n v="140380"/>
    <n v="0"/>
    <n v="0"/>
    <n v="113.55767675133475"/>
    <n v="1.1355767675133475"/>
    <n v="0"/>
    <n v="16760"/>
    <n v="11.852108310284413"/>
    <n v="1"/>
    <n v="1"/>
  </r>
  <r>
    <d v="2024-01-01T00:00:00"/>
    <n v="2024"/>
    <x v="0"/>
    <n v="1"/>
    <n v="0"/>
    <n v="0"/>
    <s v="2020"/>
    <x v="4"/>
    <s v="112090"/>
    <s v="Annet forbruksmateriell, varer og tjenester"/>
    <s v="1120"/>
    <s v="20230"/>
    <s v="Oppvekst og Utdanning"/>
    <s v="2024_01_fact_komskole.csv"/>
    <n v="120"/>
    <n v="380"/>
    <n v="260"/>
    <n v="120"/>
    <n v="380"/>
    <n v="260"/>
    <n v="0"/>
    <n v="0"/>
    <n v="380"/>
    <n v="0"/>
    <n v="0"/>
    <n v="316.66666666666663"/>
    <n v="3.1666666666666665"/>
    <n v="0"/>
    <n v="260"/>
    <n v="5.9401712527204316"/>
    <n v="2"/>
    <n v="1"/>
  </r>
  <r>
    <d v="2024-01-01T00:00:00"/>
    <n v="2024"/>
    <x v="0"/>
    <n v="1"/>
    <n v="0"/>
    <n v="0"/>
    <s v="2020"/>
    <x v="4"/>
    <s v="113000"/>
    <s v="Abonnement / samtale for mobil, telefon, nettbrett"/>
    <s v="1130"/>
    <s v="20220"/>
    <s v="Oppvekst og Utdanning"/>
    <s v="2024_01_fact_komskole.csv"/>
    <n v="250"/>
    <n v="500"/>
    <n v="250"/>
    <n v="250"/>
    <n v="500"/>
    <n v="250"/>
    <n v="0"/>
    <n v="0"/>
    <n v="500"/>
    <n v="0"/>
    <n v="0"/>
    <n v="200"/>
    <n v="2"/>
    <n v="0"/>
    <n v="250"/>
    <n v="6.2146080984221914"/>
    <n v="2"/>
    <n v="1"/>
  </r>
  <r>
    <d v="2024-02-01T00:00:00"/>
    <n v="2024"/>
    <x v="4"/>
    <n v="1"/>
    <n v="0"/>
    <n v="0"/>
    <s v="2540"/>
    <x v="0"/>
    <s v="111000"/>
    <s v="Medisinsk forbruksmateriell"/>
    <s v="1110"/>
    <s v="25320"/>
    <s v="Helse og Omsorg"/>
    <s v="2024_02_fact_bomiljo.csv"/>
    <n v="2210"/>
    <n v="3843.9"/>
    <n v="1633.9"/>
    <n v="2210"/>
    <n v="3843.9"/>
    <n v="1633.9"/>
    <n v="0"/>
    <n v="0"/>
    <n v="3843.9"/>
    <n v="0"/>
    <n v="-3290.7"/>
    <n v="173.93212669683257"/>
    <n v="1.7393212669683258"/>
    <n v="0"/>
    <n v="1633.9"/>
    <n v="8.2542427551836397"/>
    <n v="2"/>
    <n v="1"/>
  </r>
  <r>
    <d v="2024-07-01T00:00:00"/>
    <n v="2024"/>
    <x v="7"/>
    <n v="3"/>
    <n v="1"/>
    <n v="0"/>
    <s v="2540"/>
    <x v="0"/>
    <s v="122000"/>
    <s v="Leie av kontorutstyr / maskiner"/>
    <s v="1220"/>
    <s v="25710"/>
    <s v="Helse og Omsorg"/>
    <s v="2024_07_fact_bomiljo.csv"/>
    <n v="1700"/>
    <n v="2658"/>
    <n v="958"/>
    <n v="1700"/>
    <n v="2658"/>
    <n v="958"/>
    <n v="0"/>
    <n v="0"/>
    <n v="2658"/>
    <n v="0"/>
    <n v="2658"/>
    <n v="156.35294117647058"/>
    <n v="1.5635294117647058"/>
    <n v="0"/>
    <n v="958"/>
    <n v="7.8853292392731911"/>
    <n v="2"/>
    <n v="1"/>
  </r>
  <r>
    <d v="2024-01-01T00:00:00"/>
    <n v="2024"/>
    <x v="0"/>
    <n v="1"/>
    <n v="0"/>
    <n v="0"/>
    <s v="2020"/>
    <x v="4"/>
    <s v="104000"/>
    <s v="Overtidslønn"/>
    <s v="1040"/>
    <s v="20220"/>
    <s v="Oppvekst og Utdanning"/>
    <s v="2024_01_fact_komskole.csv"/>
    <n v="2380"/>
    <n v="18500"/>
    <n v="16120"/>
    <n v="2380"/>
    <n v="18500"/>
    <n v="16120"/>
    <n v="0"/>
    <n v="0"/>
    <n v="18500"/>
    <n v="0"/>
    <n v="0"/>
    <n v="777.31092436974791"/>
    <n v="7.7731092436974789"/>
    <n v="0"/>
    <n v="16120"/>
    <n v="9.8255260110664153"/>
    <n v="2"/>
    <n v="1"/>
  </r>
  <r>
    <d v="2024-08-01T00:00:00"/>
    <n v="2024"/>
    <x v="5"/>
    <n v="3"/>
    <n v="1"/>
    <n v="0"/>
    <s v="2020"/>
    <x v="4"/>
    <s v="104000"/>
    <s v="Overtidslønn"/>
    <s v="1040"/>
    <s v="20220"/>
    <s v="Oppvekst og Utdanning"/>
    <s v="2024_08_fact_komskole.csv"/>
    <n v="2340"/>
    <n v="18500"/>
    <n v="16160"/>
    <n v="-40"/>
    <n v="0"/>
    <n v="40"/>
    <n v="0"/>
    <n v="0"/>
    <n v="0"/>
    <n v="0"/>
    <n v="0"/>
    <n v="790.59829059829065"/>
    <n v="0"/>
    <n v="0"/>
    <n v="40"/>
    <n v="0"/>
    <n v="2"/>
    <n v="1"/>
  </r>
  <r>
    <d v="2024-01-01T00:00:00"/>
    <n v="2024"/>
    <x v="0"/>
    <n v="1"/>
    <n v="0"/>
    <n v="0"/>
    <s v="2020"/>
    <x v="4"/>
    <s v="124010"/>
    <s v="Drifts- / serviceavtaler - kontormaskiner"/>
    <s v="1240"/>
    <s v="20210"/>
    <s v="Oppvekst og Utdanning"/>
    <s v="2024_01_fact_komskole.csv"/>
    <n v="1250"/>
    <n v="3250"/>
    <n v="2000"/>
    <n v="1250"/>
    <n v="3250"/>
    <n v="2000"/>
    <n v="0"/>
    <n v="0"/>
    <n v="3250"/>
    <n v="0"/>
    <n v="-500"/>
    <n v="260"/>
    <n v="2.6"/>
    <n v="0"/>
    <n v="2000"/>
    <n v="8.0864102753237823"/>
    <n v="2"/>
    <n v="1"/>
  </r>
  <r>
    <d v="2024-01-01T00:00:00"/>
    <n v="2024"/>
    <x v="0"/>
    <n v="1"/>
    <n v="0"/>
    <n v="0"/>
    <s v="2210"/>
    <x v="2"/>
    <s v="101000"/>
    <s v="Fastlønn - ordinære"/>
    <s v="1010"/>
    <s v="22110"/>
    <s v="Oppvekst og Utdanning"/>
    <s v="2024_01_fact_komskole.csv"/>
    <n v="69250"/>
    <n v="79880"/>
    <n v="10630"/>
    <n v="69250"/>
    <n v="79880"/>
    <n v="10630"/>
    <n v="0"/>
    <n v="0"/>
    <n v="79880"/>
    <n v="0"/>
    <n v="-79880"/>
    <n v="115.35018050541517"/>
    <n v="1.1535018050541517"/>
    <n v="0"/>
    <n v="10630"/>
    <n v="11.288280787529752"/>
    <n v="1"/>
    <n v="1"/>
  </r>
  <r>
    <d v="2024-03-01T00:00:00"/>
    <n v="2024"/>
    <x v="6"/>
    <n v="1"/>
    <n v="0"/>
    <n v="0"/>
    <s v="2540"/>
    <x v="0"/>
    <s v="110000"/>
    <s v="Kontormateriell / rekvisita"/>
    <s v="1100"/>
    <s v="25710"/>
    <s v="Helse og Omsorg"/>
    <s v="2024_03_fact_bomiljo.csv"/>
    <n v="1000"/>
    <n v="1262.18"/>
    <n v="262.18000000000006"/>
    <n v="1000"/>
    <n v="1262.18"/>
    <n v="262.18000000000006"/>
    <n v="0"/>
    <n v="0"/>
    <n v="1262.18"/>
    <n v="0"/>
    <n v="-697.28000000000009"/>
    <n v="126.218"/>
    <n v="1.2621800000000001"/>
    <n v="0"/>
    <n v="262.18000000000006"/>
    <n v="7.1405956636752101"/>
    <n v="2"/>
    <n v="1"/>
  </r>
  <r>
    <d v="2024-01-01T00:00:00"/>
    <n v="2024"/>
    <x v="0"/>
    <n v="1"/>
    <n v="0"/>
    <n v="0"/>
    <s v="2020"/>
    <x v="4"/>
    <s v="110000"/>
    <s v="Kontormateriell / rekvisita"/>
    <s v="1100"/>
    <s v="20230"/>
    <s v="Oppvekst og Utdanning"/>
    <s v="2024_01_fact_komskole.csv"/>
    <n v="120"/>
    <n v="380"/>
    <n v="260"/>
    <n v="120"/>
    <n v="380"/>
    <n v="260"/>
    <n v="0"/>
    <n v="0"/>
    <n v="380"/>
    <n v="0"/>
    <n v="0"/>
    <n v="316.66666666666663"/>
    <n v="3.1666666666666665"/>
    <n v="0"/>
    <n v="260"/>
    <n v="5.9401712527204316"/>
    <n v="2"/>
    <n v="1"/>
  </r>
  <r>
    <d v="2024-01-01T00:00:00"/>
    <n v="2024"/>
    <x v="0"/>
    <n v="1"/>
    <n v="0"/>
    <n v="0"/>
    <s v="2020"/>
    <x v="4"/>
    <s v="112060"/>
    <s v="Brukerbelønning"/>
    <s v="1120"/>
    <s v="20220"/>
    <s v="Oppvekst og Utdanning"/>
    <s v="2024_01_fact_komskole.csv"/>
    <n v="1120"/>
    <n v="1380"/>
    <n v="260"/>
    <n v="1120"/>
    <n v="1380"/>
    <n v="260"/>
    <n v="0"/>
    <n v="0"/>
    <n v="1380"/>
    <n v="0"/>
    <n v="0"/>
    <n v="123.21428571428572"/>
    <n v="1.2321428571428572"/>
    <n v="0"/>
    <n v="260"/>
    <n v="7.2298387781512501"/>
    <n v="1"/>
    <n v="1"/>
  </r>
  <r>
    <d v="2024-04-01T00:00:00"/>
    <n v="2024"/>
    <x v="3"/>
    <n v="2"/>
    <n v="0"/>
    <n v="0"/>
    <s v="2540"/>
    <x v="0"/>
    <s v="104000"/>
    <s v="Overtidslønn"/>
    <s v="1040"/>
    <s v="25310"/>
    <s v="Helse og Omsorg"/>
    <s v="2024_04_fact_bomiljo.csv"/>
    <n v="7063"/>
    <n v="8461.82"/>
    <n v="1398.8199999999997"/>
    <n v="7063"/>
    <n v="8461.82"/>
    <n v="1398.8199999999997"/>
    <n v="0"/>
    <n v="0"/>
    <n v="8461.82"/>
    <n v="0"/>
    <n v="23508.9"/>
    <n v="119.8048987682288"/>
    <n v="1.198048987682288"/>
    <n v="0"/>
    <n v="1398.8199999999997"/>
    <n v="9.0433195594867648"/>
    <n v="1"/>
    <n v="1"/>
  </r>
  <r>
    <d v="2024-04-01T00:00:00"/>
    <n v="2024"/>
    <x v="3"/>
    <n v="2"/>
    <n v="0"/>
    <n v="0"/>
    <s v="2540"/>
    <x v="0"/>
    <s v="112090"/>
    <s v="Annet forbruksmateriell, varer og tjenester"/>
    <s v="1120"/>
    <s v="25320"/>
    <s v="Helse og Omsorg"/>
    <s v="2024_04_fact_bomiljo.csv"/>
    <n v="3536"/>
    <n v="4818.5"/>
    <n v="1282.5"/>
    <n v="3536"/>
    <n v="4818.5"/>
    <n v="1282.5"/>
    <n v="0"/>
    <n v="0"/>
    <n v="4818.5"/>
    <n v="0"/>
    <n v="4818.5"/>
    <n v="136.2697963800905"/>
    <n v="1.3626979638009049"/>
    <n v="0"/>
    <n v="1282.5"/>
    <n v="8.4802179552913426"/>
    <n v="2"/>
    <n v="1"/>
  </r>
  <r>
    <d v="2024-02-01T00:00:00"/>
    <n v="2024"/>
    <x v="4"/>
    <n v="1"/>
    <n v="0"/>
    <n v="0"/>
    <s v="2540"/>
    <x v="0"/>
    <s v="114000"/>
    <s v="Stillingsannonser"/>
    <s v="1140"/>
    <s v="25710"/>
    <s v="Helse og Omsorg"/>
    <s v="2024_02_fact_bomiljo.csv"/>
    <n v="2550"/>
    <n v="6875"/>
    <n v="4325"/>
    <n v="2550"/>
    <n v="6875"/>
    <n v="4325"/>
    <n v="0"/>
    <n v="0"/>
    <n v="6875"/>
    <n v="0"/>
    <n v="6875"/>
    <n v="269.60784313725492"/>
    <n v="2.6960784313725492"/>
    <n v="0"/>
    <n v="4325"/>
    <n v="8.8356469225347727"/>
    <n v="2"/>
    <n v="1"/>
  </r>
  <r>
    <d v="2024-02-01T00:00:00"/>
    <n v="2024"/>
    <x v="4"/>
    <n v="1"/>
    <n v="0"/>
    <n v="0"/>
    <s v="2540"/>
    <x v="0"/>
    <s v="171000"/>
    <s v="Refusjon sykepenger"/>
    <s v="1710"/>
    <s v="25310"/>
    <s v="Helse og Omsorg"/>
    <s v="2024_02_fact_bomiljo.csv"/>
    <n v="-45399"/>
    <n v="-80559"/>
    <n v="-35160"/>
    <n v="-45399"/>
    <n v="-80559"/>
    <n v="-35160"/>
    <n v="0"/>
    <n v="0"/>
    <n v="-80559"/>
    <n v="0"/>
    <n v="35417"/>
    <n v="177.44663979382807"/>
    <n v="1.7744663979382806"/>
    <n v="0"/>
    <n v="35160"/>
    <n v="11.296745114207159"/>
    <n v="2"/>
    <n v="0"/>
  </r>
  <r>
    <d v="2024-03-01T00:00:00"/>
    <n v="2024"/>
    <x v="6"/>
    <n v="1"/>
    <n v="0"/>
    <n v="0"/>
    <s v="2540"/>
    <x v="0"/>
    <s v="171005"/>
    <s v="Refusjon foreldrepenger"/>
    <s v="1710"/>
    <s v="25310"/>
    <s v="Helse og Omsorg"/>
    <s v="2024_03_fact_bomiljo.csv"/>
    <n v="-44149"/>
    <n v="-72352"/>
    <n v="-28203"/>
    <n v="-44149"/>
    <n v="-72352"/>
    <n v="-28203"/>
    <n v="0"/>
    <n v="0"/>
    <n v="-72352"/>
    <n v="0"/>
    <n v="22522"/>
    <n v="163.88140161725067"/>
    <n v="1.6388140161725067"/>
    <n v="0"/>
    <n v="28203"/>
    <n v="11.189298375077696"/>
    <n v="2"/>
    <n v="0"/>
  </r>
  <r>
    <d v="2024-01-01T00:00:00"/>
    <n v="2024"/>
    <x v="0"/>
    <n v="1"/>
    <n v="0"/>
    <n v="0"/>
    <s v="2210"/>
    <x v="2"/>
    <s v="109999"/>
    <s v="Arbeidsgiveravgift"/>
    <s v="1099"/>
    <s v="22110"/>
    <s v="Oppvekst og Utdanning"/>
    <s v="2024_01_fact_komskole.csv"/>
    <n v="9000"/>
    <n v="11000"/>
    <n v="2000"/>
    <n v="9000"/>
    <n v="11000"/>
    <n v="2000"/>
    <n v="0"/>
    <n v="0"/>
    <n v="11000"/>
    <n v="0"/>
    <n v="0"/>
    <n v="122.22222222222223"/>
    <n v="1.2222222222222223"/>
    <n v="0"/>
    <n v="2000"/>
    <n v="9.3056505517805075"/>
    <n v="1"/>
    <n v="1"/>
  </r>
  <r>
    <d v="2024-02-01T00:00:00"/>
    <n v="2024"/>
    <x v="4"/>
    <n v="1"/>
    <n v="0"/>
    <n v="0"/>
    <s v="2540"/>
    <x v="0"/>
    <s v="102011"/>
    <s v="Vikar - feriefravær"/>
    <s v="1020"/>
    <s v="25710"/>
    <s v="Helse og Omsorg"/>
    <s v="2024_02_fact_bomiljo.csv"/>
    <n v="10992"/>
    <n v="95936.89"/>
    <n v="84944.89"/>
    <n v="10992"/>
    <n v="95936.89"/>
    <n v="84944.89"/>
    <n v="0"/>
    <n v="0"/>
    <n v="95936.89"/>
    <n v="0"/>
    <n v="-87373.59"/>
    <n v="872.78830058224162"/>
    <n v="8.7278830058224166"/>
    <n v="0"/>
    <n v="84944.89"/>
    <n v="11.471445858437251"/>
    <n v="2"/>
    <n v="1"/>
  </r>
  <r>
    <d v="2024-01-01T00:00:00"/>
    <n v="2024"/>
    <x v="0"/>
    <n v="1"/>
    <n v="0"/>
    <n v="0"/>
    <s v="2540"/>
    <x v="0"/>
    <s v="112022"/>
    <s v="Rengjøringsmidler"/>
    <s v="1120"/>
    <s v="25310"/>
    <s v="Helse og Omsorg"/>
    <s v="2024_01_fact_bomiljo.csv"/>
    <n v="850"/>
    <n v="7132.57"/>
    <n v="6282.57"/>
    <n v="850"/>
    <n v="7132.57"/>
    <n v="6282.57"/>
    <n v="0"/>
    <n v="0"/>
    <n v="7132.57"/>
    <n v="0"/>
    <n v="-7132.57"/>
    <n v="839.12588235294106"/>
    <n v="8.3912588235294105"/>
    <n v="0"/>
    <n v="6282.57"/>
    <n v="8.872426897270131"/>
    <n v="2"/>
    <n v="1"/>
  </r>
  <r>
    <d v="2024-01-01T00:00:00"/>
    <n v="2024"/>
    <x v="0"/>
    <n v="1"/>
    <n v="0"/>
    <n v="0"/>
    <s v="2020"/>
    <x v="4"/>
    <s v="110500"/>
    <s v="Undervisningsmateriell"/>
    <s v="1105"/>
    <s v="20220"/>
    <s v="Oppvekst og Utdanning"/>
    <s v="2024_01_fact_komskole.csv"/>
    <n v="13380"/>
    <n v="19620"/>
    <n v="6240"/>
    <n v="13380"/>
    <n v="19620"/>
    <n v="6240"/>
    <n v="0"/>
    <n v="0"/>
    <n v="19620"/>
    <n v="0"/>
    <n v="0"/>
    <n v="146.63677130044843"/>
    <n v="1.4663677130044843"/>
    <n v="0"/>
    <n v="6240"/>
    <n v="9.8843047331193539"/>
    <n v="2"/>
    <n v="1"/>
  </r>
  <r>
    <d v="2024-01-01T00:00:00"/>
    <n v="2024"/>
    <x v="0"/>
    <n v="1"/>
    <n v="0"/>
    <n v="0"/>
    <s v="2540"/>
    <x v="0"/>
    <s v="117030"/>
    <s v="Reiseutg. buss, tog,taxi, fly, leiebil, bom, park."/>
    <s v="1170"/>
    <s v="25310"/>
    <s v="Helse og Omsorg"/>
    <s v="2024_01_fact_bomiljo.csv"/>
    <n v="858"/>
    <n v="2250"/>
    <n v="1392"/>
    <n v="858"/>
    <n v="2250"/>
    <n v="1392"/>
    <n v="0"/>
    <n v="0"/>
    <n v="2250"/>
    <n v="0"/>
    <n v="24067.58"/>
    <n v="262.23776223776224"/>
    <n v="2.6223776223776225"/>
    <n v="0"/>
    <n v="1392"/>
    <n v="7.718685495198466"/>
    <n v="2"/>
    <n v="1"/>
  </r>
  <r>
    <d v="2024-01-01T00:00:00"/>
    <n v="2024"/>
    <x v="0"/>
    <n v="1"/>
    <n v="0"/>
    <n v="0"/>
    <s v="2020"/>
    <x v="4"/>
    <s v="109999"/>
    <s v="Arbeidsgiveravgift"/>
    <s v="1099"/>
    <s v="20220"/>
    <s v="Oppvekst og Utdanning"/>
    <s v="2024_01_fact_komskole.csv"/>
    <n v="500"/>
    <n v="750"/>
    <n v="250"/>
    <n v="500"/>
    <n v="750"/>
    <n v="250"/>
    <n v="0"/>
    <n v="0"/>
    <n v="750"/>
    <n v="0"/>
    <n v="0"/>
    <n v="150"/>
    <n v="1.5"/>
    <n v="0"/>
    <n v="250"/>
    <n v="6.620073206530356"/>
    <n v="2"/>
    <n v="1"/>
  </r>
  <r>
    <d v="2024-01-01T00:00:00"/>
    <n v="2024"/>
    <x v="0"/>
    <n v="1"/>
    <n v="0"/>
    <n v="0"/>
    <s v="2020"/>
    <x v="4"/>
    <s v="113000"/>
    <s v="Abonnement / samtale for mobil, telefon, nettbrett"/>
    <s v="1130"/>
    <s v="20230"/>
    <s v="Oppvekst og Utdanning"/>
    <s v="2024_01_fact_komskole.csv"/>
    <n v="880"/>
    <n v="1120"/>
    <n v="240"/>
    <n v="880"/>
    <n v="1120"/>
    <n v="240"/>
    <n v="0"/>
    <n v="0"/>
    <n v="1120"/>
    <n v="0"/>
    <n v="0"/>
    <n v="127.27272727272727"/>
    <n v="1.2727272727272727"/>
    <n v="0"/>
    <n v="240"/>
    <n v="7.0210839642891401"/>
    <n v="2"/>
    <n v="1"/>
  </r>
  <r>
    <d v="2024-01-01T00:00:00"/>
    <n v="2024"/>
    <x v="0"/>
    <n v="1"/>
    <n v="0"/>
    <n v="0"/>
    <s v="2140"/>
    <x v="1"/>
    <s v="109000"/>
    <s v="Pensjon fellesordningen - ordinære (klp)"/>
    <s v="1090"/>
    <s v="20210"/>
    <s v="Oppvekst og Utdanning"/>
    <s v="2024_01_fact_komskole.csv"/>
    <n v="8500"/>
    <n v="10120"/>
    <n v="1620"/>
    <n v="8500"/>
    <n v="10120"/>
    <n v="1620"/>
    <n v="0"/>
    <n v="0"/>
    <n v="10120"/>
    <n v="0"/>
    <n v="0"/>
    <n v="119.05882352941177"/>
    <n v="1.1905882352941177"/>
    <n v="0"/>
    <n v="1620"/>
    <n v="9.2222689428414562"/>
    <n v="1"/>
    <n v="1"/>
  </r>
  <r>
    <d v="2024-03-01T00:00:00"/>
    <n v="2024"/>
    <x v="6"/>
    <n v="1"/>
    <n v="0"/>
    <n v="0"/>
    <s v="2540"/>
    <x v="0"/>
    <s v="102011"/>
    <s v="Vikar - feriefravær"/>
    <s v="1020"/>
    <s v="25720"/>
    <s v="Helse og Omsorg"/>
    <s v="2024_03_fact_bomiljo.csv"/>
    <n v="11621"/>
    <n v="17258.03"/>
    <n v="5637.0299999999988"/>
    <n v="11621"/>
    <n v="17258.03"/>
    <n v="5637.0299999999988"/>
    <n v="0"/>
    <n v="0"/>
    <n v="17258.03"/>
    <n v="0"/>
    <n v="-11863.91"/>
    <n v="148.50727131916358"/>
    <n v="1.4850727131916357"/>
    <n v="0"/>
    <n v="5637.0299999999988"/>
    <n v="9.7560328213909973"/>
    <n v="2"/>
    <n v="1"/>
  </r>
  <r>
    <d v="2024-02-01T00:00:00"/>
    <n v="2024"/>
    <x v="4"/>
    <n v="1"/>
    <n v="0"/>
    <n v="0"/>
    <s v="2540"/>
    <x v="0"/>
    <s v="109000"/>
    <s v="Pensjon fellesordningen - ordinære (klp)"/>
    <s v="1090"/>
    <s v="25710"/>
    <s v="Helse og Omsorg"/>
    <s v="2024_02_fact_bomiljo.csv"/>
    <n v="171250"/>
    <n v="201470.68"/>
    <n v="30220.679999999993"/>
    <n v="171250"/>
    <n v="201470.68"/>
    <n v="30220.679999999993"/>
    <n v="0"/>
    <n v="0"/>
    <n v="201470.68"/>
    <n v="0"/>
    <n v="-36443.100000000006"/>
    <n v="117.64711240875911"/>
    <n v="1.1764711240875911"/>
    <n v="0"/>
    <n v="30220.679999999993"/>
    <n v="12.213399141096595"/>
    <n v="1"/>
    <n v="1"/>
  </r>
  <r>
    <d v="2024-01-01T00:00:00"/>
    <n v="2024"/>
    <x v="0"/>
    <n v="1"/>
    <n v="0"/>
    <n v="0"/>
    <s v="2540"/>
    <x v="0"/>
    <s v="122000"/>
    <s v="Leie av kontorutstyr / maskiner"/>
    <s v="1220"/>
    <s v="25320"/>
    <s v="Helse og Omsorg"/>
    <s v="2024_01_fact_bomiljo.csv"/>
    <n v="1700"/>
    <n v="2658"/>
    <n v="958"/>
    <n v="1700"/>
    <n v="2658"/>
    <n v="958"/>
    <n v="0"/>
    <n v="0"/>
    <n v="2658"/>
    <n v="0"/>
    <n v="-2658"/>
    <n v="156.35294117647058"/>
    <n v="1.5635294117647058"/>
    <n v="0"/>
    <n v="958"/>
    <n v="7.8853292392731911"/>
    <n v="2"/>
    <n v="1"/>
  </r>
  <r>
    <d v="2024-02-01T00:00:00"/>
    <n v="2024"/>
    <x v="4"/>
    <n v="1"/>
    <n v="0"/>
    <n v="0"/>
    <s v="2540"/>
    <x v="0"/>
    <s v="102010"/>
    <s v="Vikar - lønnet perm inkl tillitsverv og velf.perm."/>
    <s v="1020"/>
    <s v="25720"/>
    <s v="Helse og Omsorg"/>
    <s v="2024_02_fact_bomiljo.csv"/>
    <n v="4738"/>
    <n v="8996.59"/>
    <n v="4258.59"/>
    <n v="4738"/>
    <n v="8996.59"/>
    <n v="4258.59"/>
    <n v="0"/>
    <n v="0"/>
    <n v="8996.59"/>
    <n v="0"/>
    <n v="-5142.38"/>
    <n v="189.88159560996201"/>
    <n v="1.8988159560996201"/>
    <n v="0"/>
    <n v="4258.59"/>
    <n v="9.1046008956329363"/>
    <n v="2"/>
    <n v="1"/>
  </r>
  <r>
    <d v="2024-01-01T00:00:00"/>
    <n v="2024"/>
    <x v="0"/>
    <n v="1"/>
    <n v="0"/>
    <n v="0"/>
    <s v="2020"/>
    <x v="4"/>
    <s v="101000"/>
    <s v="Fastlønn - ordinære"/>
    <s v="1010"/>
    <s v="20220"/>
    <s v="Oppvekst og Utdanning"/>
    <s v="2024_01_fact_komskole.csv"/>
    <n v="803750"/>
    <n v="942750"/>
    <n v="139000"/>
    <n v="598130"/>
    <n v="733000"/>
    <n v="134870"/>
    <n v="0"/>
    <n v="0"/>
    <n v="733000"/>
    <n v="0"/>
    <n v="86250"/>
    <n v="117.29393468118197"/>
    <n v="1.2254860983398257"/>
    <n v="0"/>
    <n v="134870"/>
    <n v="13.504900980868788"/>
    <n v="1"/>
    <n v="1"/>
  </r>
  <r>
    <d v="2024-01-01T00:00:00"/>
    <n v="2024"/>
    <x v="0"/>
    <n v="1"/>
    <n v="0"/>
    <n v="0"/>
    <s v="2020"/>
    <x v="4"/>
    <s v="116000"/>
    <s v="Km-godtgjørelse, inkl. passasjertillegg - oppl.pl"/>
    <s v="1160"/>
    <s v="20220"/>
    <s v="Oppvekst og Utdanning"/>
    <s v="2024_01_fact_komskole.csv"/>
    <n v="380"/>
    <n v="500"/>
    <n v="120"/>
    <n v="380"/>
    <n v="500"/>
    <n v="120"/>
    <n v="0"/>
    <n v="0"/>
    <n v="500"/>
    <n v="0"/>
    <n v="0"/>
    <n v="131.57894736842107"/>
    <n v="1.3157894736842106"/>
    <n v="0"/>
    <n v="120"/>
    <n v="6.2146080984221914"/>
    <n v="2"/>
    <n v="1"/>
  </r>
  <r>
    <d v="2024-08-01T00:00:00"/>
    <n v="2024"/>
    <x v="5"/>
    <n v="3"/>
    <n v="1"/>
    <n v="0"/>
    <s v="2020"/>
    <x v="4"/>
    <s v="116000"/>
    <s v="Km-godtgjørelse, inkl. passasjertillegg - oppl.pl"/>
    <s v="1160"/>
    <s v="20220"/>
    <s v="Oppvekst og Utdanning"/>
    <s v="2024_08_fact_komskole.csv"/>
    <n v="340"/>
    <n v="500"/>
    <n v="160"/>
    <n v="-40"/>
    <n v="0"/>
    <n v="40"/>
    <n v="0"/>
    <n v="0"/>
    <n v="0"/>
    <n v="0"/>
    <n v="0"/>
    <n v="147.05882352941177"/>
    <n v="0"/>
    <n v="0"/>
    <n v="40"/>
    <n v="0"/>
    <n v="2"/>
    <n v="1"/>
  </r>
  <r>
    <d v="2024-01-01T00:00:00"/>
    <n v="2024"/>
    <x v="0"/>
    <n v="1"/>
    <n v="0"/>
    <n v="0"/>
    <s v="2540"/>
    <x v="0"/>
    <s v="112002"/>
    <s v="Påskjønnelser - jfr reglement"/>
    <s v="1120"/>
    <s v="25720"/>
    <s v="Helse og Omsorg"/>
    <s v="2024_01_fact_bomiljo.csv"/>
    <n v="340"/>
    <n v="491.15"/>
    <n v="151.14999999999998"/>
    <n v="340"/>
    <n v="491.15"/>
    <n v="151.14999999999998"/>
    <n v="0"/>
    <n v="0"/>
    <n v="491.15"/>
    <n v="0"/>
    <n v="-491.15"/>
    <n v="144.45588235294119"/>
    <n v="1.4445588235294118"/>
    <n v="0"/>
    <n v="151.14999999999998"/>
    <n v="6.196749580120879"/>
    <n v="2"/>
    <n v="1"/>
  </r>
  <r>
    <d v="2024-01-01T00:00:00"/>
    <n v="2024"/>
    <x v="0"/>
    <n v="1"/>
    <n v="0"/>
    <n v="0"/>
    <s v="2540"/>
    <x v="0"/>
    <s v="112090"/>
    <s v="Annet forbruksmateriell, varer og tjenester"/>
    <s v="1120"/>
    <s v="25310"/>
    <s v="Helse og Omsorg"/>
    <s v="2024_01_fact_bomiljo.csv"/>
    <n v="3536"/>
    <n v="4413.72"/>
    <n v="877.72000000000025"/>
    <n v="3536"/>
    <n v="4413.72"/>
    <n v="877.72000000000025"/>
    <n v="0"/>
    <n v="0"/>
    <n v="4413.72"/>
    <n v="0"/>
    <n v="4413.72"/>
    <n v="124.82239819004526"/>
    <n v="1.2482239819004526"/>
    <n v="0"/>
    <n v="877.72000000000025"/>
    <n v="8.3924731502781214"/>
    <n v="1"/>
    <n v="1"/>
  </r>
  <r>
    <d v="2024-02-01T00:00:00"/>
    <n v="2024"/>
    <x v="4"/>
    <n v="1"/>
    <n v="0"/>
    <n v="0"/>
    <s v="2540"/>
    <x v="0"/>
    <s v="117030"/>
    <s v="Reiseutg. buss, tog,taxi, fly, leiebil, bom, park."/>
    <s v="1170"/>
    <s v="25720"/>
    <s v="Helse og Omsorg"/>
    <s v="2024_02_fact_bomiljo.csv"/>
    <n v="858"/>
    <n v="1250"/>
    <n v="392"/>
    <n v="858"/>
    <n v="1250"/>
    <n v="392"/>
    <n v="0"/>
    <n v="0"/>
    <n v="1250"/>
    <n v="0"/>
    <n v="0"/>
    <n v="145.6876456876457"/>
    <n v="1.4568764568764569"/>
    <n v="0"/>
    <n v="392"/>
    <n v="7.1308988302963465"/>
    <n v="2"/>
    <n v="1"/>
  </r>
  <r>
    <d v="2024-02-01T00:00:00"/>
    <n v="2024"/>
    <x v="4"/>
    <n v="1"/>
    <n v="0"/>
    <n v="0"/>
    <s v="2540"/>
    <x v="0"/>
    <s v="120010"/>
    <s v="Datautstyr, ikke elev-pcer"/>
    <s v="1200"/>
    <s v="25720"/>
    <s v="Helse og Omsorg"/>
    <s v="2024_02_fact_bomiljo.csv"/>
    <n v="1164"/>
    <n v="4026"/>
    <n v="2862"/>
    <n v="1164"/>
    <n v="4026"/>
    <n v="2862"/>
    <n v="0"/>
    <n v="0"/>
    <n v="4026"/>
    <n v="0"/>
    <n v="-4026"/>
    <n v="345.87628865979383"/>
    <n v="3.4587628865979383"/>
    <n v="0"/>
    <n v="2862"/>
    <n v="8.3005286061997374"/>
    <n v="2"/>
    <n v="1"/>
  </r>
  <r>
    <d v="2024-04-01T00:00:00"/>
    <n v="2024"/>
    <x v="3"/>
    <n v="2"/>
    <n v="0"/>
    <n v="0"/>
    <s v="2540"/>
    <x v="0"/>
    <s v="171000"/>
    <s v="Refusjon sykepenger"/>
    <s v="1710"/>
    <s v="25320"/>
    <s v="Helse og Omsorg"/>
    <s v="2024_04_fact_bomiljo.csv"/>
    <n v="-45399"/>
    <n v="-73049"/>
    <n v="-27650"/>
    <n v="-45399"/>
    <n v="-73049"/>
    <n v="-27650"/>
    <n v="0"/>
    <n v="0"/>
    <n v="-73049"/>
    <n v="0"/>
    <n v="6983"/>
    <n v="160.90442520760368"/>
    <n v="1.6090442520760369"/>
    <n v="0"/>
    <n v="27650"/>
    <n v="11.198885727831211"/>
    <n v="2"/>
    <n v="0"/>
  </r>
  <r>
    <d v="2024-03-01T00:00:00"/>
    <n v="2024"/>
    <x v="6"/>
    <n v="1"/>
    <n v="0"/>
    <n v="0"/>
    <s v="2540"/>
    <x v="0"/>
    <s v="101000"/>
    <s v="Fastlønn - ordinære"/>
    <s v="1010"/>
    <s v="25310"/>
    <s v="Helse og Omsorg"/>
    <s v="2024_03_fact_bomiljo.csv"/>
    <n v="821676"/>
    <n v="923021.33"/>
    <n v="101345.32999999996"/>
    <n v="821676"/>
    <n v="923021.33"/>
    <n v="101345.32999999996"/>
    <n v="0"/>
    <n v="0"/>
    <n v="923021.33"/>
    <n v="0"/>
    <n v="30167.790000000037"/>
    <n v="112.33397713940774"/>
    <n v="1.1233397713940774"/>
    <n v="0"/>
    <n v="101345.32999999996"/>
    <n v="13.735407622643756"/>
    <n v="1"/>
    <n v="1"/>
  </r>
  <r>
    <d v="2024-03-01T00:00:00"/>
    <n v="2024"/>
    <x v="6"/>
    <n v="1"/>
    <n v="0"/>
    <n v="0"/>
    <s v="2540"/>
    <x v="0"/>
    <s v="102000"/>
    <s v="Vikar - sykefravær - med refusjon"/>
    <s v="1020"/>
    <s v="25310"/>
    <s v="Helse og Omsorg"/>
    <s v="2024_03_fact_bomiljo.csv"/>
    <n v="16660"/>
    <n v="35833.75"/>
    <n v="19173.75"/>
    <n v="16660"/>
    <n v="35833.75"/>
    <n v="19173.75"/>
    <n v="0"/>
    <n v="0"/>
    <n v="35833.75"/>
    <n v="0"/>
    <n v="-978.11000000000058"/>
    <n v="215.08853541416565"/>
    <n v="2.1508853541416566"/>
    <n v="0"/>
    <n v="19173.75"/>
    <n v="10.486645465721118"/>
    <n v="2"/>
    <n v="1"/>
  </r>
  <r>
    <d v="2024-05-01T00:00:00"/>
    <n v="2024"/>
    <x v="1"/>
    <n v="2"/>
    <n v="1"/>
    <n v="0"/>
    <s v="2540"/>
    <x v="0"/>
    <s v="112090"/>
    <s v="Annet forbruksmateriell, varer og tjenester"/>
    <s v="1120"/>
    <s v="25710"/>
    <s v="Helse og Omsorg"/>
    <s v="2024_05_fact_bomiljo.csv"/>
    <n v="3536"/>
    <n v="4414.29"/>
    <n v="878.29"/>
    <n v="3536"/>
    <n v="4414.29"/>
    <n v="878.29"/>
    <n v="0"/>
    <n v="0"/>
    <n v="4414.29"/>
    <n v="0"/>
    <n v="3261.3900000000003"/>
    <n v="124.83851809954751"/>
    <n v="1.2483851809954751"/>
    <n v="0"/>
    <n v="878.29"/>
    <n v="8.3926022847038393"/>
    <n v="1"/>
    <n v="1"/>
  </r>
  <r>
    <d v="2024-06-01T00:00:00"/>
    <n v="2024"/>
    <x v="2"/>
    <n v="2"/>
    <n v="1"/>
    <n v="0"/>
    <s v="2020"/>
    <x v="4"/>
    <s v="101000"/>
    <s v="Fastlønn - ordinære"/>
    <s v="1010"/>
    <s v="20230"/>
    <s v="Oppvekst og Utdanning"/>
    <s v="2024_06_fact_komskole.csv"/>
    <n v="44750"/>
    <n v="44620"/>
    <n v="-130"/>
    <n v="44750"/>
    <n v="44620"/>
    <n v="-130"/>
    <n v="0"/>
    <n v="0"/>
    <n v="0"/>
    <n v="44620"/>
    <n v="0"/>
    <n v="99.709497206703915"/>
    <n v="0.99709497206703912"/>
    <n v="1"/>
    <n v="130"/>
    <n v="10.705937467986523"/>
    <n v="0"/>
    <n v="0"/>
  </r>
  <r>
    <d v="2024-08-01T00:00:00"/>
    <n v="2024"/>
    <x v="5"/>
    <n v="3"/>
    <n v="1"/>
    <n v="0"/>
    <s v="2020"/>
    <x v="4"/>
    <s v="101000"/>
    <s v="Fastlønn - ordinære"/>
    <s v="1010"/>
    <s v="20230"/>
    <s v="Oppvekst og Utdanning"/>
    <s v="2024_08_fact_komskole.csv"/>
    <n v="44750"/>
    <n v="44660"/>
    <n v="-90"/>
    <n v="44750"/>
    <n v="44660"/>
    <n v="-90"/>
    <n v="0"/>
    <n v="0"/>
    <n v="13.333333333333334"/>
    <n v="44640.001493428892"/>
    <n v="44660"/>
    <n v="99.798882681564251"/>
    <n v="0.99798882681564249"/>
    <n v="1.000149309431335"/>
    <n v="90"/>
    <n v="10.706833525394149"/>
    <n v="0"/>
    <n v="0"/>
  </r>
  <r>
    <d v="2024-01-01T00:00:00"/>
    <n v="2024"/>
    <x v="0"/>
    <n v="1"/>
    <n v="0"/>
    <n v="0"/>
    <s v="2020"/>
    <x v="4"/>
    <s v="110500"/>
    <s v="Undervisningsmateriell"/>
    <s v="1105"/>
    <s v="20210"/>
    <s v="Oppvekst og Utdanning"/>
    <s v="2024_01_fact_komskole.csv"/>
    <n v="17380"/>
    <n v="16120"/>
    <n v="-1260"/>
    <n v="17380"/>
    <n v="16120"/>
    <n v="-1260"/>
    <n v="0"/>
    <n v="0"/>
    <n v="8060"/>
    <n v="11398.561312727146"/>
    <n v="-16120"/>
    <n v="92.750287686996543"/>
    <n v="0.92750287686996546"/>
    <n v="0.70710678118654746"/>
    <n v="1260"/>
    <n v="9.6878160160606193"/>
    <n v="0"/>
    <n v="0"/>
  </r>
  <r>
    <d v="2024-03-01T00:00:00"/>
    <n v="2024"/>
    <x v="6"/>
    <n v="1"/>
    <n v="0"/>
    <n v="0"/>
    <s v="2020"/>
    <x v="4"/>
    <s v="110500"/>
    <s v="Undervisningsmateriell"/>
    <s v="1105"/>
    <s v="20210"/>
    <s v="Oppvekst og Utdanning"/>
    <s v="2024_03_fact_komskole.csv"/>
    <n v="17380"/>
    <n v="16120"/>
    <n v="-1260"/>
    <n v="17000"/>
    <n v="16120"/>
    <n v="-880"/>
    <n v="0"/>
    <n v="0"/>
    <n v="5373.333333333333"/>
    <n v="9306.8863393367683"/>
    <n v="-16120"/>
    <n v="92.750287686996543"/>
    <n v="0.94823529411764707"/>
    <n v="1.1547005383792515"/>
    <n v="880"/>
    <n v="9.6878160160606193"/>
    <n v="0"/>
    <n v="0"/>
  </r>
  <r>
    <d v="2024-04-01T00:00:00"/>
    <n v="2024"/>
    <x v="3"/>
    <n v="2"/>
    <n v="0"/>
    <n v="0"/>
    <s v="2020"/>
    <x v="4"/>
    <s v="110500"/>
    <s v="Undervisningsmateriell"/>
    <s v="1105"/>
    <s v="20210"/>
    <s v="Oppvekst og Utdanning"/>
    <s v="2024_04_fact_komskole.csv"/>
    <n v="17380"/>
    <n v="16120"/>
    <n v="-1260"/>
    <n v="17380"/>
    <n v="16120"/>
    <n v="-1260"/>
    <n v="0"/>
    <n v="0"/>
    <n v="0"/>
    <n v="16120"/>
    <n v="-16120"/>
    <n v="92.750287686996543"/>
    <n v="0.92750287686996546"/>
    <n v="1"/>
    <n v="1260"/>
    <n v="9.6878160160606193"/>
    <n v="0"/>
    <n v="0"/>
  </r>
  <r>
    <d v="2024-08-01T00:00:00"/>
    <n v="2024"/>
    <x v="5"/>
    <n v="3"/>
    <n v="1"/>
    <n v="0"/>
    <s v="2020"/>
    <x v="4"/>
    <s v="116000"/>
    <s v="Km-godtgjørelse, inkl. passasjertillegg - oppl.pl"/>
    <s v="1160"/>
    <s v="20230"/>
    <s v="Oppvekst og Utdanning"/>
    <s v="2024_08_fact_komskole.csv"/>
    <n v="1660"/>
    <n v="3340"/>
    <n v="1680"/>
    <n v="40"/>
    <n v="-40"/>
    <n v="-80"/>
    <n v="0"/>
    <n v="0"/>
    <n v="-13.333333333333334"/>
    <n v="23.094010767585029"/>
    <n v="-40"/>
    <n v="201.20481927710844"/>
    <n v="-1"/>
    <n v="-1.1547005383792515"/>
    <n v="80"/>
    <n v="3.6888794541139363"/>
    <n v="2"/>
    <n v="0"/>
  </r>
  <r>
    <d v="2024-02-01T00:00:00"/>
    <n v="2024"/>
    <x v="4"/>
    <n v="1"/>
    <n v="0"/>
    <n v="0"/>
    <s v="2020"/>
    <x v="4"/>
    <s v="119590"/>
    <s v="Andre avgifter, gebyrer og lisenser"/>
    <s v="1195"/>
    <s v="20230"/>
    <s v="Oppvekst og Utdanning"/>
    <s v="2024_02_fact_komskole.csv"/>
    <n v="0"/>
    <n v="750"/>
    <n v="750"/>
    <n v="-7620"/>
    <n v="-8130"/>
    <n v="-510"/>
    <n v="0"/>
    <n v="0"/>
    <n v="0"/>
    <n v="8130"/>
    <n v="8130"/>
    <n v="100"/>
    <n v="1.0669291338582678"/>
    <n v="-1"/>
    <n v="510"/>
    <n v="9.0033162025418569"/>
    <n v="0"/>
    <n v="0"/>
  </r>
  <r>
    <d v="2024-07-01T00:00:00"/>
    <n v="2024"/>
    <x v="7"/>
    <n v="3"/>
    <n v="1"/>
    <n v="0"/>
    <s v="2020"/>
    <x v="4"/>
    <s v="119590"/>
    <s v="Andre avgifter, gebyrer og lisenser"/>
    <s v="1195"/>
    <s v="20230"/>
    <s v="Oppvekst og Utdanning"/>
    <s v="2024_07_fact_komskole.csv"/>
    <n v="7620"/>
    <n v="8880"/>
    <n v="1260"/>
    <n v="7620"/>
    <n v="8130"/>
    <n v="510"/>
    <n v="0"/>
    <n v="0"/>
    <n v="0"/>
    <n v="8130"/>
    <n v="-8130"/>
    <n v="116.53543307086613"/>
    <n v="1.0669291338582678"/>
    <n v="1"/>
    <n v="510"/>
    <n v="9.0033162025418569"/>
    <n v="1"/>
    <n v="1"/>
  </r>
  <r>
    <d v="2024-08-01T00:00:00"/>
    <n v="2024"/>
    <x v="5"/>
    <n v="3"/>
    <n v="1"/>
    <n v="0"/>
    <s v="2130"/>
    <x v="3"/>
    <s v="117030"/>
    <s v="Reiseutg. buss, tog,taxi, fly, leiebil, bom, park."/>
    <s v="1170"/>
    <s v="21310"/>
    <s v="Oppvekst og Utdanning"/>
    <s v="2024_08_fact_komskole.csv"/>
    <n v="2840"/>
    <n v="160"/>
    <n v="-2680"/>
    <n v="-40"/>
    <n v="40"/>
    <n v="80"/>
    <n v="0"/>
    <n v="0"/>
    <n v="13.333333333333334"/>
    <n v="23.094010767585029"/>
    <n v="40"/>
    <n v="5.6338028169014089"/>
    <n v="-1"/>
    <n v="1.1547005383792515"/>
    <n v="80"/>
    <n v="3.6888794541139363"/>
    <n v="0"/>
    <n v="1"/>
  </r>
  <r>
    <d v="2024-02-01T00:00:00"/>
    <n v="2024"/>
    <x v="4"/>
    <n v="1"/>
    <n v="0"/>
    <n v="0"/>
    <s v="2140"/>
    <x v="1"/>
    <s v="101000"/>
    <s v="Fastlønn - ordinære"/>
    <s v="1010"/>
    <s v="20230"/>
    <s v="Oppvekst og Utdanning"/>
    <s v="2024_02_fact_komskole.csv"/>
    <n v="91620"/>
    <n v="142120"/>
    <n v="50500"/>
    <n v="91620"/>
    <n v="142120"/>
    <n v="50500"/>
    <n v="0"/>
    <n v="0"/>
    <n v="0"/>
    <n v="142120"/>
    <n v="0"/>
    <n v="155.11896965728008"/>
    <n v="1.5511896965728007"/>
    <n v="1"/>
    <n v="50500"/>
    <n v="11.864427050134964"/>
    <n v="2"/>
    <n v="1"/>
  </r>
  <r>
    <d v="2024-08-01T00:00:00"/>
    <n v="2024"/>
    <x v="5"/>
    <n v="3"/>
    <n v="1"/>
    <n v="0"/>
    <s v="2140"/>
    <x v="1"/>
    <s v="137000"/>
    <s v="Kjøp fra andre"/>
    <s v="1370"/>
    <s v="20220"/>
    <s v="Oppvekst og Utdanning"/>
    <s v="2024_08_fact_komskole.csv"/>
    <n v="13340"/>
    <n v="10160"/>
    <n v="-3180"/>
    <n v="-40"/>
    <n v="40"/>
    <n v="80"/>
    <n v="0"/>
    <n v="0"/>
    <n v="13.333333333333334"/>
    <n v="23.094010767585029"/>
    <n v="40"/>
    <n v="76.161919040479759"/>
    <n v="-1"/>
    <n v="1.1547005383792515"/>
    <n v="80"/>
    <n v="3.6888794541139363"/>
    <n v="0"/>
    <n v="1"/>
  </r>
  <r>
    <d v="2024-08-01T00:00:00"/>
    <n v="2024"/>
    <x v="5"/>
    <n v="3"/>
    <n v="1"/>
    <n v="0"/>
    <s v="2020"/>
    <x v="4"/>
    <s v="112000"/>
    <s v="Velferdstiltak / arrangementer -  ansatte"/>
    <s v="1120"/>
    <s v="20220"/>
    <s v="Oppvekst og Utdanning"/>
    <s v="2024_08_fact_komskole.csv"/>
    <n v="0"/>
    <n v="250"/>
    <n v="250"/>
    <n v="-8160"/>
    <n v="-3500"/>
    <n v="4660"/>
    <n v="0"/>
    <n v="0"/>
    <n v="-2333.3333333333335"/>
    <n v="2020.7259421636902"/>
    <n v="3500"/>
    <n v="100"/>
    <n v="0.42892156862745096"/>
    <n v="-0.57735026918962573"/>
    <n v="4660"/>
    <n v="8.1605182474775049"/>
    <n v="0"/>
    <n v="1"/>
  </r>
  <r>
    <d v="2024-08-01T00:00:00"/>
    <n v="2024"/>
    <x v="5"/>
    <n v="3"/>
    <n v="1"/>
    <n v="0"/>
    <s v="2020"/>
    <x v="4"/>
    <s v="115000"/>
    <s v="Kurs / konferanser/opplæring - inkl. hotell"/>
    <s v="1150"/>
    <s v="20210"/>
    <s v="Oppvekst og Utdanning"/>
    <s v="2024_08_fact_komskole.csv"/>
    <n v="660"/>
    <n v="660"/>
    <n v="0"/>
    <n v="40"/>
    <n v="40"/>
    <n v="0"/>
    <n v="0"/>
    <n v="0"/>
    <n v="13.333333333333334"/>
    <n v="23.094010767585029"/>
    <n v="40"/>
    <n v="100"/>
    <n v="1"/>
    <n v="1.1547005383792515"/>
    <n v="0"/>
    <n v="3.6888794541139363"/>
    <n v="0"/>
    <n v="0"/>
  </r>
  <r>
    <d v="2024-08-01T00:00:00"/>
    <n v="2024"/>
    <x v="5"/>
    <n v="3"/>
    <n v="1"/>
    <n v="0"/>
    <s v="2020"/>
    <x v="4"/>
    <s v="109999"/>
    <s v="Arbeidsgiveravgift"/>
    <s v="1099"/>
    <s v="20230"/>
    <s v="Oppvekst og Utdanning"/>
    <s v="2024_08_fact_komskole.csv"/>
    <n v="123660"/>
    <n v="140340"/>
    <n v="16680"/>
    <n v="40"/>
    <n v="-40"/>
    <n v="-80"/>
    <n v="0"/>
    <n v="0"/>
    <n v="-13.333333333333334"/>
    <n v="23.094010767585029"/>
    <n v="-40"/>
    <n v="113.48859776807375"/>
    <n v="-1"/>
    <n v="-1.1547005383792515"/>
    <n v="80"/>
    <n v="3.6888794541139363"/>
    <n v="1"/>
    <n v="0"/>
  </r>
  <r>
    <d v="2024-08-01T00:00:00"/>
    <n v="2024"/>
    <x v="5"/>
    <n v="3"/>
    <n v="1"/>
    <n v="0"/>
    <s v="2020"/>
    <x v="4"/>
    <s v="112090"/>
    <s v="Annet forbruksmateriell, varer og tjenester"/>
    <s v="1120"/>
    <s v="20230"/>
    <s v="Oppvekst og Utdanning"/>
    <s v="2024_08_fact_komskole.csv"/>
    <n v="160"/>
    <n v="340"/>
    <n v="180"/>
    <n v="40"/>
    <n v="-40"/>
    <n v="-80"/>
    <n v="0"/>
    <n v="0"/>
    <n v="-13.333333333333334"/>
    <n v="23.094010767585029"/>
    <n v="-40"/>
    <n v="212.5"/>
    <n v="-1"/>
    <n v="-1.1547005383792515"/>
    <n v="80"/>
    <n v="3.6888794541139363"/>
    <n v="2"/>
    <n v="0"/>
  </r>
  <r>
    <d v="2024-08-01T00:00:00"/>
    <n v="2024"/>
    <x v="5"/>
    <n v="3"/>
    <n v="1"/>
    <n v="0"/>
    <s v="2020"/>
    <x v="4"/>
    <s v="127200"/>
    <s v="Andre tjenester"/>
    <s v="1272"/>
    <s v="20210"/>
    <s v="Oppvekst og Utdanning"/>
    <s v="2024_08_fact_komskole.csv"/>
    <n v="840"/>
    <n v="660"/>
    <n v="-180"/>
    <n v="-40"/>
    <n v="40"/>
    <n v="80"/>
    <n v="0"/>
    <n v="0"/>
    <n v="13.333333333333334"/>
    <n v="23.094010767585029"/>
    <n v="40"/>
    <n v="78.571428571428569"/>
    <n v="-1"/>
    <n v="1.1547005383792515"/>
    <n v="80"/>
    <n v="3.6888794541139363"/>
    <n v="0"/>
    <n v="1"/>
  </r>
  <r>
    <d v="2024-07-01T00:00:00"/>
    <n v="2024"/>
    <x v="7"/>
    <n v="3"/>
    <n v="1"/>
    <n v="0"/>
    <s v="2020"/>
    <x v="4"/>
    <s v="116500"/>
    <s v="Andre opplysningspliktige godtgjørelser"/>
    <s v="1165"/>
    <s v="20230"/>
    <s v="Oppvekst og Utdanning"/>
    <s v="2024_07_fact_komskole.csv"/>
    <n v="0"/>
    <n v="1250"/>
    <n v="1250"/>
    <n v="-120"/>
    <n v="1250"/>
    <n v="1370"/>
    <n v="0"/>
    <n v="0"/>
    <n v="416.66666666666669"/>
    <n v="721.6878364870322"/>
    <n v="-1250"/>
    <n v="100"/>
    <n v="-10.416666666666666"/>
    <n v="1.1547005383792515"/>
    <n v="1370"/>
    <n v="7.1308988302963465"/>
    <n v="0"/>
    <n v="1"/>
  </r>
  <r>
    <d v="2024-03-01T00:00:00"/>
    <n v="2024"/>
    <x v="6"/>
    <n v="1"/>
    <n v="0"/>
    <n v="0"/>
    <s v="2020"/>
    <x v="4"/>
    <s v="117030"/>
    <s v="Reiseutg. buss, tog,taxi, fly, leiebil, bom, park."/>
    <s v="1170"/>
    <s v="20210"/>
    <s v="Oppvekst og Utdanning"/>
    <s v="2024_03_fact_komskole.csv"/>
    <n v="0"/>
    <n v="120"/>
    <n v="120"/>
    <n v="-3750"/>
    <n v="-1880"/>
    <n v="1870"/>
    <n v="0"/>
    <n v="0"/>
    <n v="0"/>
    <n v="1880"/>
    <n v="0"/>
    <n v="100"/>
    <n v="0.5013333333333333"/>
    <n v="-1"/>
    <n v="1870"/>
    <n v="7.5390270558239951"/>
    <n v="0"/>
    <n v="1"/>
  </r>
  <r>
    <d v="2024-04-01T00:00:00"/>
    <n v="2024"/>
    <x v="3"/>
    <n v="2"/>
    <n v="0"/>
    <n v="0"/>
    <s v="2020"/>
    <x v="4"/>
    <s v="117030"/>
    <s v="Reiseutg. buss, tog,taxi, fly, leiebil, bom, park."/>
    <s v="1170"/>
    <s v="20210"/>
    <s v="Oppvekst og Utdanning"/>
    <s v="2024_04_fact_komskole.csv"/>
    <n v="3750"/>
    <n v="2000"/>
    <n v="-1750"/>
    <n v="3750"/>
    <n v="1880"/>
    <n v="-1870"/>
    <n v="0"/>
    <n v="0"/>
    <n v="0"/>
    <n v="1880"/>
    <n v="-1880"/>
    <n v="53.333333333333336"/>
    <n v="0.5013333333333333"/>
    <n v="1"/>
    <n v="1870"/>
    <n v="7.5390270558239951"/>
    <n v="0"/>
    <n v="0"/>
  </r>
  <r>
    <d v="2024-07-01T00:00:00"/>
    <n v="2024"/>
    <x v="7"/>
    <n v="3"/>
    <n v="1"/>
    <n v="0"/>
    <s v="2020"/>
    <x v="4"/>
    <s v="117030"/>
    <s v="Reiseutg. buss, tog,taxi, fly, leiebil, bom, park."/>
    <s v="1170"/>
    <s v="20210"/>
    <s v="Oppvekst og Utdanning"/>
    <s v="2024_07_fact_komskole.csv"/>
    <n v="0"/>
    <n v="120"/>
    <n v="120"/>
    <n v="-3750"/>
    <n v="-1880"/>
    <n v="1870"/>
    <n v="0"/>
    <n v="0"/>
    <n v="0"/>
    <n v="1880"/>
    <n v="1880"/>
    <n v="100"/>
    <n v="0.5013333333333333"/>
    <n v="-1"/>
    <n v="1870"/>
    <n v="7.5390270558239951"/>
    <n v="0"/>
    <n v="1"/>
  </r>
  <r>
    <d v="2024-04-01T00:00:00"/>
    <n v="2024"/>
    <x v="3"/>
    <n v="2"/>
    <n v="0"/>
    <n v="0"/>
    <s v="2020"/>
    <x v="4"/>
    <s v="124010"/>
    <s v="Drifts- / serviceavtaler - kontormaskiner"/>
    <s v="1240"/>
    <s v="20210"/>
    <s v="Oppvekst og Utdanning"/>
    <s v="2024_04_fact_komskole.csv"/>
    <n v="1250"/>
    <n v="3250"/>
    <n v="2000"/>
    <n v="1250"/>
    <n v="500"/>
    <n v="-750"/>
    <n v="0"/>
    <n v="0"/>
    <n v="333.33333333333331"/>
    <n v="288.6751345948129"/>
    <n v="-500"/>
    <n v="260"/>
    <n v="0.4"/>
    <n v="0.57735026918962584"/>
    <n v="750"/>
    <n v="6.2146080984221914"/>
    <n v="2"/>
    <n v="0"/>
  </r>
  <r>
    <d v="2024-07-01T00:00:00"/>
    <n v="2024"/>
    <x v="7"/>
    <n v="3"/>
    <n v="1"/>
    <n v="0"/>
    <s v="2020"/>
    <x v="4"/>
    <s v="124010"/>
    <s v="Drifts- / serviceavtaler - kontormaskiner"/>
    <s v="1240"/>
    <s v="20210"/>
    <s v="Oppvekst og Utdanning"/>
    <s v="2024_07_fact_komskole.csv"/>
    <n v="1250"/>
    <n v="3250"/>
    <n v="2000"/>
    <n v="1250"/>
    <n v="500"/>
    <n v="-750"/>
    <n v="0"/>
    <n v="0"/>
    <n v="0"/>
    <n v="500"/>
    <n v="0"/>
    <n v="260"/>
    <n v="0.4"/>
    <n v="1"/>
    <n v="750"/>
    <n v="6.2146080984221914"/>
    <n v="2"/>
    <n v="0"/>
  </r>
  <r>
    <d v="2024-08-01T00:00:00"/>
    <n v="2024"/>
    <x v="5"/>
    <n v="3"/>
    <n v="1"/>
    <n v="0"/>
    <s v="2020"/>
    <x v="4"/>
    <s v="124010"/>
    <s v="Drifts- / serviceavtaler - kontormaskiner"/>
    <s v="1240"/>
    <s v="20210"/>
    <s v="Oppvekst og Utdanning"/>
    <s v="2024_08_fact_komskole.csv"/>
    <n v="1250"/>
    <n v="3250"/>
    <n v="2000"/>
    <n v="1250"/>
    <n v="500"/>
    <n v="-750"/>
    <n v="0"/>
    <n v="0"/>
    <n v="333.33333333333331"/>
    <n v="288.6751345948129"/>
    <n v="-500"/>
    <n v="260"/>
    <n v="0.4"/>
    <n v="0.57735026918962584"/>
    <n v="750"/>
    <n v="6.2146080984221914"/>
    <n v="2"/>
    <n v="0"/>
  </r>
  <r>
    <d v="2024-02-01T00:00:00"/>
    <n v="2024"/>
    <x v="4"/>
    <n v="1"/>
    <n v="0"/>
    <n v="0"/>
    <s v="2210"/>
    <x v="2"/>
    <s v="101000"/>
    <s v="Fastlønn - ordinære"/>
    <s v="1010"/>
    <s v="22110"/>
    <s v="Oppvekst og Utdanning"/>
    <s v="2024_02_fact_komskole.csv"/>
    <n v="69250"/>
    <n v="79880"/>
    <n v="10630"/>
    <n v="69250"/>
    <n v="79880"/>
    <n v="10630"/>
    <n v="0"/>
    <n v="0"/>
    <n v="26626.666666666668"/>
    <n v="46118.739502867305"/>
    <n v="-79880"/>
    <n v="115.35018050541517"/>
    <n v="1.1535018050541517"/>
    <n v="1.1547005383792515"/>
    <n v="10630"/>
    <n v="11.288280787529752"/>
    <n v="1"/>
    <n v="1"/>
  </r>
  <r>
    <d v="2024-05-01T00:00:00"/>
    <n v="2024"/>
    <x v="1"/>
    <n v="2"/>
    <n v="1"/>
    <n v="0"/>
    <s v="2210"/>
    <x v="2"/>
    <s v="101000"/>
    <s v="Fastlønn - ordinære"/>
    <s v="1010"/>
    <s v="22110"/>
    <s v="Oppvekst og Utdanning"/>
    <s v="2024_05_fact_komskole.csv"/>
    <n v="69250"/>
    <n v="79880"/>
    <n v="10630"/>
    <n v="69250"/>
    <n v="79880"/>
    <n v="10630"/>
    <n v="0"/>
    <n v="0"/>
    <n v="26626.666666666668"/>
    <n v="46118.739502867305"/>
    <n v="-79880"/>
    <n v="115.35018050541517"/>
    <n v="1.1535018050541517"/>
    <n v="1.1547005383792515"/>
    <n v="10630"/>
    <n v="11.288280787529752"/>
    <n v="1"/>
    <n v="1"/>
  </r>
  <r>
    <d v="2024-06-01T00:00:00"/>
    <n v="2024"/>
    <x v="2"/>
    <n v="2"/>
    <n v="1"/>
    <n v="0"/>
    <s v="2210"/>
    <x v="2"/>
    <s v="101000"/>
    <s v="Fastlønn - ordinære"/>
    <s v="1010"/>
    <s v="22110"/>
    <s v="Oppvekst og Utdanning"/>
    <s v="2024_06_fact_komskole.csv"/>
    <n v="69250"/>
    <n v="79880"/>
    <n v="10630"/>
    <n v="69250"/>
    <n v="79880"/>
    <n v="10630"/>
    <n v="0"/>
    <n v="0"/>
    <n v="26626.666666666668"/>
    <n v="46118.739502867305"/>
    <n v="-79880"/>
    <n v="115.35018050541517"/>
    <n v="1.1535018050541517"/>
    <n v="1.1547005383792515"/>
    <n v="10630"/>
    <n v="11.288280787529752"/>
    <n v="1"/>
    <n v="1"/>
  </r>
  <r>
    <d v="2024-07-01T00:00:00"/>
    <n v="2024"/>
    <x v="7"/>
    <n v="3"/>
    <n v="1"/>
    <n v="0"/>
    <s v="2210"/>
    <x v="2"/>
    <s v="101000"/>
    <s v="Fastlønn - ordinære"/>
    <s v="1010"/>
    <s v="22110"/>
    <s v="Oppvekst og Utdanning"/>
    <s v="2024_07_fact_komskole.csv"/>
    <n v="69250"/>
    <n v="79880"/>
    <n v="10630"/>
    <n v="69250"/>
    <n v="79880"/>
    <n v="10630"/>
    <n v="0"/>
    <n v="0"/>
    <n v="0"/>
    <n v="79880"/>
    <n v="-40"/>
    <n v="115.35018050541517"/>
    <n v="1.1535018050541517"/>
    <n v="1"/>
    <n v="10630"/>
    <n v="11.288280787529752"/>
    <n v="1"/>
    <n v="1"/>
  </r>
  <r>
    <d v="2024-08-01T00:00:00"/>
    <n v="2024"/>
    <x v="5"/>
    <n v="3"/>
    <n v="1"/>
    <n v="0"/>
    <s v="2020"/>
    <x v="4"/>
    <s v="110000"/>
    <s v="Kontormateriell / rekvisita"/>
    <s v="1100"/>
    <s v="20230"/>
    <s v="Oppvekst og Utdanning"/>
    <s v="2024_08_fact_komskole.csv"/>
    <n v="160"/>
    <n v="340"/>
    <n v="180"/>
    <n v="40"/>
    <n v="-40"/>
    <n v="-80"/>
    <n v="0"/>
    <n v="0"/>
    <n v="-13.333333333333334"/>
    <n v="23.094010767585029"/>
    <n v="-40"/>
    <n v="212.5"/>
    <n v="-1"/>
    <n v="-1.1547005383792515"/>
    <n v="80"/>
    <n v="3.6888794541139363"/>
    <n v="2"/>
    <n v="0"/>
  </r>
  <r>
    <d v="2024-08-01T00:00:00"/>
    <n v="2024"/>
    <x v="5"/>
    <n v="3"/>
    <n v="1"/>
    <n v="0"/>
    <s v="2020"/>
    <x v="4"/>
    <s v="112060"/>
    <s v="Brukerbelønning"/>
    <s v="1120"/>
    <s v="20220"/>
    <s v="Oppvekst og Utdanning"/>
    <s v="2024_08_fact_komskole.csv"/>
    <n v="1160"/>
    <n v="1340"/>
    <n v="180"/>
    <n v="40"/>
    <n v="-40"/>
    <n v="-80"/>
    <n v="0"/>
    <n v="0"/>
    <n v="-13.333333333333334"/>
    <n v="23.094010767585029"/>
    <n v="-40"/>
    <n v="115.51724137931035"/>
    <n v="-1"/>
    <n v="-1.1547005383792515"/>
    <n v="80"/>
    <n v="3.6888794541139363"/>
    <n v="1"/>
    <n v="0"/>
  </r>
  <r>
    <d v="2024-05-01T00:00:00"/>
    <n v="2024"/>
    <x v="1"/>
    <n v="2"/>
    <n v="1"/>
    <n v="0"/>
    <s v="2020"/>
    <x v="4"/>
    <s v="118500"/>
    <s v="Forsikringer, vakthold og sikring"/>
    <s v="1185"/>
    <s v="20210"/>
    <s v="Oppvekst og Utdanning"/>
    <s v="2024_05_fact_komskole.csv"/>
    <n v="0"/>
    <n v="380"/>
    <n v="380"/>
    <n v="-880"/>
    <n v="-1870"/>
    <n v="-990"/>
    <n v="0"/>
    <n v="0"/>
    <n v="-1246.6666666666667"/>
    <n v="1079.6450033846002"/>
    <n v="1870"/>
    <n v="100"/>
    <n v="2.125"/>
    <n v="-0.57735026918962573"/>
    <n v="990"/>
    <n v="7.5336937098486327"/>
    <n v="0"/>
    <n v="0"/>
  </r>
  <r>
    <d v="2024-08-01T00:00:00"/>
    <n v="2024"/>
    <x v="5"/>
    <n v="3"/>
    <n v="1"/>
    <n v="0"/>
    <s v="2210"/>
    <x v="2"/>
    <s v="111500"/>
    <s v="Matvarer / drikke - ikke møtevirksomhet"/>
    <s v="1115"/>
    <s v="22110"/>
    <s v="Oppvekst og Utdanning"/>
    <s v="2024_08_fact_komskole.csv"/>
    <n v="5660"/>
    <n v="5340"/>
    <n v="-320"/>
    <n v="40"/>
    <n v="-40"/>
    <n v="-80"/>
    <n v="0"/>
    <n v="0"/>
    <n v="-13.333333333333334"/>
    <n v="23.094010767585029"/>
    <n v="-40"/>
    <n v="94.346289752650179"/>
    <n v="-1"/>
    <n v="-1.1547005383792515"/>
    <n v="80"/>
    <n v="3.6888794541139363"/>
    <n v="0"/>
    <n v="0"/>
  </r>
  <r>
    <d v="2024-08-01T00:00:00"/>
    <n v="2024"/>
    <x v="5"/>
    <n v="3"/>
    <n v="1"/>
    <n v="0"/>
    <s v="2020"/>
    <x v="4"/>
    <s v="110020"/>
    <s v="Kopieringsmatriell - papir / toner (ikke leie)"/>
    <s v="1100"/>
    <s v="20220"/>
    <s v="Oppvekst og Utdanning"/>
    <s v="2024_08_fact_komskole.csv"/>
    <n v="2340"/>
    <n v="1160"/>
    <n v="-1180"/>
    <n v="-40"/>
    <n v="40"/>
    <n v="80"/>
    <n v="0"/>
    <n v="0"/>
    <n v="13.333333333333334"/>
    <n v="23.094010767585029"/>
    <n v="40"/>
    <n v="49.572649572649574"/>
    <n v="-1"/>
    <n v="1.1547005383792515"/>
    <n v="80"/>
    <n v="3.6888794541139363"/>
    <n v="0"/>
    <n v="1"/>
  </r>
  <r>
    <d v="2024-06-01T00:00:00"/>
    <n v="2024"/>
    <x v="2"/>
    <n v="2"/>
    <n v="1"/>
    <n v="0"/>
    <s v="2020"/>
    <x v="4"/>
    <s v="109000"/>
    <s v="Pensjon fellesordningen - ordinære (klp)"/>
    <s v="1090"/>
    <s v="20210"/>
    <s v="Oppvekst og Utdanning"/>
    <s v="2024_06_fact_komskole.csv"/>
    <n v="10380"/>
    <n v="9380"/>
    <n v="-1000"/>
    <n v="-31870"/>
    <n v="-42000"/>
    <n v="-10130"/>
    <n v="0"/>
    <n v="0"/>
    <n v="0"/>
    <n v="42000"/>
    <n v="0"/>
    <n v="90.366088631984582"/>
    <n v="1.3178537809852526"/>
    <n v="-1"/>
    <n v="10130"/>
    <n v="10.645424897265505"/>
    <n v="0"/>
    <n v="0"/>
  </r>
  <r>
    <d v="2024-07-01T00:00:00"/>
    <n v="2024"/>
    <x v="7"/>
    <n v="3"/>
    <n v="1"/>
    <n v="0"/>
    <s v="2020"/>
    <x v="4"/>
    <s v="109000"/>
    <s v="Pensjon fellesordningen - ordinære (klp)"/>
    <s v="1090"/>
    <s v="20210"/>
    <s v="Oppvekst og Utdanning"/>
    <s v="2024_07_fact_komskole.csv"/>
    <n v="42250"/>
    <n v="51380"/>
    <n v="9130"/>
    <n v="31870"/>
    <n v="42000"/>
    <n v="10130"/>
    <n v="0"/>
    <n v="0"/>
    <n v="0"/>
    <n v="42000"/>
    <n v="-40"/>
    <n v="121.60946745562131"/>
    <n v="1.3178537809852526"/>
    <n v="1"/>
    <n v="10130"/>
    <n v="10.645424897265505"/>
    <n v="1"/>
    <n v="1"/>
  </r>
  <r>
    <d v="2024-08-01T00:00:00"/>
    <n v="2024"/>
    <x v="5"/>
    <n v="3"/>
    <n v="1"/>
    <n v="0"/>
    <s v="2140"/>
    <x v="1"/>
    <s v="110500"/>
    <s v="Undervisningsmateriell"/>
    <s v="1105"/>
    <s v="20230"/>
    <s v="Oppvekst og Utdanning"/>
    <s v="2024_08_fact_komskole.csv"/>
    <n v="340"/>
    <n v="160"/>
    <n v="-180"/>
    <n v="-40"/>
    <n v="40"/>
    <n v="80"/>
    <n v="0"/>
    <n v="0"/>
    <n v="13.333333333333334"/>
    <n v="23.094010767585029"/>
    <n v="40"/>
    <n v="47.058823529411761"/>
    <n v="-1"/>
    <n v="1.1547005383792515"/>
    <n v="80"/>
    <n v="3.6888794541139363"/>
    <n v="0"/>
    <n v="1"/>
  </r>
  <r>
    <d v="2024-08-01T00:00:00"/>
    <n v="2024"/>
    <x v="5"/>
    <n v="3"/>
    <n v="1"/>
    <n v="0"/>
    <s v="2020"/>
    <x v="4"/>
    <s v="110500"/>
    <s v="Undervisningsmateriell"/>
    <s v="1105"/>
    <s v="20220"/>
    <s v="Oppvekst og Utdanning"/>
    <s v="2024_08_fact_komskole.csv"/>
    <n v="13340"/>
    <n v="19660"/>
    <n v="6320"/>
    <n v="-40"/>
    <n v="40"/>
    <n v="80"/>
    <n v="0"/>
    <n v="0"/>
    <n v="13.333333333333334"/>
    <n v="23.094010767585029"/>
    <n v="40"/>
    <n v="147.37631184407795"/>
    <n v="-1"/>
    <n v="1.1547005383792515"/>
    <n v="80"/>
    <n v="3.6888794541139363"/>
    <n v="2"/>
    <n v="1"/>
  </r>
  <r>
    <d v="2024-03-01T00:00:00"/>
    <n v="2024"/>
    <x v="6"/>
    <n v="1"/>
    <n v="0"/>
    <n v="0"/>
    <s v="2210"/>
    <x v="2"/>
    <s v="109000"/>
    <s v="Pensjon fellesordningen - ordinære (klp)"/>
    <s v="1090"/>
    <s v="22110"/>
    <s v="Oppvekst og Utdanning"/>
    <s v="2024_03_fact_komskole.csv"/>
    <n v="0"/>
    <n v="120"/>
    <n v="120"/>
    <n v="-14500"/>
    <n v="-15000"/>
    <n v="-500"/>
    <n v="0"/>
    <n v="0"/>
    <n v="0"/>
    <n v="15000"/>
    <n v="15000"/>
    <n v="100"/>
    <n v="1.0344827586206897"/>
    <n v="-1"/>
    <n v="500"/>
    <n v="9.6158054800843473"/>
    <n v="0"/>
    <n v="0"/>
  </r>
  <r>
    <d v="2024-05-01T00:00:00"/>
    <n v="2024"/>
    <x v="1"/>
    <n v="2"/>
    <n v="1"/>
    <n v="0"/>
    <s v="2210"/>
    <x v="2"/>
    <s v="109000"/>
    <s v="Pensjon fellesordningen - ordinære (klp)"/>
    <s v="1090"/>
    <s v="22110"/>
    <s v="Oppvekst og Utdanning"/>
    <s v="2024_05_fact_komskole.csv"/>
    <n v="0"/>
    <n v="120"/>
    <n v="120"/>
    <n v="-14500"/>
    <n v="-15000"/>
    <n v="-500"/>
    <n v="0"/>
    <n v="0"/>
    <n v="0"/>
    <n v="15000"/>
    <n v="0"/>
    <n v="100"/>
    <n v="1.0344827586206897"/>
    <n v="-1"/>
    <n v="500"/>
    <n v="9.6158054800843473"/>
    <n v="0"/>
    <n v="0"/>
  </r>
  <r>
    <d v="2024-06-01T00:00:00"/>
    <n v="2024"/>
    <x v="2"/>
    <n v="2"/>
    <n v="1"/>
    <n v="0"/>
    <s v="2210"/>
    <x v="2"/>
    <s v="109000"/>
    <s v="Pensjon fellesordningen - ordinære (klp)"/>
    <s v="1090"/>
    <s v="22110"/>
    <s v="Oppvekst og Utdanning"/>
    <s v="2024_06_fact_komskole.csv"/>
    <n v="14500"/>
    <n v="15120"/>
    <n v="620"/>
    <n v="14500"/>
    <n v="15000"/>
    <n v="500"/>
    <n v="0"/>
    <n v="0"/>
    <n v="5000"/>
    <n v="8660.2540378443864"/>
    <n v="0"/>
    <n v="104.27586206896551"/>
    <n v="1.0344827586206897"/>
    <n v="1.1547005383792515"/>
    <n v="500"/>
    <n v="9.6158054800843473"/>
    <n v="0"/>
    <n v="1"/>
  </r>
  <r>
    <d v="2024-07-01T00:00:00"/>
    <n v="2024"/>
    <x v="7"/>
    <n v="3"/>
    <n v="1"/>
    <n v="0"/>
    <s v="2210"/>
    <x v="2"/>
    <s v="109000"/>
    <s v="Pensjon fellesordningen - ordinære (klp)"/>
    <s v="1090"/>
    <s v="22110"/>
    <s v="Oppvekst og Utdanning"/>
    <s v="2024_07_fact_komskole.csv"/>
    <n v="0"/>
    <n v="120"/>
    <n v="120"/>
    <n v="-14500"/>
    <n v="-15000"/>
    <n v="-500"/>
    <n v="0"/>
    <n v="0"/>
    <n v="0"/>
    <n v="15000"/>
    <n v="-15000"/>
    <n v="100"/>
    <n v="1.0344827586206897"/>
    <n v="-1"/>
    <n v="500"/>
    <n v="9.6158054800843473"/>
    <n v="0"/>
    <n v="0"/>
  </r>
  <r>
    <d v="2024-04-01T00:00:00"/>
    <n v="2024"/>
    <x v="3"/>
    <n v="2"/>
    <n v="0"/>
    <n v="0"/>
    <s v="2020"/>
    <x v="4"/>
    <s v="102013"/>
    <s v="Vikar - korttidsfravær"/>
    <s v="1020"/>
    <s v="20220"/>
    <s v="Oppvekst og Utdanning"/>
    <s v="2024_04_fact_komskole.csv"/>
    <n v="12620"/>
    <n v="45000"/>
    <n v="32380"/>
    <n v="12620"/>
    <n v="44380"/>
    <n v="31760"/>
    <n v="0"/>
    <n v="0"/>
    <n v="29586.666666666668"/>
    <n v="25622.804946635591"/>
    <n v="-44380"/>
    <n v="356.5768621236133"/>
    <n v="3.5166402535657686"/>
    <n v="0.57735026918962573"/>
    <n v="31760"/>
    <n v="10.700544196486584"/>
    <n v="2"/>
    <n v="1"/>
  </r>
  <r>
    <d v="2024-06-01T00:00:00"/>
    <n v="2024"/>
    <x v="2"/>
    <n v="2"/>
    <n v="1"/>
    <n v="0"/>
    <s v="2020"/>
    <x v="4"/>
    <s v="102013"/>
    <s v="Vikar - korttidsfravær"/>
    <s v="1020"/>
    <s v="20220"/>
    <s v="Oppvekst og Utdanning"/>
    <s v="2024_06_fact_komskole.csv"/>
    <n v="12620"/>
    <n v="45000"/>
    <n v="32380"/>
    <n v="12620"/>
    <n v="44380"/>
    <n v="31760"/>
    <n v="0"/>
    <n v="0"/>
    <n v="0"/>
    <n v="44380"/>
    <n v="0"/>
    <n v="356.5768621236133"/>
    <n v="3.5166402535657686"/>
    <n v="1"/>
    <n v="31760"/>
    <n v="10.700544196486584"/>
    <n v="2"/>
    <n v="1"/>
  </r>
  <r>
    <d v="2024-07-01T00:00:00"/>
    <n v="2024"/>
    <x v="7"/>
    <n v="3"/>
    <n v="1"/>
    <n v="0"/>
    <s v="2020"/>
    <x v="4"/>
    <s v="102013"/>
    <s v="Vikar - korttidsfravær"/>
    <s v="1020"/>
    <s v="20220"/>
    <s v="Oppvekst og Utdanning"/>
    <s v="2024_07_fact_komskole.csv"/>
    <n v="12620"/>
    <n v="45000"/>
    <n v="32380"/>
    <n v="12620"/>
    <n v="44380"/>
    <n v="31760"/>
    <n v="0"/>
    <n v="0"/>
    <n v="29586.666666666668"/>
    <n v="25622.804946635591"/>
    <n v="-44380"/>
    <n v="356.5768621236133"/>
    <n v="3.5166402535657686"/>
    <n v="0.57735026918962573"/>
    <n v="31760"/>
    <n v="10.700544196486584"/>
    <n v="2"/>
    <n v="1"/>
  </r>
  <r>
    <d v="2024-08-01T00:00:00"/>
    <n v="2024"/>
    <x v="5"/>
    <n v="3"/>
    <n v="1"/>
    <n v="0"/>
    <s v="2020"/>
    <x v="4"/>
    <s v="113000"/>
    <s v="Abonnement / samtale for mobil, telefon, nettbrett"/>
    <s v="1130"/>
    <s v="20230"/>
    <s v="Oppvekst og Utdanning"/>
    <s v="2024_08_fact_komskole.csv"/>
    <n v="840"/>
    <n v="1160"/>
    <n v="320"/>
    <n v="-40"/>
    <n v="40"/>
    <n v="80"/>
    <n v="0"/>
    <n v="0"/>
    <n v="13.333333333333334"/>
    <n v="23.094010767585029"/>
    <n v="40"/>
    <n v="138.0952380952381"/>
    <n v="-1"/>
    <n v="1.1547005383792515"/>
    <n v="80"/>
    <n v="3.6888794541139363"/>
    <n v="2"/>
    <n v="1"/>
  </r>
  <r>
    <d v="2024-02-01T00:00:00"/>
    <n v="2024"/>
    <x v="4"/>
    <n v="1"/>
    <n v="0"/>
    <n v="0"/>
    <s v="2020"/>
    <x v="4"/>
    <s v="117030"/>
    <s v="Reiseutg. buss, tog,taxi, fly, leiebil, bom, park."/>
    <s v="1170"/>
    <s v="20220"/>
    <s v="Oppvekst og Utdanning"/>
    <s v="2024_02_fact_komskole.csv"/>
    <n v="2500"/>
    <n v="2380"/>
    <n v="-120"/>
    <n v="2500"/>
    <n v="630"/>
    <n v="-1870"/>
    <n v="0"/>
    <n v="0"/>
    <n v="0"/>
    <n v="630"/>
    <n v="-630"/>
    <n v="95.199999999999989"/>
    <n v="0.252"/>
    <n v="1"/>
    <n v="1870"/>
    <n v="6.4457198193855785"/>
    <n v="0"/>
    <n v="0"/>
  </r>
  <r>
    <d v="2024-05-01T00:00:00"/>
    <n v="2024"/>
    <x v="1"/>
    <n v="2"/>
    <n v="1"/>
    <n v="0"/>
    <s v="2540"/>
    <x v="0"/>
    <s v="101032"/>
    <s v="Fastlønn - helligdagstillegg"/>
    <s v="1010"/>
    <s v="25710"/>
    <s v="Helse og Omsorg"/>
    <s v="2024_05_fact_bomiljo.csv"/>
    <n v="151524"/>
    <n v="124415.44"/>
    <n v="-27108.559999999998"/>
    <n v="151524"/>
    <n v="124415.44"/>
    <n v="-27108.559999999998"/>
    <n v="0"/>
    <n v="0"/>
    <n v="62207.72"/>
    <n v="87975.001308308027"/>
    <n v="-41385.31"/>
    <n v="82.109395211319651"/>
    <n v="0.82109395211319658"/>
    <n v="0.70710678118654757"/>
    <n v="27108.559999999998"/>
    <n v="11.731381567341121"/>
    <n v="0"/>
    <n v="0"/>
  </r>
  <r>
    <d v="2024-01-01T00:00:00"/>
    <n v="2024"/>
    <x v="0"/>
    <n v="1"/>
    <n v="0"/>
    <n v="0"/>
    <s v="2020"/>
    <x v="4"/>
    <s v="109000"/>
    <s v="Pensjon fellesordningen - ordinære (klp)"/>
    <s v="1090"/>
    <s v="20230"/>
    <s v="Oppvekst og Utdanning"/>
    <s v="2024_01_fact_komskole.csv"/>
    <n v="66380"/>
    <n v="74620"/>
    <n v="8240"/>
    <n v="66380"/>
    <n v="74620"/>
    <n v="8240"/>
    <n v="0"/>
    <n v="0"/>
    <n v="37310"/>
    <n v="52764.308012140173"/>
    <n v="-66370"/>
    <n v="112.41337752335041"/>
    <n v="1.1241337752335041"/>
    <n v="0.70710678118654757"/>
    <n v="8240"/>
    <n v="11.220163846775149"/>
    <n v="1"/>
    <n v="1"/>
  </r>
  <r>
    <d v="2024-05-01T00:00:00"/>
    <n v="2024"/>
    <x v="1"/>
    <n v="2"/>
    <n v="1"/>
    <n v="0"/>
    <s v="2020"/>
    <x v="4"/>
    <s v="109000"/>
    <s v="Pensjon fellesordningen - ordinære (klp)"/>
    <s v="1090"/>
    <s v="20230"/>
    <s v="Oppvekst og Utdanning"/>
    <s v="2024_05_fact_komskole.csv"/>
    <n v="66380"/>
    <n v="74620"/>
    <n v="8240"/>
    <n v="57260"/>
    <n v="66370"/>
    <n v="9110"/>
    <n v="0"/>
    <n v="0"/>
    <n v="46996.666666666664"/>
    <n v="40908.808749868695"/>
    <n v="-74620"/>
    <n v="112.41337752335041"/>
    <n v="1.159098847362906"/>
    <n v="0.47357363671450148"/>
    <n v="9110"/>
    <n v="11.103000426139971"/>
    <n v="1"/>
    <n v="1"/>
  </r>
  <r>
    <d v="2024-06-01T00:00:00"/>
    <n v="2024"/>
    <x v="2"/>
    <n v="2"/>
    <n v="1"/>
    <n v="0"/>
    <s v="2020"/>
    <x v="4"/>
    <s v="109000"/>
    <s v="Pensjon fellesordningen - ordinære (klp)"/>
    <s v="1090"/>
    <s v="20230"/>
    <s v="Oppvekst og Utdanning"/>
    <s v="2024_06_fact_komskole.csv"/>
    <n v="9120"/>
    <n v="8250"/>
    <n v="-870"/>
    <n v="9120"/>
    <n v="8250"/>
    <n v="-870"/>
    <n v="0"/>
    <n v="0"/>
    <n v="2750"/>
    <n v="4763.1397208144126"/>
    <n v="66370"/>
    <n v="90.460526315789465"/>
    <n v="0.90460526315789469"/>
    <n v="1.1547005383792515"/>
    <n v="870"/>
    <n v="9.0179684793287258"/>
    <n v="0"/>
    <n v="0"/>
  </r>
  <r>
    <d v="2024-02-01T00:00:00"/>
    <n v="2024"/>
    <x v="4"/>
    <n v="1"/>
    <n v="0"/>
    <n v="0"/>
    <s v="2020"/>
    <x v="4"/>
    <s v="101000"/>
    <s v="Fastlønn - ordinære"/>
    <s v="1010"/>
    <s v="20220"/>
    <s v="Oppvekst og Utdanning"/>
    <s v="2024_02_fact_komskole.csv"/>
    <n v="205620"/>
    <n v="209750"/>
    <n v="4130"/>
    <n v="-598130"/>
    <n v="-733000"/>
    <n v="-134870"/>
    <n v="0"/>
    <n v="0"/>
    <n v="-203166.66666666666"/>
    <n v="462985.51093239768"/>
    <n v="-86250"/>
    <n v="102.00855947864993"/>
    <n v="1.2254860983398257"/>
    <n v="-1.1443842643505455"/>
    <n v="134870"/>
    <n v="13.504900980868788"/>
    <n v="0"/>
    <n v="0"/>
  </r>
  <r>
    <d v="2024-03-01T00:00:00"/>
    <n v="2024"/>
    <x v="6"/>
    <n v="1"/>
    <n v="0"/>
    <n v="0"/>
    <s v="2020"/>
    <x v="4"/>
    <s v="101000"/>
    <s v="Fastlønn - ordinære"/>
    <s v="1010"/>
    <s v="20220"/>
    <s v="Oppvekst og Utdanning"/>
    <s v="2024_03_fact_komskole.csv"/>
    <n v="205620"/>
    <n v="209750"/>
    <n v="4130"/>
    <n v="72120"/>
    <n v="86250"/>
    <n v="14130"/>
    <n v="0"/>
    <n v="0"/>
    <n v="0"/>
    <n v="86250"/>
    <n v="733000"/>
    <n v="102.00855947864993"/>
    <n v="1.1959234608985025"/>
    <n v="1"/>
    <n v="14130"/>
    <n v="11.365005334893606"/>
    <n v="0"/>
    <n v="1"/>
  </r>
  <r>
    <d v="2024-06-01T00:00:00"/>
    <n v="2024"/>
    <x v="2"/>
    <n v="2"/>
    <n v="1"/>
    <n v="0"/>
    <s v="2020"/>
    <x v="4"/>
    <s v="101000"/>
    <s v="Fastlønn - ordinære"/>
    <s v="1010"/>
    <s v="20220"/>
    <s v="Oppvekst og Utdanning"/>
    <s v="2024_06_fact_komskole.csv"/>
    <n v="205620"/>
    <n v="209750"/>
    <n v="4130"/>
    <n v="72120"/>
    <n v="86250"/>
    <n v="14130"/>
    <n v="0"/>
    <n v="0"/>
    <n v="0"/>
    <n v="86250"/>
    <n v="733000"/>
    <n v="102.00855947864993"/>
    <n v="1.1959234608985025"/>
    <n v="1"/>
    <n v="14130"/>
    <n v="11.365005334893606"/>
    <n v="0"/>
    <n v="1"/>
  </r>
  <r>
    <d v="2024-03-01T00:00:00"/>
    <n v="2024"/>
    <x v="6"/>
    <n v="1"/>
    <n v="0"/>
    <n v="0"/>
    <s v="2020"/>
    <x v="4"/>
    <s v="111500"/>
    <s v="Matvarer / drikke - ikke møtevirksomhet"/>
    <s v="1115"/>
    <s v="20230"/>
    <s v="Oppvekst og Utdanning"/>
    <s v="2024_03_fact_komskole.csv"/>
    <n v="47250"/>
    <n v="36750"/>
    <n v="-10500"/>
    <n v="47250"/>
    <n v="36750"/>
    <n v="-10500"/>
    <n v="0"/>
    <n v="0"/>
    <n v="0"/>
    <n v="36750"/>
    <n v="-36750"/>
    <n v="77.777777777777786"/>
    <n v="0.77777777777777779"/>
    <n v="1"/>
    <n v="10500"/>
    <n v="10.511893504640982"/>
    <n v="0"/>
    <n v="0"/>
  </r>
  <r>
    <d v="2024-03-01T00:00:00"/>
    <n v="2024"/>
    <x v="6"/>
    <n v="1"/>
    <n v="0"/>
    <n v="0"/>
    <s v="2020"/>
    <x v="4"/>
    <s v="137000"/>
    <s v="Kjøp fra andre"/>
    <s v="1370"/>
    <s v="20210"/>
    <s v="Oppvekst og Utdanning"/>
    <s v="2024_03_fact_komskole.csv"/>
    <n v="0"/>
    <n v="4000"/>
    <n v="4000"/>
    <n v="-6250"/>
    <n v="-2120"/>
    <n v="4130"/>
    <n v="0"/>
    <n v="0"/>
    <n v="0"/>
    <n v="2120"/>
    <n v="0"/>
    <n v="100"/>
    <n v="0.3392"/>
    <n v="-1"/>
    <n v="4130"/>
    <n v="7.6591713676660582"/>
    <n v="0"/>
    <n v="1"/>
  </r>
  <r>
    <d v="2024-04-01T00:00:00"/>
    <n v="2024"/>
    <x v="3"/>
    <n v="2"/>
    <n v="0"/>
    <n v="0"/>
    <s v="2020"/>
    <x v="4"/>
    <s v="137000"/>
    <s v="Kjøp fra andre"/>
    <s v="1370"/>
    <s v="20210"/>
    <s v="Oppvekst og Utdanning"/>
    <s v="2024_04_fact_komskole.csv"/>
    <n v="6250"/>
    <n v="6120"/>
    <n v="-130"/>
    <n v="6250"/>
    <n v="2120"/>
    <n v="-4130"/>
    <n v="0"/>
    <n v="0"/>
    <n v="0"/>
    <n v="2120"/>
    <n v="0"/>
    <n v="97.92"/>
    <n v="0.3392"/>
    <n v="1"/>
    <n v="4130"/>
    <n v="7.6591713676660582"/>
    <n v="0"/>
    <n v="0"/>
  </r>
  <r>
    <d v="2024-05-01T00:00:00"/>
    <n v="2024"/>
    <x v="1"/>
    <n v="2"/>
    <n v="1"/>
    <n v="0"/>
    <s v="2020"/>
    <x v="4"/>
    <s v="137000"/>
    <s v="Kjøp fra andre"/>
    <s v="1370"/>
    <s v="20210"/>
    <s v="Oppvekst og Utdanning"/>
    <s v="2024_05_fact_komskole.csv"/>
    <n v="0"/>
    <n v="4000"/>
    <n v="4000"/>
    <n v="-6250"/>
    <n v="-2120"/>
    <n v="4130"/>
    <n v="0"/>
    <n v="0"/>
    <n v="0"/>
    <n v="2120"/>
    <n v="2120"/>
    <n v="100"/>
    <n v="0.3392"/>
    <n v="-1"/>
    <n v="4130"/>
    <n v="7.6591713676660582"/>
    <n v="0"/>
    <n v="1"/>
  </r>
  <r>
    <d v="2024-07-01T00:00:00"/>
    <n v="2024"/>
    <x v="7"/>
    <n v="3"/>
    <n v="1"/>
    <n v="0"/>
    <s v="2020"/>
    <x v="4"/>
    <s v="137000"/>
    <s v="Kjøp fra andre"/>
    <s v="1370"/>
    <s v="20210"/>
    <s v="Oppvekst og Utdanning"/>
    <s v="2024_07_fact_komskole.csv"/>
    <n v="6250"/>
    <n v="6120"/>
    <n v="-130"/>
    <n v="6250"/>
    <n v="2120"/>
    <n v="-4130"/>
    <n v="0"/>
    <n v="0"/>
    <n v="0"/>
    <n v="2120"/>
    <n v="-2120"/>
    <n v="97.92"/>
    <n v="0.3392"/>
    <n v="1"/>
    <n v="4130"/>
    <n v="7.6591713676660582"/>
    <n v="0"/>
    <n v="0"/>
  </r>
  <r>
    <d v="2024-06-01T00:00:00"/>
    <n v="2024"/>
    <x v="2"/>
    <n v="2"/>
    <n v="1"/>
    <n v="0"/>
    <s v="2020"/>
    <x v="4"/>
    <s v="110500"/>
    <s v="Undervisningsmateriell"/>
    <s v="1105"/>
    <s v="20210"/>
    <s v="Oppvekst og Utdanning"/>
    <s v="2024_06_fact_komskole.csv"/>
    <n v="17380"/>
    <n v="16120"/>
    <n v="-1260"/>
    <n v="17000"/>
    <n v="16120"/>
    <n v="-880"/>
    <n v="0"/>
    <n v="-380"/>
    <n v="0"/>
    <n v="16120"/>
    <n v="-16120"/>
    <n v="92.750287686996543"/>
    <n v="0.94823529411764707"/>
    <n v="1"/>
    <n v="880"/>
    <n v="9.6878160160606193"/>
    <n v="0"/>
    <n v="0"/>
  </r>
  <r>
    <d v="2024-07-01T00:00:00"/>
    <n v="2024"/>
    <x v="7"/>
    <n v="3"/>
    <n v="1"/>
    <n v="0"/>
    <s v="2020"/>
    <x v="4"/>
    <s v="110500"/>
    <s v="Undervisningsmateriell"/>
    <s v="1105"/>
    <s v="20210"/>
    <s v="Oppvekst og Utdanning"/>
    <s v="2024_07_fact_komskole.csv"/>
    <n v="17380"/>
    <n v="16120"/>
    <n v="-1260"/>
    <n v="17000"/>
    <n v="16120"/>
    <n v="-880"/>
    <n v="0"/>
    <n v="-380"/>
    <n v="5373.333333333333"/>
    <n v="9306.8863393367683"/>
    <n v="40"/>
    <n v="92.750287686996543"/>
    <n v="0.94823529411764707"/>
    <n v="1.1547005383792515"/>
    <n v="880"/>
    <n v="9.6878160160606193"/>
    <n v="0"/>
    <n v="0"/>
  </r>
  <r>
    <d v="2024-01-01T00:00:00"/>
    <n v="2024"/>
    <x v="0"/>
    <n v="1"/>
    <n v="0"/>
    <n v="0"/>
    <s v="2020"/>
    <x v="4"/>
    <s v="116500"/>
    <s v="Andre opplysningspliktige godtgjørelser"/>
    <s v="1165"/>
    <s v="20230"/>
    <s v="Oppvekst og Utdanning"/>
    <s v="2024_01_fact_komskole.csv"/>
    <n v="0"/>
    <n v="1250"/>
    <n v="1250"/>
    <n v="-1750"/>
    <n v="1250"/>
    <n v="3000"/>
    <n v="0"/>
    <n v="-1750"/>
    <n v="416.66666666666669"/>
    <n v="721.6878364870322"/>
    <n v="-1250"/>
    <n v="100"/>
    <n v="-0.7142857142857143"/>
    <n v="1.1547005383792515"/>
    <n v="3000"/>
    <n v="7.1308988302963465"/>
    <n v="0"/>
    <n v="1"/>
  </r>
  <r>
    <d v="2024-03-01T00:00:00"/>
    <n v="2024"/>
    <x v="6"/>
    <n v="1"/>
    <n v="0"/>
    <n v="0"/>
    <s v="2020"/>
    <x v="4"/>
    <s v="116500"/>
    <s v="Andre opplysningspliktige godtgjørelser"/>
    <s v="1165"/>
    <s v="20230"/>
    <s v="Oppvekst og Utdanning"/>
    <s v="2024_03_fact_komskole.csv"/>
    <n v="0"/>
    <n v="1250"/>
    <n v="1250"/>
    <n v="-120"/>
    <n v="1250"/>
    <n v="1370"/>
    <n v="0"/>
    <n v="1630"/>
    <n v="0"/>
    <n v="1250"/>
    <n v="-1250"/>
    <n v="100"/>
    <n v="-10.416666666666666"/>
    <n v="1"/>
    <n v="1370"/>
    <n v="7.1308988302963465"/>
    <n v="0"/>
    <n v="1"/>
  </r>
  <r>
    <d v="2024-04-01T00:00:00"/>
    <n v="2024"/>
    <x v="3"/>
    <n v="2"/>
    <n v="0"/>
    <n v="0"/>
    <s v="2020"/>
    <x v="4"/>
    <s v="116500"/>
    <s v="Andre opplysningspliktige godtgjørelser"/>
    <s v="1165"/>
    <s v="20230"/>
    <s v="Oppvekst og Utdanning"/>
    <s v="2024_04_fact_komskole.csv"/>
    <n v="0"/>
    <n v="1250"/>
    <n v="1250"/>
    <n v="-1750"/>
    <n v="1250"/>
    <n v="3000"/>
    <n v="0"/>
    <n v="-1750"/>
    <n v="416.66666666666669"/>
    <n v="721.6878364870322"/>
    <n v="-1250"/>
    <n v="100"/>
    <n v="-0.7142857142857143"/>
    <n v="1.1547005383792515"/>
    <n v="3000"/>
    <n v="7.1308988302963465"/>
    <n v="0"/>
    <n v="1"/>
  </r>
  <r>
    <d v="2024-05-01T00:00:00"/>
    <n v="2024"/>
    <x v="1"/>
    <n v="2"/>
    <n v="1"/>
    <n v="0"/>
    <s v="2020"/>
    <x v="4"/>
    <s v="116500"/>
    <s v="Andre opplysningspliktige godtgjørelser"/>
    <s v="1165"/>
    <s v="20230"/>
    <s v="Oppvekst og Utdanning"/>
    <s v="2024_05_fact_komskole.csv"/>
    <n v="0"/>
    <n v="1250"/>
    <n v="1250"/>
    <n v="-120"/>
    <n v="1250"/>
    <n v="1370"/>
    <n v="0"/>
    <n v="1630"/>
    <n v="416.66666666666669"/>
    <n v="721.6878364870322"/>
    <n v="-1250"/>
    <n v="100"/>
    <n v="-10.416666666666666"/>
    <n v="1.1547005383792515"/>
    <n v="1370"/>
    <n v="7.1308988302963465"/>
    <n v="0"/>
    <n v="1"/>
  </r>
  <r>
    <d v="2024-08-01T00:00:00"/>
    <n v="2024"/>
    <x v="5"/>
    <n v="3"/>
    <n v="1"/>
    <n v="0"/>
    <s v="2020"/>
    <x v="4"/>
    <s v="116500"/>
    <s v="Andre opplysningspliktige godtgjørelser"/>
    <s v="1165"/>
    <s v="20230"/>
    <s v="Oppvekst og Utdanning"/>
    <s v="2024_08_fact_komskole.csv"/>
    <n v="0"/>
    <n v="1250"/>
    <n v="1250"/>
    <n v="-160"/>
    <n v="1250"/>
    <n v="1410"/>
    <n v="0"/>
    <n v="-160"/>
    <n v="416.66666666666669"/>
    <n v="721.6878364870322"/>
    <n v="-1250"/>
    <n v="100"/>
    <n v="-7.8125"/>
    <n v="1.1547005383792515"/>
    <n v="1410"/>
    <n v="7.1308988302963465"/>
    <n v="0"/>
    <n v="1"/>
  </r>
  <r>
    <d v="2024-06-01T00:00:00"/>
    <n v="2024"/>
    <x v="2"/>
    <n v="2"/>
    <n v="1"/>
    <n v="0"/>
    <s v="2540"/>
    <x v="0"/>
    <s v="102011"/>
    <s v="Vikar - feriefravær"/>
    <s v="1020"/>
    <s v="25320"/>
    <s v="Helse og Omsorg"/>
    <s v="2024_06_fact_bomiljo.csv"/>
    <n v="21311"/>
    <n v="2111.58"/>
    <n v="-19199.419999999998"/>
    <n v="-9861"/>
    <n v="2111.58"/>
    <n v="11972.58"/>
    <n v="0"/>
    <n v="-31172"/>
    <n v="1055.79"/>
    <n v="1493.11253701789"/>
    <n v="2111.58"/>
    <n v="9.908404110553235"/>
    <n v="-0.21413446912077883"/>
    <n v="0.70710678118654757"/>
    <n v="11972.58"/>
    <n v="7.6551917614137936"/>
    <n v="0"/>
    <n v="1"/>
  </r>
  <r>
    <d v="2024-06-01T00:00:00"/>
    <n v="2024"/>
    <x v="2"/>
    <n v="2"/>
    <n v="1"/>
    <n v="0"/>
    <s v="2540"/>
    <x v="0"/>
    <s v="102001"/>
    <s v="Vikar - sykefravær - uten refusjon"/>
    <s v="1020"/>
    <s v="25720"/>
    <s v="Helse og Omsorg"/>
    <s v="2024_06_fact_bomiljo.csv"/>
    <n v="21807"/>
    <n v="18359.38"/>
    <n v="-3447.619999999999"/>
    <n v="-2"/>
    <n v="4712.1100000000006"/>
    <n v="4714.1100000000006"/>
    <n v="13647.27"/>
    <n v="-8161.73"/>
    <n v="9179.69"/>
    <n v="6318.1122269867919"/>
    <n v="509.61000000000058"/>
    <n v="84.190305865089201"/>
    <n v="-2356.0550000000003"/>
    <n v="-0.70710678118654757"/>
    <n v="4714.1100000000006"/>
    <n v="8.4578910697108931"/>
    <n v="0"/>
    <n v="1"/>
  </r>
  <r>
    <d v="2024-08-01T00:00:00"/>
    <n v="2024"/>
    <x v="5"/>
    <n v="3"/>
    <n v="1"/>
    <n v="0"/>
    <s v="2540"/>
    <x v="0"/>
    <s v="102001"/>
    <s v="Vikar - sykefravær - uten refusjon"/>
    <s v="1020"/>
    <s v="25720"/>
    <s v="Helse og Omsorg"/>
    <s v="2024_08_fact_bomiljo.csv"/>
    <n v="21809"/>
    <n v="18868.990000000002"/>
    <n v="-2940.0099999999984"/>
    <n v="2"/>
    <n v="509.61000000000058"/>
    <n v="507.61000000000058"/>
    <n v="4712.1100000000006"/>
    <n v="4714.1100000000006"/>
    <n v="6289.6633333333339"/>
    <n v="6709.3988895081602"/>
    <n v="509.61000000000058"/>
    <n v="86.519281030767132"/>
    <n v="254.80500000000029"/>
    <n v="-0.86148601812479897"/>
    <n v="507.61000000000058"/>
    <n v="6.2336457272993302"/>
    <n v="0"/>
    <n v="1"/>
  </r>
  <r>
    <d v="2024-08-01T00:00:00"/>
    <n v="2024"/>
    <x v="5"/>
    <n v="3"/>
    <n v="1"/>
    <n v="0"/>
    <s v="2540"/>
    <x v="0"/>
    <s v="109999"/>
    <s v="Arbeidsgiveravgift"/>
    <s v="1099"/>
    <s v="25710"/>
    <s v="Helse og Omsorg"/>
    <s v="2024_08_fact_bomiljo.csv"/>
    <n v="190110"/>
    <n v="182691.88"/>
    <n v="-7418.1199999999953"/>
    <n v="5826"/>
    <n v="-80641.77999999997"/>
    <n v="-86467.77999999997"/>
    <n v="263333.65999999997"/>
    <n v="79049.659999999974"/>
    <n v="91345.94"/>
    <n v="243227.36618562636"/>
    <n v="-80641.77999999997"/>
    <n v="96.097985376887067"/>
    <n v="-13.841706144867828"/>
    <n v="-0.70710678118654757"/>
    <n v="86467.77999999997"/>
    <n v="11.297772156474279"/>
    <n v="0"/>
    <n v="0"/>
  </r>
  <r>
    <d v="2024-04-01T00:00:00"/>
    <n v="2024"/>
    <x v="3"/>
    <n v="2"/>
    <n v="0"/>
    <n v="0"/>
    <s v="2140"/>
    <x v="1"/>
    <s v="101000"/>
    <s v="Fastlønn - ordinære"/>
    <s v="1010"/>
    <s v="20230"/>
    <s v="Oppvekst og Utdanning"/>
    <s v="2024_04_fact_komskole.csv"/>
    <n v="91620"/>
    <n v="142120"/>
    <n v="50500"/>
    <n v="91620"/>
    <n v="142120"/>
    <n v="50500"/>
    <n v="-142120"/>
    <n v="-50500"/>
    <n v="0"/>
    <n v="142120"/>
    <n v="-142120"/>
    <n v="155.11896965728008"/>
    <n v="1.5511896965728007"/>
    <n v="1"/>
    <n v="50500"/>
    <n v="11.864427050134964"/>
    <n v="2"/>
    <n v="1"/>
  </r>
  <r>
    <d v="2024-05-01T00:00:00"/>
    <n v="2024"/>
    <x v="1"/>
    <n v="2"/>
    <n v="1"/>
    <n v="0"/>
    <s v="2140"/>
    <x v="1"/>
    <s v="101000"/>
    <s v="Fastlønn - ordinære"/>
    <s v="1010"/>
    <s v="20230"/>
    <s v="Oppvekst og Utdanning"/>
    <s v="2024_05_fact_komskole.csv"/>
    <n v="91620"/>
    <n v="142120"/>
    <n v="50500"/>
    <n v="91620"/>
    <n v="142120"/>
    <n v="50500"/>
    <n v="-142120"/>
    <n v="-50500"/>
    <n v="47373.333333333336"/>
    <n v="164106.04051445922"/>
    <n v="-142120"/>
    <n v="155.11896965728008"/>
    <n v="1.5511896965728007"/>
    <n v="0.57735026918962573"/>
    <n v="50500"/>
    <n v="11.864427050134964"/>
    <n v="2"/>
    <n v="1"/>
  </r>
  <r>
    <d v="2024-06-01T00:00:00"/>
    <n v="2024"/>
    <x v="2"/>
    <n v="2"/>
    <n v="1"/>
    <n v="0"/>
    <s v="2140"/>
    <x v="1"/>
    <s v="101000"/>
    <s v="Fastlønn - ordinære"/>
    <s v="1010"/>
    <s v="20230"/>
    <s v="Oppvekst og Utdanning"/>
    <s v="2024_06_fact_komskole.csv"/>
    <n v="91620"/>
    <n v="142120"/>
    <n v="50500"/>
    <n v="91620"/>
    <n v="142120"/>
    <n v="50500"/>
    <n v="-142120"/>
    <n v="-50500"/>
    <n v="47373.333333333336"/>
    <n v="164106.04051445922"/>
    <n v="-142120"/>
    <n v="155.11896965728008"/>
    <n v="1.5511896965728007"/>
    <n v="0.57735026918962573"/>
    <n v="50500"/>
    <n v="11.864427050134964"/>
    <n v="2"/>
    <n v="1"/>
  </r>
  <r>
    <d v="2024-07-01T00:00:00"/>
    <n v="2024"/>
    <x v="7"/>
    <n v="3"/>
    <n v="1"/>
    <n v="0"/>
    <s v="2140"/>
    <x v="1"/>
    <s v="101000"/>
    <s v="Fastlønn - ordinære"/>
    <s v="1010"/>
    <s v="20230"/>
    <s v="Oppvekst og Utdanning"/>
    <s v="2024_07_fact_komskole.csv"/>
    <n v="91620"/>
    <n v="142120"/>
    <n v="50500"/>
    <n v="91620"/>
    <n v="142120"/>
    <n v="50500"/>
    <n v="-142120"/>
    <n v="-50500"/>
    <n v="-47373.333333333336"/>
    <n v="164106.04051445922"/>
    <n v="-142160"/>
    <n v="155.11896965728008"/>
    <n v="1.5511896965728007"/>
    <n v="1.1547005383792517"/>
    <n v="50500"/>
    <n v="11.864427050134964"/>
    <n v="2"/>
    <n v="1"/>
  </r>
  <r>
    <d v="2024-08-01T00:00:00"/>
    <n v="2024"/>
    <x v="5"/>
    <n v="3"/>
    <n v="1"/>
    <n v="0"/>
    <s v="2140"/>
    <x v="1"/>
    <s v="101000"/>
    <s v="Fastlønn - ordinære"/>
    <s v="1010"/>
    <s v="20230"/>
    <s v="Oppvekst og Utdanning"/>
    <s v="2024_08_fact_komskole.csv"/>
    <n v="91660"/>
    <n v="142160"/>
    <n v="50500"/>
    <n v="91660"/>
    <n v="142160"/>
    <n v="50500"/>
    <n v="-142160"/>
    <n v="-50500"/>
    <n v="47373.333333333336"/>
    <n v="164140.68274907756"/>
    <n v="142160"/>
    <n v="155.09491599389048"/>
    <n v="1.5509491599389047"/>
    <n v="0.57747211160055534"/>
    <n v="50500"/>
    <n v="11.864708462828533"/>
    <n v="2"/>
    <n v="1"/>
  </r>
  <r>
    <d v="2024-06-01T00:00:00"/>
    <n v="2024"/>
    <x v="2"/>
    <n v="2"/>
    <n v="1"/>
    <n v="0"/>
    <s v="2540"/>
    <x v="0"/>
    <s v="101000"/>
    <s v="Fastlønn - ordinære"/>
    <s v="1010"/>
    <s v="25720"/>
    <s v="Helse og Omsorg"/>
    <s v="2024_06_fact_bomiljo.csv"/>
    <n v="-126322"/>
    <n v="111858.5"/>
    <n v="238180.5"/>
    <n v="-947998"/>
    <n v="-844632.33"/>
    <n v="103365.67000000004"/>
    <n v="956490.83"/>
    <n v="134814.82999999996"/>
    <n v="55929.25"/>
    <n v="1273586.4001881429"/>
    <n v="-844632.33"/>
    <n v="-88.550292110637898"/>
    <n v="0.89096425308914151"/>
    <n v="-0.70710678118654757"/>
    <n v="103365.67000000004"/>
    <n v="13.646656699224396"/>
    <n v="1"/>
    <n v="1"/>
  </r>
  <r>
    <d v="2024-03-01T00:00:00"/>
    <n v="2024"/>
    <x v="6"/>
    <n v="1"/>
    <n v="0"/>
    <n v="0"/>
    <s v="2540"/>
    <x v="0"/>
    <s v="109999"/>
    <s v="Arbeidsgiveravgift"/>
    <s v="1099"/>
    <s v="25720"/>
    <s v="Helse og Omsorg"/>
    <s v="2024_03_fact_bomiljo.csv"/>
    <n v="184283"/>
    <n v="199701.82"/>
    <n v="15418.820000000007"/>
    <n v="-2"/>
    <n v="76682.310000000012"/>
    <n v="76684.310000000012"/>
    <n v="123019.51"/>
    <n v="-61265.490000000005"/>
    <n v="99850.91"/>
    <n v="32765.348341197277"/>
    <n v="-128982.72"/>
    <n v="108.3669247841635"/>
    <n v="-38341.155000000006"/>
    <n v="-0.70710678118654757"/>
    <n v="76684.310000000012"/>
    <n v="11.247426321901445"/>
    <n v="1"/>
    <n v="1"/>
  </r>
  <r>
    <d v="2024-06-01T00:00:00"/>
    <n v="2024"/>
    <x v="2"/>
    <n v="2"/>
    <n v="1"/>
    <n v="0"/>
    <s v="2540"/>
    <x v="0"/>
    <s v="109999"/>
    <s v="Arbeidsgiveravgift"/>
    <s v="1099"/>
    <s v="25720"/>
    <s v="Helse og Omsorg"/>
    <s v="2024_06_fact_bomiljo.csv"/>
    <n v="-5583"/>
    <n v="70719.100000000006"/>
    <n v="76302.100000000006"/>
    <n v="-189866"/>
    <n v="-128982.72"/>
    <n v="60883.28"/>
    <n v="76682.310000000012"/>
    <n v="76684.310000000012"/>
    <n v="23573.033333333336"/>
    <n v="134133.24506730476"/>
    <n v="139955.74"/>
    <n v="-1266.6863693354828"/>
    <n v="0.67933553137475899"/>
    <n v="-1.1373448339133569"/>
    <n v="60883.28"/>
    <n v="11.767433720882867"/>
    <n v="1"/>
    <n v="1"/>
  </r>
  <r>
    <d v="2024-07-01T00:00:00"/>
    <n v="2024"/>
    <x v="7"/>
    <n v="3"/>
    <n v="1"/>
    <n v="0"/>
    <s v="2540"/>
    <x v="0"/>
    <s v="109999"/>
    <s v="Arbeidsgiveravgift"/>
    <s v="1099"/>
    <s v="25720"/>
    <s v="Helse og Omsorg"/>
    <s v="2024_07_fact_bomiljo.csv"/>
    <n v="189347"/>
    <n v="210674.84"/>
    <n v="21327.839999999997"/>
    <n v="194930"/>
    <n v="139955.74"/>
    <n v="-54974.260000000009"/>
    <n v="-128982.72"/>
    <n v="60883.28"/>
    <n v="29218.443333333333"/>
    <n v="140611.478180148"/>
    <n v="139955.74"/>
    <n v="111.26389116278578"/>
    <n v="0.71797947981326626"/>
    <n v="0.78754094686916476"/>
    <n v="54974.260000000009"/>
    <n v="11.84908150875061"/>
    <n v="1"/>
    <n v="0"/>
  </r>
  <r>
    <d v="2024-03-01T00:00:00"/>
    <n v="2024"/>
    <x v="6"/>
    <n v="1"/>
    <n v="0"/>
    <n v="0"/>
    <s v="2210"/>
    <x v="2"/>
    <s v="101000"/>
    <s v="Fastlønn - ordinære"/>
    <s v="1010"/>
    <s v="22110"/>
    <s v="Oppvekst og Utdanning"/>
    <s v="2024_03_fact_komskole.csv"/>
    <n v="69250"/>
    <n v="79880"/>
    <n v="10630"/>
    <n v="69250"/>
    <n v="79880"/>
    <n v="10630"/>
    <n v="-79880"/>
    <n v="-10630"/>
    <n v="26626.666666666668"/>
    <n v="92237.479005734611"/>
    <n v="-79880"/>
    <n v="115.35018050541517"/>
    <n v="1.1535018050541517"/>
    <n v="0.57735026918962573"/>
    <n v="10630"/>
    <n v="11.288280787529752"/>
    <n v="1"/>
    <n v="1"/>
  </r>
  <r>
    <d v="2024-04-01T00:00:00"/>
    <n v="2024"/>
    <x v="3"/>
    <n v="2"/>
    <n v="0"/>
    <n v="0"/>
    <s v="2210"/>
    <x v="2"/>
    <s v="101000"/>
    <s v="Fastlønn - ordinære"/>
    <s v="1010"/>
    <s v="22110"/>
    <s v="Oppvekst og Utdanning"/>
    <s v="2024_04_fact_komskole.csv"/>
    <n v="69250"/>
    <n v="79880"/>
    <n v="10630"/>
    <n v="69250"/>
    <n v="79880"/>
    <n v="10630"/>
    <n v="-79880"/>
    <n v="-10630"/>
    <n v="26626.666666666668"/>
    <n v="92237.479005734611"/>
    <n v="-79880"/>
    <n v="115.35018050541517"/>
    <n v="1.1535018050541517"/>
    <n v="0.57735026918962573"/>
    <n v="10630"/>
    <n v="11.288280787529752"/>
    <n v="1"/>
    <n v="1"/>
  </r>
  <r>
    <d v="2024-05-01T00:00:00"/>
    <n v="2024"/>
    <x v="1"/>
    <n v="2"/>
    <n v="1"/>
    <n v="0"/>
    <s v="2540"/>
    <x v="0"/>
    <s v="109999"/>
    <s v="Arbeidsgiveravgift"/>
    <s v="1099"/>
    <s v="25310"/>
    <s v="Helse og Omsorg"/>
    <s v="2024_05_fact_bomiljo.csv"/>
    <n v="190108"/>
    <n v="190833.22"/>
    <n v="725.22000000000116"/>
    <n v="-118875"/>
    <n v="-95623.879999999976"/>
    <n v="23251.120000000024"/>
    <n v="286457.09999999998"/>
    <n v="-22525.900000000023"/>
    <n v="95416.61"/>
    <n v="270172.05192040163"/>
    <n v="-95623.879999999976"/>
    <n v="100.38147789677447"/>
    <n v="0.80440698212407968"/>
    <n v="-0.70710678118654746"/>
    <n v="23251.120000000024"/>
    <n v="11.468177858641946"/>
    <n v="0"/>
    <n v="1"/>
  </r>
  <r>
    <d v="2024-06-01T00:00:00"/>
    <n v="2024"/>
    <x v="2"/>
    <n v="2"/>
    <n v="1"/>
    <n v="0"/>
    <s v="2540"/>
    <x v="0"/>
    <s v="171005"/>
    <s v="Refusjon foreldrepenger"/>
    <s v="1710"/>
    <s v="25310"/>
    <s v="Helse og Omsorg"/>
    <s v="2024_06_fact_bomiljo.csv"/>
    <n v="-44150"/>
    <n v="-49830"/>
    <n v="-5680"/>
    <n v="-1"/>
    <n v="22522"/>
    <n v="22523"/>
    <n v="-72352"/>
    <n v="-28203"/>
    <n v="-24915"/>
    <n v="67086.048758292513"/>
    <n v="-9718"/>
    <n v="112.86523216308039"/>
    <n v="-22522"/>
    <n v="0.70710678118654746"/>
    <n v="22523"/>
    <n v="10.02224788825697"/>
    <n v="1"/>
    <n v="1"/>
  </r>
  <r>
    <d v="2024-08-01T00:00:00"/>
    <n v="2024"/>
    <x v="5"/>
    <n v="3"/>
    <n v="1"/>
    <n v="0"/>
    <s v="2540"/>
    <x v="0"/>
    <s v="171005"/>
    <s v="Refusjon foreldrepenger"/>
    <s v="1710"/>
    <s v="25310"/>
    <s v="Helse og Omsorg"/>
    <s v="2024_08_fact_bomiljo.csv"/>
    <n v="-44149"/>
    <n v="-59548"/>
    <n v="-15399"/>
    <n v="1"/>
    <n v="-9718"/>
    <n v="-9719"/>
    <n v="22522"/>
    <n v="22523"/>
    <n v="-19849.333333333332"/>
    <n v="48241.599323958297"/>
    <n v="-9718"/>
    <n v="134.87961222224737"/>
    <n v="-9718"/>
    <n v="0.2100123850641451"/>
    <n v="9719"/>
    <n v="9.1817351149658482"/>
    <n v="2"/>
    <n v="0"/>
  </r>
  <r>
    <d v="2024-04-01T00:00:00"/>
    <n v="2024"/>
    <x v="3"/>
    <n v="2"/>
    <n v="0"/>
    <n v="0"/>
    <s v="2540"/>
    <x v="0"/>
    <s v="102011"/>
    <s v="Vikar - feriefravær"/>
    <s v="1020"/>
    <s v="25710"/>
    <s v="Helse og Omsorg"/>
    <s v="2024_04_fact_bomiljo.csv"/>
    <n v="17299"/>
    <n v="8563.2999999999993"/>
    <n v="-8735.7000000000007"/>
    <n v="6307"/>
    <n v="-87373.59"/>
    <n v="-93680.59"/>
    <n v="95936.89"/>
    <n v="84944.89"/>
    <n v="4281.6500000000015"/>
    <n v="129620.08347056099"/>
    <n v="34830.47"/>
    <n v="49.501705300884439"/>
    <n v="-13.853431108292373"/>
    <n v="-0.70710678118654746"/>
    <n v="93680.59"/>
    <n v="11.377948342066848"/>
    <n v="0"/>
    <n v="0"/>
  </r>
  <r>
    <d v="2024-07-01T00:00:00"/>
    <n v="2024"/>
    <x v="7"/>
    <n v="3"/>
    <n v="1"/>
    <n v="0"/>
    <s v="2540"/>
    <x v="0"/>
    <s v="102011"/>
    <s v="Vikar - feriefravær"/>
    <s v="1020"/>
    <s v="25710"/>
    <s v="Helse og Omsorg"/>
    <s v="2024_07_fact_bomiljo.csv"/>
    <n v="66668"/>
    <n v="43393.77"/>
    <n v="-23274.230000000003"/>
    <n v="49369"/>
    <n v="34830.47"/>
    <n v="-14538.529999999999"/>
    <n v="-87373.59"/>
    <n v="-93680.59"/>
    <n v="14464.590000000002"/>
    <n v="93336.808497978971"/>
    <n v="34830.47"/>
    <n v="65.089353212935748"/>
    <n v="0.70551297372845312"/>
    <n v="0.21819773278878485"/>
    <n v="14538.529999999999"/>
    <n v="10.458247857383272"/>
    <n v="0"/>
    <n v="0"/>
  </r>
  <r>
    <d v="2024-04-01T00:00:00"/>
    <n v="2024"/>
    <x v="3"/>
    <n v="2"/>
    <n v="0"/>
    <n v="0"/>
    <s v="2540"/>
    <x v="0"/>
    <s v="109000"/>
    <s v="Pensjon fellesordningen - ordinære (klp)"/>
    <s v="1090"/>
    <s v="25720"/>
    <s v="Helse og Omsorg"/>
    <s v="2024_04_fact_bomiljo.csv"/>
    <n v="1055848"/>
    <n v="1034142.89"/>
    <n v="-21705.109999999986"/>
    <n v="884600"/>
    <n v="865209.92"/>
    <n v="-19390.079999999958"/>
    <n v="168932.97"/>
    <n v="-2315.0299999999988"/>
    <n v="517071.44500000001"/>
    <n v="492342.1529288867"/>
    <n v="-859361.75"/>
    <n v="97.944295959266867"/>
    <n v="0.97808039791996382"/>
    <n v="0.70710678118654757"/>
    <n v="19390.079999999958"/>
    <n v="13.670727438552408"/>
    <n v="0"/>
    <n v="0"/>
  </r>
  <r>
    <d v="2024-06-01T00:00:00"/>
    <n v="2024"/>
    <x v="2"/>
    <n v="2"/>
    <n v="1"/>
    <n v="0"/>
    <s v="2540"/>
    <x v="0"/>
    <s v="109000"/>
    <s v="Pensjon fellesordningen - ordinære (klp)"/>
    <s v="1090"/>
    <s v="25720"/>
    <s v="Helse og Omsorg"/>
    <s v="2024_06_fact_bomiljo.csv"/>
    <n v="115925"/>
    <n v="174781.14"/>
    <n v="58856.140000000014"/>
    <n v="-939923"/>
    <n v="-859361.75"/>
    <n v="80561.25"/>
    <n v="865209.92"/>
    <n v="-19390.079999999958"/>
    <n v="58260.380000000005"/>
    <n v="867596.20669677225"/>
    <n v="-859361.75"/>
    <n v="150.77087772266552"/>
    <n v="0.91428952158847054"/>
    <n v="-1.0576603757797571"/>
    <n v="80561.25"/>
    <n v="13.663945241536394"/>
    <n v="2"/>
    <n v="1"/>
  </r>
  <r>
    <d v="2024-01-01T00:00:00"/>
    <n v="2024"/>
    <x v="0"/>
    <n v="1"/>
    <n v="0"/>
    <n v="0"/>
    <s v="2210"/>
    <x v="2"/>
    <s v="109000"/>
    <s v="Pensjon fellesordningen - ordinære (klp)"/>
    <s v="1090"/>
    <s v="22110"/>
    <s v="Oppvekst og Utdanning"/>
    <s v="2024_01_fact_komskole.csv"/>
    <n v="14500"/>
    <n v="15120"/>
    <n v="620"/>
    <n v="14500"/>
    <n v="15000"/>
    <n v="500"/>
    <n v="120"/>
    <n v="120"/>
    <n v="7560"/>
    <n v="10521.748904055827"/>
    <n v="-15000"/>
    <n v="104.27586206896551"/>
    <n v="1.0344827586206897"/>
    <n v="0.70710678118654757"/>
    <n v="500"/>
    <n v="9.6158054800843473"/>
    <n v="0"/>
    <n v="1"/>
  </r>
  <r>
    <d v="2024-02-01T00:00:00"/>
    <n v="2024"/>
    <x v="4"/>
    <n v="1"/>
    <n v="0"/>
    <n v="0"/>
    <s v="2210"/>
    <x v="2"/>
    <s v="109000"/>
    <s v="Pensjon fellesordningen - ordinære (klp)"/>
    <s v="1090"/>
    <s v="22110"/>
    <s v="Oppvekst og Utdanning"/>
    <s v="2024_02_fact_komskole.csv"/>
    <n v="0"/>
    <n v="120"/>
    <n v="120"/>
    <n v="-14500"/>
    <n v="-15000"/>
    <n v="-500"/>
    <n v="15000"/>
    <n v="500"/>
    <n v="40"/>
    <n v="15000.159999146676"/>
    <n v="15000"/>
    <n v="100"/>
    <n v="1.0344827586206897"/>
    <n v="-1.0026559717266743"/>
    <n v="500"/>
    <n v="9.6158054800843473"/>
    <n v="0"/>
    <n v="0"/>
  </r>
  <r>
    <d v="2024-02-01T00:00:00"/>
    <n v="2024"/>
    <x v="4"/>
    <n v="1"/>
    <n v="0"/>
    <n v="0"/>
    <s v="2210"/>
    <x v="2"/>
    <s v="109000"/>
    <s v="Pensjon fellesordningen - ordinære (klp)"/>
    <s v="1090"/>
    <s v="22110"/>
    <s v="Oppvekst og Utdanning"/>
    <s v="2024_02_fact_komskole.csv"/>
    <n v="14500"/>
    <n v="15120"/>
    <n v="620"/>
    <n v="14500"/>
    <n v="15000"/>
    <n v="500"/>
    <n v="-15000"/>
    <n v="-500"/>
    <n v="5000"/>
    <n v="17320.508075688773"/>
    <n v="0"/>
    <n v="104.27586206896551"/>
    <n v="1.0344827586206897"/>
    <n v="0.57735026918962573"/>
    <n v="500"/>
    <n v="9.6158054800843473"/>
    <n v="0"/>
    <n v="1"/>
  </r>
  <r>
    <d v="2024-04-01T00:00:00"/>
    <n v="2024"/>
    <x v="3"/>
    <n v="2"/>
    <n v="0"/>
    <n v="0"/>
    <s v="2210"/>
    <x v="2"/>
    <s v="109000"/>
    <s v="Pensjon fellesordningen - ordinære (klp)"/>
    <s v="1090"/>
    <s v="22110"/>
    <s v="Oppvekst og Utdanning"/>
    <s v="2024_04_fact_komskole.csv"/>
    <n v="14500"/>
    <n v="15120"/>
    <n v="620"/>
    <n v="14500"/>
    <n v="15000"/>
    <n v="500"/>
    <n v="-15000"/>
    <n v="-500"/>
    <n v="0"/>
    <n v="15000"/>
    <n v="0"/>
    <n v="104.27586206896551"/>
    <n v="1.0344827586206897"/>
    <n v="1"/>
    <n v="500"/>
    <n v="9.6158054800843473"/>
    <n v="0"/>
    <n v="1"/>
  </r>
  <r>
    <d v="2024-08-01T00:00:00"/>
    <n v="2024"/>
    <x v="5"/>
    <n v="3"/>
    <n v="1"/>
    <n v="0"/>
    <s v="2210"/>
    <x v="2"/>
    <s v="109000"/>
    <s v="Pensjon fellesordningen - ordinære (klp)"/>
    <s v="1090"/>
    <s v="22110"/>
    <s v="Oppvekst og Utdanning"/>
    <s v="2024_08_fact_komskole.csv"/>
    <n v="0"/>
    <n v="160"/>
    <n v="160"/>
    <n v="-14500"/>
    <n v="-15000"/>
    <n v="-500"/>
    <n v="-15000"/>
    <n v="-500"/>
    <n v="-10000"/>
    <n v="8660.2540378443864"/>
    <n v="15040"/>
    <n v="100"/>
    <n v="1.0344827586206897"/>
    <n v="-0.57735026918962573"/>
    <n v="500"/>
    <n v="9.6158054800843473"/>
    <n v="0"/>
    <n v="0"/>
  </r>
  <r>
    <d v="2024-08-01T00:00:00"/>
    <n v="2024"/>
    <x v="5"/>
    <n v="3"/>
    <n v="1"/>
    <n v="0"/>
    <s v="2210"/>
    <x v="2"/>
    <s v="109000"/>
    <s v="Pensjon fellesordningen - ordinære (klp)"/>
    <s v="1090"/>
    <s v="22110"/>
    <s v="Oppvekst og Utdanning"/>
    <s v="2024_08_fact_komskole.csv"/>
    <n v="14500"/>
    <n v="15160"/>
    <n v="660"/>
    <n v="14500"/>
    <n v="15040"/>
    <n v="540"/>
    <n v="-15000"/>
    <n v="-500"/>
    <n v="-4986.666666666667"/>
    <n v="17343.602086456358"/>
    <n v="15040"/>
    <n v="104.55172413793103"/>
    <n v="1.0372413793103448"/>
    <n v="1.1547005383792517"/>
    <n v="540"/>
    <n v="9.6184685975038313"/>
    <n v="0"/>
    <n v="1"/>
  </r>
  <r>
    <d v="2024-06-01T00:00:00"/>
    <n v="2024"/>
    <x v="2"/>
    <n v="2"/>
    <n v="1"/>
    <n v="0"/>
    <s v="2540"/>
    <x v="0"/>
    <s v="101032"/>
    <s v="Fastlønn - helligdagstillegg"/>
    <s v="1010"/>
    <s v="25710"/>
    <s v="Helse og Omsorg"/>
    <s v="2024_06_fact_bomiljo.csv"/>
    <n v="82800"/>
    <n v="83030.13"/>
    <n v="230.13000000000466"/>
    <n v="-68724"/>
    <n v="-41385.31"/>
    <n v="27338.690000000002"/>
    <n v="124415.44"/>
    <n v="-27108.559999999998"/>
    <n v="27676.710000000003"/>
    <n v="86295.842208409435"/>
    <n v="-41385.31"/>
    <n v="100.2779347826087"/>
    <n v="0.60219588498923227"/>
    <n v="-0.80029371326154097"/>
    <n v="27338.690000000002"/>
    <n v="10.630681265928146"/>
    <n v="0"/>
    <n v="1"/>
  </r>
  <r>
    <d v="2024-05-01T00:00:00"/>
    <n v="2024"/>
    <x v="1"/>
    <n v="2"/>
    <n v="1"/>
    <n v="0"/>
    <s v="2540"/>
    <x v="0"/>
    <s v="102011"/>
    <s v="Vikar - feriefravær"/>
    <s v="1020"/>
    <s v="25720"/>
    <s v="Helse og Omsorg"/>
    <s v="2024_05_fact_bomiljo.csv"/>
    <n v="14760"/>
    <n v="5394.12"/>
    <n v="-9365.880000000001"/>
    <n v="3139"/>
    <n v="-11863.91"/>
    <n v="-15002.91"/>
    <n v="17258.03"/>
    <n v="5637.0299999999988"/>
    <n v="2697.0599999999995"/>
    <n v="20592.321255307765"/>
    <n v="125871.62"/>
    <n v="36.545528455284554"/>
    <n v="-3.7795189550812358"/>
    <n v="-0.70710678118654757"/>
    <n v="15002.91"/>
    <n v="9.3812562978146179"/>
    <n v="0"/>
    <n v="0"/>
  </r>
  <r>
    <d v="2024-08-01T00:00:00"/>
    <n v="2024"/>
    <x v="5"/>
    <n v="3"/>
    <n v="1"/>
    <n v="0"/>
    <s v="2540"/>
    <x v="0"/>
    <s v="102011"/>
    <s v="Vikar - feriefravær"/>
    <s v="1020"/>
    <s v="25720"/>
    <s v="Helse og Omsorg"/>
    <s v="2024_08_fact_bomiljo.csv"/>
    <n v="147227"/>
    <n v="131265.74"/>
    <n v="-15961.260000000009"/>
    <n v="132467"/>
    <n v="125871.62"/>
    <n v="-6595.3800000000047"/>
    <n v="-11863.91"/>
    <n v="-15002.91"/>
    <n v="43755.246666666666"/>
    <n v="72590.260534078756"/>
    <n v="125871.62"/>
    <n v="89.158741263491066"/>
    <n v="0.95021114692715913"/>
    <n v="1.1312312799150566"/>
    <n v="6595.3800000000047"/>
    <n v="11.743017777624591"/>
    <n v="0"/>
    <n v="0"/>
  </r>
  <r>
    <d v="2024-05-01T00:00:00"/>
    <n v="2024"/>
    <x v="1"/>
    <n v="2"/>
    <n v="1"/>
    <n v="0"/>
    <s v="2540"/>
    <x v="0"/>
    <s v="109000"/>
    <s v="Pensjon fellesordningen - ordinære (klp)"/>
    <s v="1090"/>
    <s v="25710"/>
    <s v="Helse og Omsorg"/>
    <s v="2024_05_fact_bomiljo.csv"/>
    <n v="177108"/>
    <n v="165027.57999999999"/>
    <n v="-12080.420000000013"/>
    <n v="5858"/>
    <n v="-36443.100000000006"/>
    <n v="-42301.100000000006"/>
    <n v="201470.68"/>
    <n v="30220.679999999993"/>
    <n v="82513.789999999994"/>
    <n v="168230.4471757244"/>
    <n v="9720.7400000000198"/>
    <n v="93.179065880705551"/>
    <n v="-6.2210822806418582"/>
    <n v="-0.70710678118654757"/>
    <n v="42301.100000000006"/>
    <n v="10.503507419105697"/>
    <n v="0"/>
    <n v="0"/>
  </r>
  <r>
    <d v="2024-07-01T00:00:00"/>
    <n v="2024"/>
    <x v="7"/>
    <n v="3"/>
    <n v="1"/>
    <n v="0"/>
    <s v="2540"/>
    <x v="0"/>
    <s v="109000"/>
    <s v="Pensjon fellesordningen - ordinære (klp)"/>
    <s v="1090"/>
    <s v="25710"/>
    <s v="Helse og Omsorg"/>
    <s v="2024_07_fact_bomiljo.csv"/>
    <n v="176359"/>
    <n v="174748.32"/>
    <n v="-1610.679999999993"/>
    <n v="-749"/>
    <n v="9720.7400000000198"/>
    <n v="10469.74000000002"/>
    <n v="-36443.100000000006"/>
    <n v="-42301.100000000006"/>
    <n v="58249.440000000002"/>
    <n v="126162.66373709615"/>
    <n v="9720.7400000000198"/>
    <n v="99.086703825719141"/>
    <n v="-12.97829105473968"/>
    <n v="-0.38465183408877945"/>
    <n v="10469.74000000002"/>
    <n v="9.1820170262438605"/>
    <n v="0"/>
    <n v="1"/>
  </r>
  <r>
    <d v="2024-05-01T00:00:00"/>
    <n v="2024"/>
    <x v="1"/>
    <n v="2"/>
    <n v="1"/>
    <n v="0"/>
    <s v="2540"/>
    <x v="0"/>
    <s v="101000"/>
    <s v="Fastlønn - ordinære"/>
    <s v="1010"/>
    <s v="25710"/>
    <s v="Helse og Omsorg"/>
    <s v="2024_05_fact_bomiljo.csv"/>
    <n v="857162"/>
    <n v="920235.95"/>
    <n v="63073.949999999953"/>
    <n v="35486"/>
    <n v="115439.09999999998"/>
    <n v="79953.099999999977"/>
    <n v="144914.51"/>
    <n v="144914.51"/>
    <n v="306745.31666666665"/>
    <n v="306180.53152545873"/>
    <n v="115439.09999999998"/>
    <n v="107.3584631609894"/>
    <n v="3.2530885419602091"/>
    <n v="-0.62481509099725263"/>
    <n v="79953.099999999977"/>
    <n v="11.656498397159565"/>
    <n v="1"/>
    <n v="1"/>
  </r>
  <r>
    <d v="2024-07-01T00:00:00"/>
    <n v="2024"/>
    <x v="7"/>
    <n v="3"/>
    <n v="1"/>
    <n v="0"/>
    <s v="2540"/>
    <x v="0"/>
    <s v="101000"/>
    <s v="Fastlønn - ordinære"/>
    <s v="1010"/>
    <s v="25310"/>
    <s v="Helse og Omsorg"/>
    <s v="2024_07_fact_bomiljo.csv"/>
    <n v="857144"/>
    <n v="953189.12"/>
    <n v="96045.119999999995"/>
    <n v="35468"/>
    <n v="30167.790000000037"/>
    <n v="-5300.2099999999627"/>
    <n v="923021.33"/>
    <n v="101345.32999999996"/>
    <n v="476594.56"/>
    <n v="631342.79274041427"/>
    <n v="-75895.430000000051"/>
    <n v="111.20524905966791"/>
    <n v="0.85056360663133068"/>
    <n v="-0.70710678118654757"/>
    <n v="5300.2099999999627"/>
    <n v="10.314530077895668"/>
    <n v="1"/>
    <n v="0"/>
  </r>
  <r>
    <d v="2024-08-01T00:00:00"/>
    <n v="2024"/>
    <x v="5"/>
    <n v="3"/>
    <n v="1"/>
    <n v="0"/>
    <s v="2540"/>
    <x v="0"/>
    <s v="101000"/>
    <s v="Fastlønn - ordinære"/>
    <s v="1010"/>
    <s v="25310"/>
    <s v="Helse og Omsorg"/>
    <s v="2024_08_fact_bomiljo.csv"/>
    <n v="857162"/>
    <n v="877293.69"/>
    <n v="20131.689999999944"/>
    <n v="18"/>
    <n v="-75895.430000000051"/>
    <n v="-75913.430000000051"/>
    <n v="30167.790000000037"/>
    <n v="-5300.2099999999627"/>
    <n v="292431.23"/>
    <n v="548675.91283261159"/>
    <n v="-75895.430000000051"/>
    <n v="102.34864471360139"/>
    <n v="-4216.4127777777803"/>
    <n v="-0.67130094721757549"/>
    <n v="75913.430000000051"/>
    <n v="11.237111750767289"/>
    <n v="0"/>
    <n v="0"/>
  </r>
  <r>
    <d v="2024-01-01T00:00:00"/>
    <n v="2024"/>
    <x v="0"/>
    <n v="1"/>
    <n v="0"/>
    <n v="0"/>
    <s v="2020"/>
    <x v="4"/>
    <s v="119590"/>
    <s v="Andre avgifter, gebyrer og lisenser"/>
    <s v="1195"/>
    <s v="20230"/>
    <s v="Oppvekst og Utdanning"/>
    <s v="2024_01_fact_komskole.csv"/>
    <n v="7620"/>
    <n v="8880"/>
    <n v="1260"/>
    <n v="7620"/>
    <n v="8130"/>
    <n v="510"/>
    <n v="750"/>
    <n v="750"/>
    <n v="4440"/>
    <n v="5218.4480451567206"/>
    <n v="0"/>
    <n v="116.53543307086613"/>
    <n v="1.0669291338582678"/>
    <n v="0.70710678118654757"/>
    <n v="510"/>
    <n v="9.0033162025418569"/>
    <n v="1"/>
    <n v="1"/>
  </r>
  <r>
    <d v="2024-03-01T00:00:00"/>
    <n v="2024"/>
    <x v="6"/>
    <n v="1"/>
    <n v="0"/>
    <n v="0"/>
    <s v="2020"/>
    <x v="4"/>
    <s v="119590"/>
    <s v="Andre avgifter, gebyrer og lisenser"/>
    <s v="1195"/>
    <s v="20230"/>
    <s v="Oppvekst og Utdanning"/>
    <s v="2024_03_fact_komskole.csv"/>
    <n v="7620"/>
    <n v="8880"/>
    <n v="1260"/>
    <n v="7620"/>
    <n v="8130"/>
    <n v="510"/>
    <n v="-8130"/>
    <n v="-510"/>
    <n v="0"/>
    <n v="8130"/>
    <n v="-8130"/>
    <n v="116.53543307086613"/>
    <n v="1.0669291338582678"/>
    <n v="1"/>
    <n v="510"/>
    <n v="9.0033162025418569"/>
    <n v="1"/>
    <n v="1"/>
  </r>
  <r>
    <d v="2024-04-01T00:00:00"/>
    <n v="2024"/>
    <x v="3"/>
    <n v="2"/>
    <n v="0"/>
    <n v="0"/>
    <s v="2020"/>
    <x v="4"/>
    <s v="119590"/>
    <s v="Andre avgifter, gebyrer og lisenser"/>
    <s v="1195"/>
    <s v="20230"/>
    <s v="Oppvekst og Utdanning"/>
    <s v="2024_04_fact_komskole.csv"/>
    <n v="7620"/>
    <n v="8880"/>
    <n v="1260"/>
    <n v="7620"/>
    <n v="8130"/>
    <n v="510"/>
    <n v="-8130"/>
    <n v="-510"/>
    <n v="2710"/>
    <n v="9387.7153770233144"/>
    <n v="-8130"/>
    <n v="116.53543307086613"/>
    <n v="1.0669291338582678"/>
    <n v="0.57735026918962584"/>
    <n v="510"/>
    <n v="9.0033162025418569"/>
    <n v="1"/>
    <n v="1"/>
  </r>
  <r>
    <d v="2024-05-01T00:00:00"/>
    <n v="2024"/>
    <x v="1"/>
    <n v="2"/>
    <n v="1"/>
    <n v="0"/>
    <s v="2020"/>
    <x v="4"/>
    <s v="119590"/>
    <s v="Andre avgifter, gebyrer og lisenser"/>
    <s v="1195"/>
    <s v="20230"/>
    <s v="Oppvekst og Utdanning"/>
    <s v="2024_05_fact_komskole.csv"/>
    <n v="7620"/>
    <n v="8880"/>
    <n v="1260"/>
    <n v="7620"/>
    <n v="8130"/>
    <n v="510"/>
    <n v="-8130"/>
    <n v="-510"/>
    <n v="2710"/>
    <n v="9387.7153770233144"/>
    <n v="-8130"/>
    <n v="116.53543307086613"/>
    <n v="1.0669291338582678"/>
    <n v="0.57735026918962584"/>
    <n v="510"/>
    <n v="9.0033162025418569"/>
    <n v="1"/>
    <n v="1"/>
  </r>
  <r>
    <d v="2024-06-01T00:00:00"/>
    <n v="2024"/>
    <x v="2"/>
    <n v="2"/>
    <n v="1"/>
    <n v="0"/>
    <s v="2020"/>
    <x v="4"/>
    <s v="119590"/>
    <s v="Andre avgifter, gebyrer og lisenser"/>
    <s v="1195"/>
    <s v="20230"/>
    <s v="Oppvekst og Utdanning"/>
    <s v="2024_06_fact_komskole.csv"/>
    <n v="7620"/>
    <n v="8880"/>
    <n v="1260"/>
    <n v="7620"/>
    <n v="8130"/>
    <n v="510"/>
    <n v="-8130"/>
    <n v="-510"/>
    <n v="2710"/>
    <n v="9387.7153770233144"/>
    <n v="-8130"/>
    <n v="116.53543307086613"/>
    <n v="1.0669291338582678"/>
    <n v="0.57735026918962584"/>
    <n v="510"/>
    <n v="9.0033162025418569"/>
    <n v="1"/>
    <n v="1"/>
  </r>
  <r>
    <d v="2024-08-01T00:00:00"/>
    <n v="2024"/>
    <x v="5"/>
    <n v="3"/>
    <n v="1"/>
    <n v="0"/>
    <s v="2020"/>
    <x v="4"/>
    <s v="119590"/>
    <s v="Andre avgifter, gebyrer og lisenser"/>
    <s v="1195"/>
    <s v="20230"/>
    <s v="Oppvekst og Utdanning"/>
    <s v="2024_08_fact_komskole.csv"/>
    <n v="7660"/>
    <n v="8840"/>
    <n v="1180"/>
    <n v="7660"/>
    <n v="8090"/>
    <n v="430"/>
    <n v="-8130"/>
    <n v="-510"/>
    <n v="2696.6666666666665"/>
    <n v="9376.1897022902303"/>
    <n v="8090"/>
    <n v="115.40469973890339"/>
    <n v="1.0561357702349869"/>
    <n v="0.57521589308458176"/>
    <n v="430"/>
    <n v="8.9983840100525381"/>
    <n v="1"/>
    <n v="1"/>
  </r>
  <r>
    <d v="2024-02-01T00:00:00"/>
    <n v="2024"/>
    <x v="4"/>
    <n v="1"/>
    <n v="0"/>
    <n v="0"/>
    <s v="2020"/>
    <x v="4"/>
    <s v="124010"/>
    <s v="Drifts- / serviceavtaler - kontormaskiner"/>
    <s v="1240"/>
    <s v="20210"/>
    <s v="Oppvekst og Utdanning"/>
    <s v="2024_02_fact_komskole.csv"/>
    <n v="1250"/>
    <n v="3250"/>
    <n v="2000"/>
    <n v="1250"/>
    <n v="500"/>
    <n v="-750"/>
    <n v="-500"/>
    <n v="750"/>
    <n v="1083.3333333333333"/>
    <n v="1941.8633662885072"/>
    <n v="-500"/>
    <n v="260"/>
    <n v="0.4"/>
    <n v="-0.30039875279601214"/>
    <n v="750"/>
    <n v="6.2146080984221914"/>
    <n v="2"/>
    <n v="0"/>
  </r>
  <r>
    <d v="2024-03-01T00:00:00"/>
    <n v="2024"/>
    <x v="6"/>
    <n v="1"/>
    <n v="0"/>
    <n v="0"/>
    <s v="2020"/>
    <x v="4"/>
    <s v="124010"/>
    <s v="Drifts- / serviceavtaler - kontormaskiner"/>
    <s v="1240"/>
    <s v="20210"/>
    <s v="Oppvekst og Utdanning"/>
    <s v="2024_03_fact_komskole.csv"/>
    <n v="1250"/>
    <n v="3250"/>
    <n v="2000"/>
    <n v="1250"/>
    <n v="500"/>
    <n v="-750"/>
    <n v="-500"/>
    <n v="750"/>
    <n v="166.66666666666666"/>
    <n v="577.35026918962581"/>
    <n v="0"/>
    <n v="260"/>
    <n v="0.4"/>
    <n v="0.57735026918962584"/>
    <n v="750"/>
    <n v="6.2146080984221914"/>
    <n v="2"/>
    <n v="0"/>
  </r>
  <r>
    <d v="2024-05-01T00:00:00"/>
    <n v="2024"/>
    <x v="1"/>
    <n v="2"/>
    <n v="1"/>
    <n v="0"/>
    <s v="2020"/>
    <x v="4"/>
    <s v="124010"/>
    <s v="Drifts- / serviceavtaler - kontormaskiner"/>
    <s v="1240"/>
    <s v="20210"/>
    <s v="Oppvekst og Utdanning"/>
    <s v="2024_05_fact_komskole.csv"/>
    <n v="1250"/>
    <n v="3250"/>
    <n v="2000"/>
    <n v="1250"/>
    <n v="500"/>
    <n v="-750"/>
    <n v="-500"/>
    <n v="750"/>
    <n v="166.66666666666666"/>
    <n v="577.35026918962581"/>
    <n v="-500"/>
    <n v="260"/>
    <n v="0.4"/>
    <n v="0.57735026918962584"/>
    <n v="750"/>
    <n v="6.2146080984221914"/>
    <n v="2"/>
    <n v="0"/>
  </r>
  <r>
    <d v="2024-01-01T00:00:00"/>
    <n v="2024"/>
    <x v="0"/>
    <n v="1"/>
    <n v="0"/>
    <n v="0"/>
    <s v="2020"/>
    <x v="4"/>
    <s v="118500"/>
    <s v="Forsikringer, vakthold og sikring"/>
    <s v="1185"/>
    <s v="20210"/>
    <s v="Oppvekst og Utdanning"/>
    <s v="2024_01_fact_komskole.csv"/>
    <n v="880"/>
    <n v="2250"/>
    <n v="1370"/>
    <n v="880"/>
    <n v="1870"/>
    <n v="990"/>
    <n v="380"/>
    <n v="380"/>
    <n v="1125"/>
    <n v="1053.5891039679559"/>
    <n v="-1870"/>
    <n v="255.68181818181816"/>
    <n v="2.125"/>
    <n v="0.70710678118654746"/>
    <n v="990"/>
    <n v="7.5336937098486327"/>
    <n v="2"/>
    <n v="1"/>
  </r>
  <r>
    <d v="2024-02-01T00:00:00"/>
    <n v="2024"/>
    <x v="4"/>
    <n v="1"/>
    <n v="0"/>
    <n v="0"/>
    <s v="2020"/>
    <x v="4"/>
    <s v="118500"/>
    <s v="Forsikringer, vakthold og sikring"/>
    <s v="1185"/>
    <s v="20210"/>
    <s v="Oppvekst og Utdanning"/>
    <s v="2024_02_fact_komskole.csv"/>
    <n v="880"/>
    <n v="2250"/>
    <n v="1370"/>
    <n v="880"/>
    <n v="1870"/>
    <n v="990"/>
    <n v="-1870"/>
    <n v="-990"/>
    <n v="623.33333333333337"/>
    <n v="2159.2900067692003"/>
    <n v="1870"/>
    <n v="255.68181818181816"/>
    <n v="2.125"/>
    <n v="0.57735026918962573"/>
    <n v="990"/>
    <n v="7.5336937098486327"/>
    <n v="2"/>
    <n v="1"/>
  </r>
  <r>
    <d v="2024-03-01T00:00:00"/>
    <n v="2024"/>
    <x v="6"/>
    <n v="1"/>
    <n v="0"/>
    <n v="0"/>
    <s v="2020"/>
    <x v="4"/>
    <s v="118500"/>
    <s v="Forsikringer, vakthold og sikring"/>
    <s v="1185"/>
    <s v="20210"/>
    <s v="Oppvekst og Utdanning"/>
    <s v="2024_03_fact_komskole.csv"/>
    <n v="880"/>
    <n v="2250"/>
    <n v="1370"/>
    <n v="880"/>
    <n v="1870"/>
    <n v="990"/>
    <n v="1870"/>
    <n v="990"/>
    <n v="623.33333333333337"/>
    <n v="2159.2900067692003"/>
    <n v="-1870"/>
    <n v="255.68181818181816"/>
    <n v="2.125"/>
    <n v="0.57735026918962573"/>
    <n v="990"/>
    <n v="7.5336937098486327"/>
    <n v="2"/>
    <n v="1"/>
  </r>
  <r>
    <d v="2024-05-01T00:00:00"/>
    <n v="2024"/>
    <x v="1"/>
    <n v="2"/>
    <n v="1"/>
    <n v="0"/>
    <s v="2020"/>
    <x v="4"/>
    <s v="118500"/>
    <s v="Forsikringer, vakthold og sikring"/>
    <s v="1185"/>
    <s v="20210"/>
    <s v="Oppvekst og Utdanning"/>
    <s v="2024_05_fact_komskole.csv"/>
    <n v="880"/>
    <n v="2250"/>
    <n v="1370"/>
    <n v="880"/>
    <n v="1870"/>
    <n v="990"/>
    <n v="-1870"/>
    <n v="-990"/>
    <n v="0"/>
    <n v="1870"/>
    <n v="1870"/>
    <n v="255.68181818181816"/>
    <n v="2.125"/>
    <n v="1"/>
    <n v="990"/>
    <n v="7.5336937098486327"/>
    <n v="2"/>
    <n v="1"/>
  </r>
  <r>
    <d v="2024-06-01T00:00:00"/>
    <n v="2024"/>
    <x v="2"/>
    <n v="2"/>
    <n v="1"/>
    <n v="0"/>
    <s v="2020"/>
    <x v="4"/>
    <s v="118500"/>
    <s v="Forsikringer, vakthold og sikring"/>
    <s v="1185"/>
    <s v="20210"/>
    <s v="Oppvekst og Utdanning"/>
    <s v="2024_06_fact_komskole.csv"/>
    <n v="880"/>
    <n v="2250"/>
    <n v="1370"/>
    <n v="880"/>
    <n v="1870"/>
    <n v="990"/>
    <n v="1870"/>
    <n v="990"/>
    <n v="623.33333333333337"/>
    <n v="2159.2900067692003"/>
    <n v="-1870"/>
    <n v="255.68181818181816"/>
    <n v="2.125"/>
    <n v="0.57735026918962573"/>
    <n v="990"/>
    <n v="7.5336937098486327"/>
    <n v="2"/>
    <n v="1"/>
  </r>
  <r>
    <d v="2024-07-01T00:00:00"/>
    <n v="2024"/>
    <x v="7"/>
    <n v="3"/>
    <n v="1"/>
    <n v="0"/>
    <s v="2020"/>
    <x v="4"/>
    <s v="118500"/>
    <s v="Forsikringer, vakthold og sikring"/>
    <s v="1185"/>
    <s v="20210"/>
    <s v="Oppvekst og Utdanning"/>
    <s v="2024_07_fact_komskole.csv"/>
    <n v="880"/>
    <n v="2250"/>
    <n v="1370"/>
    <n v="880"/>
    <n v="1870"/>
    <n v="990"/>
    <n v="-1870"/>
    <n v="-990"/>
    <n v="-623.33333333333337"/>
    <n v="2159.2900067692003"/>
    <n v="-40"/>
    <n v="255.68181818181816"/>
    <n v="2.125"/>
    <n v="1.1547005383792517"/>
    <n v="990"/>
    <n v="7.5336937098486327"/>
    <n v="2"/>
    <n v="1"/>
  </r>
  <r>
    <d v="2024-08-01T00:00:00"/>
    <n v="2024"/>
    <x v="5"/>
    <n v="3"/>
    <n v="1"/>
    <n v="0"/>
    <s v="2020"/>
    <x v="4"/>
    <s v="118500"/>
    <s v="Forsikringer, vakthold og sikring"/>
    <s v="1185"/>
    <s v="20210"/>
    <s v="Oppvekst og Utdanning"/>
    <s v="2024_08_fact_komskole.csv"/>
    <n v="840"/>
    <n v="2250"/>
    <n v="1410"/>
    <n v="840"/>
    <n v="1910"/>
    <n v="1070"/>
    <n v="-40"/>
    <n v="-40"/>
    <n v="1246.6666666666667"/>
    <n v="1114.4654922128964"/>
    <n v="1910"/>
    <n v="267.85714285714283"/>
    <n v="2.2738095238095237"/>
    <n v="0.59520311572519879"/>
    <n v="1070"/>
    <n v="7.5548585210406758"/>
    <n v="2"/>
    <n v="1"/>
  </r>
  <r>
    <d v="2024-01-01T00:00:00"/>
    <n v="2024"/>
    <x v="0"/>
    <n v="1"/>
    <n v="0"/>
    <n v="0"/>
    <s v="2020"/>
    <x v="4"/>
    <s v="109000"/>
    <s v="Pensjon fellesordningen - ordinære (klp)"/>
    <s v="1090"/>
    <s v="20210"/>
    <s v="Oppvekst og Utdanning"/>
    <s v="2024_01_fact_komskole.csv"/>
    <n v="42250"/>
    <n v="51380"/>
    <n v="9130"/>
    <n v="31870"/>
    <n v="42000"/>
    <n v="10130"/>
    <n v="9380"/>
    <n v="-1000"/>
    <n v="25690"/>
    <n v="23065.823202305179"/>
    <n v="-42000"/>
    <n v="121.60946745562131"/>
    <n v="1.3178537809852526"/>
    <n v="0.70710678118654757"/>
    <n v="10130"/>
    <n v="10.645424897265505"/>
    <n v="1"/>
    <n v="1"/>
  </r>
  <r>
    <d v="2024-02-01T00:00:00"/>
    <n v="2024"/>
    <x v="4"/>
    <n v="1"/>
    <n v="0"/>
    <n v="0"/>
    <s v="2020"/>
    <x v="4"/>
    <s v="109000"/>
    <s v="Pensjon fellesordningen - ordinære (klp)"/>
    <s v="1090"/>
    <s v="20210"/>
    <s v="Oppvekst og Utdanning"/>
    <s v="2024_02_fact_komskole.csv"/>
    <n v="42250"/>
    <n v="51380"/>
    <n v="9130"/>
    <n v="31870"/>
    <n v="42000"/>
    <n v="10130"/>
    <n v="-42000"/>
    <n v="-10130"/>
    <n v="14000"/>
    <n v="48497.422611928567"/>
    <n v="-42000"/>
    <n v="121.60946745562131"/>
    <n v="1.3178537809852526"/>
    <n v="0.57735026918962573"/>
    <n v="10130"/>
    <n v="10.645424897265505"/>
    <n v="1"/>
    <n v="1"/>
  </r>
  <r>
    <d v="2024-03-01T00:00:00"/>
    <n v="2024"/>
    <x v="6"/>
    <n v="1"/>
    <n v="0"/>
    <n v="0"/>
    <s v="2020"/>
    <x v="4"/>
    <s v="109000"/>
    <s v="Pensjon fellesordningen - ordinære (klp)"/>
    <s v="1090"/>
    <s v="20210"/>
    <s v="Oppvekst og Utdanning"/>
    <s v="2024_03_fact_komskole.csv"/>
    <n v="42250"/>
    <n v="51380"/>
    <n v="9130"/>
    <n v="31870"/>
    <n v="42000"/>
    <n v="10130"/>
    <n v="-42000"/>
    <n v="-10130"/>
    <n v="14000"/>
    <n v="48497.422611928567"/>
    <n v="-42000"/>
    <n v="121.60946745562131"/>
    <n v="1.3178537809852526"/>
    <n v="0.57735026918962573"/>
    <n v="10130"/>
    <n v="10.645424897265505"/>
    <n v="1"/>
    <n v="1"/>
  </r>
  <r>
    <d v="2024-04-01T00:00:00"/>
    <n v="2024"/>
    <x v="3"/>
    <n v="2"/>
    <n v="0"/>
    <n v="0"/>
    <s v="2020"/>
    <x v="4"/>
    <s v="109000"/>
    <s v="Pensjon fellesordningen - ordinære (klp)"/>
    <s v="1090"/>
    <s v="20210"/>
    <s v="Oppvekst og Utdanning"/>
    <s v="2024_04_fact_komskole.csv"/>
    <n v="42250"/>
    <n v="51380"/>
    <n v="9130"/>
    <n v="31870"/>
    <n v="42000"/>
    <n v="10130"/>
    <n v="-42000"/>
    <n v="-10130"/>
    <n v="14000"/>
    <n v="48497.422611928567"/>
    <n v="-42000"/>
    <n v="121.60946745562131"/>
    <n v="1.3178537809852526"/>
    <n v="0.57735026918962573"/>
    <n v="10130"/>
    <n v="10.645424897265505"/>
    <n v="1"/>
    <n v="1"/>
  </r>
  <r>
    <d v="2024-05-01T00:00:00"/>
    <n v="2024"/>
    <x v="1"/>
    <n v="2"/>
    <n v="1"/>
    <n v="0"/>
    <s v="2020"/>
    <x v="4"/>
    <s v="109000"/>
    <s v="Pensjon fellesordningen - ordinære (klp)"/>
    <s v="1090"/>
    <s v="20210"/>
    <s v="Oppvekst og Utdanning"/>
    <s v="2024_05_fact_komskole.csv"/>
    <n v="42250"/>
    <n v="51380"/>
    <n v="9130"/>
    <n v="31870"/>
    <n v="42000"/>
    <n v="10130"/>
    <n v="-42000"/>
    <n v="-10130"/>
    <n v="14000"/>
    <n v="48497.422611928567"/>
    <n v="0"/>
    <n v="121.60946745562131"/>
    <n v="1.3178537809852526"/>
    <n v="0.57735026918962573"/>
    <n v="10130"/>
    <n v="10.645424897265505"/>
    <n v="1"/>
    <n v="1"/>
  </r>
  <r>
    <d v="2024-01-01T00:00:00"/>
    <n v="2024"/>
    <x v="0"/>
    <n v="1"/>
    <n v="0"/>
    <n v="0"/>
    <s v="2020"/>
    <x v="4"/>
    <s v="102013"/>
    <s v="Vikar - korttidsfravær"/>
    <s v="1020"/>
    <s v="20220"/>
    <s v="Oppvekst og Utdanning"/>
    <s v="2024_01_fact_komskole.csv"/>
    <n v="12620"/>
    <n v="45000"/>
    <n v="32380"/>
    <n v="12620"/>
    <n v="45000"/>
    <n v="32380"/>
    <n v="-44380"/>
    <n v="-31760"/>
    <n v="310"/>
    <n v="63201.204102453616"/>
    <n v="-44380"/>
    <n v="356.5768621236133"/>
    <n v="3.565768621236133"/>
    <n v="0.70710678118654757"/>
    <n v="32380"/>
    <n v="10.714417768752456"/>
    <n v="2"/>
    <n v="1"/>
  </r>
  <r>
    <d v="2024-02-01T00:00:00"/>
    <n v="2024"/>
    <x v="4"/>
    <n v="1"/>
    <n v="0"/>
    <n v="0"/>
    <s v="2020"/>
    <x v="4"/>
    <s v="102013"/>
    <s v="Vikar - korttidsfravær"/>
    <s v="1020"/>
    <s v="20220"/>
    <s v="Oppvekst og Utdanning"/>
    <s v="2024_02_fact_komskole.csv"/>
    <n v="12620"/>
    <n v="45000"/>
    <n v="32380"/>
    <n v="12620"/>
    <n v="44380"/>
    <n v="31760"/>
    <n v="-44380"/>
    <n v="-31760"/>
    <n v="15000"/>
    <n v="51425.522846151012"/>
    <n v="44380"/>
    <n v="356.5768621236133"/>
    <n v="3.5166402535657686"/>
    <n v="0.57131164398455836"/>
    <n v="31760"/>
    <n v="10.700544196486584"/>
    <n v="2"/>
    <n v="1"/>
  </r>
  <r>
    <d v="2024-03-01T00:00:00"/>
    <n v="2024"/>
    <x v="6"/>
    <n v="1"/>
    <n v="0"/>
    <n v="0"/>
    <s v="2020"/>
    <x v="4"/>
    <s v="102013"/>
    <s v="Vikar - korttidsfravær"/>
    <s v="1020"/>
    <s v="20220"/>
    <s v="Oppvekst og Utdanning"/>
    <s v="2024_03_fact_komskole.csv"/>
    <n v="12620"/>
    <n v="45000"/>
    <n v="32380"/>
    <n v="12620"/>
    <n v="44380"/>
    <n v="31760"/>
    <n v="44380"/>
    <n v="31760"/>
    <n v="14793.333333333334"/>
    <n v="51245.609893271183"/>
    <n v="0"/>
    <n v="356.5768621236133"/>
    <n v="3.5166402535657686"/>
    <n v="0.57735026918962573"/>
    <n v="31760"/>
    <n v="10.700544196486584"/>
    <n v="2"/>
    <n v="1"/>
  </r>
  <r>
    <d v="2024-08-01T00:00:00"/>
    <n v="2024"/>
    <x v="5"/>
    <n v="3"/>
    <n v="1"/>
    <n v="0"/>
    <s v="2020"/>
    <x v="4"/>
    <s v="102013"/>
    <s v="Vikar - korttidsfravær"/>
    <s v="1020"/>
    <s v="20220"/>
    <s v="Oppvekst og Utdanning"/>
    <s v="2024_08_fact_komskole.csv"/>
    <n v="12660"/>
    <n v="45000"/>
    <n v="32340"/>
    <n v="40"/>
    <n v="0"/>
    <n v="-40"/>
    <n v="-44340"/>
    <n v="-31680"/>
    <n v="-29573.333333333332"/>
    <n v="25611.26575031647"/>
    <n v="0"/>
    <n v="355.45023696682466"/>
    <n v="0"/>
    <n v="1.1547001863025026"/>
    <n v="40"/>
    <n v="0"/>
    <n v="2"/>
    <n v="0"/>
  </r>
  <r>
    <d v="2024-02-01T00:00:00"/>
    <n v="2024"/>
    <x v="4"/>
    <n v="1"/>
    <n v="0"/>
    <n v="0"/>
    <s v="2020"/>
    <x v="4"/>
    <s v="109000"/>
    <s v="Pensjon fellesordningen - ordinære (klp)"/>
    <s v="1090"/>
    <s v="20230"/>
    <s v="Oppvekst og Utdanning"/>
    <s v="2024_02_fact_komskole.csv"/>
    <n v="66380"/>
    <n v="74620"/>
    <n v="8240"/>
    <n v="57260"/>
    <n v="66370"/>
    <n v="9110"/>
    <n v="-66370"/>
    <n v="-9110"/>
    <n v="24873.333333333332"/>
    <n v="79126.6392141947"/>
    <n v="-74620"/>
    <n v="112.41337752335041"/>
    <n v="1.159098847362906"/>
    <n v="0.5244335798761246"/>
    <n v="9110"/>
    <n v="11.103000426139971"/>
    <n v="1"/>
    <n v="1"/>
  </r>
  <r>
    <d v="2024-03-01T00:00:00"/>
    <n v="2024"/>
    <x v="6"/>
    <n v="1"/>
    <n v="0"/>
    <n v="0"/>
    <s v="2020"/>
    <x v="4"/>
    <s v="109000"/>
    <s v="Pensjon fellesordningen - ordinære (klp)"/>
    <s v="1090"/>
    <s v="20230"/>
    <s v="Oppvekst og Utdanning"/>
    <s v="2024_03_fact_komskole.csv"/>
    <n v="66380"/>
    <n v="74620"/>
    <n v="8240"/>
    <n v="57260"/>
    <n v="66370"/>
    <n v="9110"/>
    <n v="-74620"/>
    <n v="-8240"/>
    <n v="-2750"/>
    <n v="70535.217444904789"/>
    <n v="8250"/>
    <n v="112.41337752335041"/>
    <n v="1.159098847362906"/>
    <n v="0.97993601641605177"/>
    <n v="9110"/>
    <n v="11.103000426139971"/>
    <n v="1"/>
    <n v="1"/>
  </r>
  <r>
    <d v="2024-04-01T00:00:00"/>
    <n v="2024"/>
    <x v="3"/>
    <n v="2"/>
    <n v="0"/>
    <n v="0"/>
    <s v="2020"/>
    <x v="4"/>
    <s v="109000"/>
    <s v="Pensjon fellesordningen - ordinære (klp)"/>
    <s v="1090"/>
    <s v="20230"/>
    <s v="Oppvekst og Utdanning"/>
    <s v="2024_04_fact_komskole.csv"/>
    <n v="66380"/>
    <n v="74620"/>
    <n v="8240"/>
    <n v="66380"/>
    <n v="74620"/>
    <n v="8240"/>
    <n v="-66370"/>
    <n v="-9110"/>
    <n v="5500"/>
    <n v="70535.217444904789"/>
    <n v="0"/>
    <n v="112.41337752335041"/>
    <n v="1.1241337752335041"/>
    <n v="0.97993601641605177"/>
    <n v="8240"/>
    <n v="11.220163846775149"/>
    <n v="1"/>
    <n v="1"/>
  </r>
  <r>
    <d v="2024-06-01T00:00:00"/>
    <n v="2024"/>
    <x v="2"/>
    <n v="2"/>
    <n v="1"/>
    <n v="0"/>
    <s v="2020"/>
    <x v="4"/>
    <s v="109000"/>
    <s v="Pensjon fellesordningen - ordinære (klp)"/>
    <s v="1090"/>
    <s v="20230"/>
    <s v="Oppvekst og Utdanning"/>
    <s v="2024_06_fact_komskole.csv"/>
    <n v="66380"/>
    <n v="74620"/>
    <n v="8240"/>
    <n v="57260"/>
    <n v="66370"/>
    <n v="9110"/>
    <n v="8250"/>
    <n v="-870"/>
    <n v="24873.333333333332"/>
    <n v="36173.13413755205"/>
    <n v="66370"/>
    <n v="112.41337752335041"/>
    <n v="1.159098847362906"/>
    <n v="1.1471681306040926"/>
    <n v="9110"/>
    <n v="11.103000426139971"/>
    <n v="1"/>
    <n v="1"/>
  </r>
  <r>
    <d v="2024-07-01T00:00:00"/>
    <n v="2024"/>
    <x v="7"/>
    <n v="3"/>
    <n v="1"/>
    <n v="0"/>
    <s v="2020"/>
    <x v="4"/>
    <s v="109000"/>
    <s v="Pensjon fellesordningen - ordinære (klp)"/>
    <s v="1090"/>
    <s v="20230"/>
    <s v="Oppvekst og Utdanning"/>
    <s v="2024_07_fact_komskole.csv"/>
    <n v="66380"/>
    <n v="74620"/>
    <n v="8240"/>
    <n v="57260"/>
    <n v="66370"/>
    <n v="9110"/>
    <n v="66370"/>
    <n v="9110"/>
    <n v="46996.666666666664"/>
    <n v="33555.597645301052"/>
    <n v="-66370"/>
    <n v="112.41337752335041"/>
    <n v="1.159098847362906"/>
    <n v="0.57735026918962584"/>
    <n v="9110"/>
    <n v="11.103000426139971"/>
    <n v="1"/>
    <n v="1"/>
  </r>
  <r>
    <d v="2024-08-01T00:00:00"/>
    <n v="2024"/>
    <x v="5"/>
    <n v="3"/>
    <n v="1"/>
    <n v="0"/>
    <s v="2020"/>
    <x v="4"/>
    <s v="109000"/>
    <s v="Pensjon fellesordningen - ordinære (klp)"/>
    <s v="1090"/>
    <s v="20230"/>
    <s v="Oppvekst og Utdanning"/>
    <s v="2024_08_fact_komskole.csv"/>
    <n v="66340"/>
    <n v="74660"/>
    <n v="8320"/>
    <n v="66340"/>
    <n v="74660"/>
    <n v="8320"/>
    <n v="8250"/>
    <n v="-910"/>
    <n v="2763.3333333333335"/>
    <n v="74791.090601309814"/>
    <n v="-74660"/>
    <n v="112.54145312028942"/>
    <n v="1.1254145312028943"/>
    <n v="0.96129988329662819"/>
    <n v="8320"/>
    <n v="11.220699752468574"/>
    <n v="1"/>
    <n v="1"/>
  </r>
  <r>
    <d v="2024-03-01T00:00:00"/>
    <n v="2024"/>
    <x v="6"/>
    <n v="1"/>
    <n v="0"/>
    <n v="0"/>
    <s v="2020"/>
    <x v="4"/>
    <s v="101000"/>
    <s v="Fastlønn - ordinære"/>
    <s v="1010"/>
    <s v="20220"/>
    <s v="Oppvekst og Utdanning"/>
    <s v="2024_03_fact_komskole.csv"/>
    <n v="803750"/>
    <n v="942750"/>
    <n v="139000"/>
    <n v="598130"/>
    <n v="733000"/>
    <n v="134870"/>
    <n v="86250"/>
    <n v="14130"/>
    <n v="273083.33333333331"/>
    <n v="400627.34658699139"/>
    <n v="-819250"/>
    <n v="117.29393468118197"/>
    <n v="1.2254860983398257"/>
    <n v="1.1479911957702602"/>
    <n v="134870"/>
    <n v="13.504900980868788"/>
    <n v="1"/>
    <n v="1"/>
  </r>
  <r>
    <d v="2024-04-01T00:00:00"/>
    <n v="2024"/>
    <x v="3"/>
    <n v="2"/>
    <n v="0"/>
    <n v="0"/>
    <s v="2020"/>
    <x v="4"/>
    <s v="101000"/>
    <s v="Fastlønn - ordinære"/>
    <s v="1010"/>
    <s v="20220"/>
    <s v="Oppvekst og Utdanning"/>
    <s v="2024_04_fact_komskole.csv"/>
    <n v="803750"/>
    <n v="942750"/>
    <n v="139000"/>
    <n v="670250"/>
    <n v="819250"/>
    <n v="149000"/>
    <n v="-819250"/>
    <n v="-149000"/>
    <n v="244333.33333333334"/>
    <n v="922099.17895708664"/>
    <n v="-733000"/>
    <n v="117.29393468118197"/>
    <n v="1.2223051100335696"/>
    <n v="0.62348680032109927"/>
    <n v="149000"/>
    <n v="13.616144566561061"/>
    <n v="1"/>
    <n v="1"/>
  </r>
  <r>
    <d v="2024-05-01T00:00:00"/>
    <n v="2024"/>
    <x v="1"/>
    <n v="2"/>
    <n v="1"/>
    <n v="0"/>
    <s v="2020"/>
    <x v="4"/>
    <s v="101000"/>
    <s v="Fastlønn - ordinære"/>
    <s v="1010"/>
    <s v="20220"/>
    <s v="Oppvekst og Utdanning"/>
    <s v="2024_05_fact_komskole.csv"/>
    <n v="803750"/>
    <n v="942750"/>
    <n v="139000"/>
    <n v="598130"/>
    <n v="733000"/>
    <n v="134870"/>
    <n v="-733000"/>
    <n v="-134870"/>
    <n v="273083.33333333331"/>
    <n v="872360.31594366627"/>
    <n v="-733000"/>
    <n v="117.29393468118197"/>
    <n v="1.2254860983398257"/>
    <n v="0.52720952370369678"/>
    <n v="134870"/>
    <n v="13.504900980868788"/>
    <n v="1"/>
    <n v="1"/>
  </r>
  <r>
    <d v="2024-06-01T00:00:00"/>
    <n v="2024"/>
    <x v="2"/>
    <n v="2"/>
    <n v="1"/>
    <n v="0"/>
    <s v="2020"/>
    <x v="4"/>
    <s v="101000"/>
    <s v="Fastlønn - ordinære"/>
    <s v="1010"/>
    <s v="20220"/>
    <s v="Oppvekst og Utdanning"/>
    <s v="2024_06_fact_komskole.csv"/>
    <n v="803750"/>
    <n v="942750"/>
    <n v="139000"/>
    <n v="598130"/>
    <n v="733000"/>
    <n v="134870"/>
    <n v="86250"/>
    <n v="14130"/>
    <n v="273083.33333333331"/>
    <n v="400627.34658699139"/>
    <n v="-819250"/>
    <n v="117.29393468118197"/>
    <n v="1.2254860983398257"/>
    <n v="1.1479911957702602"/>
    <n v="134870"/>
    <n v="13.504900980868788"/>
    <n v="1"/>
    <n v="1"/>
  </r>
  <r>
    <d v="2024-07-01T00:00:00"/>
    <n v="2024"/>
    <x v="7"/>
    <n v="3"/>
    <n v="1"/>
    <n v="0"/>
    <s v="2020"/>
    <x v="4"/>
    <s v="101000"/>
    <s v="Fastlønn - ordinære"/>
    <s v="1010"/>
    <s v="20220"/>
    <s v="Oppvekst og Utdanning"/>
    <s v="2024_07_fact_komskole.csv"/>
    <n v="803750"/>
    <n v="942750"/>
    <n v="139000"/>
    <n v="598130"/>
    <n v="733000"/>
    <n v="134870"/>
    <n v="86250"/>
    <n v="14130"/>
    <n v="0"/>
    <n v="779711.0442336956"/>
    <n v="-733000"/>
    <n v="117.29393468118197"/>
    <n v="1.2254860983398257"/>
    <n v="0.940091852514923"/>
    <n v="134870"/>
    <n v="13.504900980868788"/>
    <n v="1"/>
    <n v="1"/>
  </r>
  <r>
    <d v="2024-08-01T00:00:00"/>
    <n v="2024"/>
    <x v="5"/>
    <n v="3"/>
    <n v="1"/>
    <n v="0"/>
    <s v="2020"/>
    <x v="4"/>
    <s v="101000"/>
    <s v="Fastlønn - ordinære"/>
    <s v="1010"/>
    <s v="20220"/>
    <s v="Oppvekst og Utdanning"/>
    <s v="2024_08_fact_komskole.csv"/>
    <n v="803750"/>
    <n v="942750"/>
    <n v="139000"/>
    <n v="670250"/>
    <n v="819250"/>
    <n v="149000"/>
    <n v="-86250"/>
    <n v="-14090"/>
    <n v="0"/>
    <n v="779711.0442336956"/>
    <n v="819250"/>
    <n v="117.29393468118197"/>
    <n v="1.2223051100335696"/>
    <n v="1.0507097546696462"/>
    <n v="149000"/>
    <n v="13.616144566561061"/>
    <n v="1"/>
    <n v="1"/>
  </r>
  <r>
    <d v="2024-02-01T00:00:00"/>
    <n v="2024"/>
    <x v="4"/>
    <n v="1"/>
    <n v="0"/>
    <n v="0"/>
    <s v="2020"/>
    <x v="4"/>
    <s v="101000"/>
    <s v="Fastlønn - ordinære"/>
    <s v="1010"/>
    <s v="20230"/>
    <s v="Oppvekst og Utdanning"/>
    <s v="2024_02_fact_komskole.csv"/>
    <n v="44750"/>
    <n v="44620"/>
    <n v="-130"/>
    <n v="44750"/>
    <n v="44620"/>
    <n v="-130"/>
    <n v="-44620"/>
    <n v="130"/>
    <n v="14873.333333333334"/>
    <n v="51522.738022482197"/>
    <n v="-44620"/>
    <n v="99.709497206703915"/>
    <n v="0.99709497206703912"/>
    <n v="0.57735026918962573"/>
    <n v="130"/>
    <n v="10.705937467986523"/>
    <n v="0"/>
    <n v="0"/>
  </r>
  <r>
    <d v="2024-03-01T00:00:00"/>
    <n v="2024"/>
    <x v="6"/>
    <n v="1"/>
    <n v="0"/>
    <n v="0"/>
    <s v="2020"/>
    <x v="4"/>
    <s v="101000"/>
    <s v="Fastlønn - ordinære"/>
    <s v="1010"/>
    <s v="20230"/>
    <s v="Oppvekst og Utdanning"/>
    <s v="2024_03_fact_komskole.csv"/>
    <n v="44750"/>
    <n v="44620"/>
    <n v="-130"/>
    <n v="44750"/>
    <n v="44620"/>
    <n v="-130"/>
    <n v="-44620"/>
    <n v="130"/>
    <n v="14873.333333333334"/>
    <n v="51522.738022482197"/>
    <n v="-44620"/>
    <n v="99.709497206703915"/>
    <n v="0.99709497206703912"/>
    <n v="0.57735026918962573"/>
    <n v="130"/>
    <n v="10.705937467986523"/>
    <n v="0"/>
    <n v="0"/>
  </r>
  <r>
    <d v="2024-04-01T00:00:00"/>
    <n v="2024"/>
    <x v="3"/>
    <n v="2"/>
    <n v="0"/>
    <n v="0"/>
    <s v="2020"/>
    <x v="4"/>
    <s v="101000"/>
    <s v="Fastlønn - ordinære"/>
    <s v="1010"/>
    <s v="20230"/>
    <s v="Oppvekst og Utdanning"/>
    <s v="2024_04_fact_komskole.csv"/>
    <n v="44750"/>
    <n v="44620"/>
    <n v="-130"/>
    <n v="44750"/>
    <n v="44620"/>
    <n v="-130"/>
    <n v="-44620"/>
    <n v="130"/>
    <n v="14873.333333333334"/>
    <n v="51522.738022482197"/>
    <n v="-44620"/>
    <n v="99.709497206703915"/>
    <n v="0.99709497206703912"/>
    <n v="0.57735026918962573"/>
    <n v="130"/>
    <n v="10.705937467986523"/>
    <n v="0"/>
    <n v="0"/>
  </r>
  <r>
    <d v="2024-05-01T00:00:00"/>
    <n v="2024"/>
    <x v="1"/>
    <n v="2"/>
    <n v="1"/>
    <n v="0"/>
    <s v="2020"/>
    <x v="4"/>
    <s v="101000"/>
    <s v="Fastlønn - ordinære"/>
    <s v="1010"/>
    <s v="20230"/>
    <s v="Oppvekst og Utdanning"/>
    <s v="2024_05_fact_komskole.csv"/>
    <n v="44750"/>
    <n v="44620"/>
    <n v="-130"/>
    <n v="44750"/>
    <n v="44620"/>
    <n v="-130"/>
    <n v="-44620"/>
    <n v="130"/>
    <n v="14873.333333333334"/>
    <n v="51522.738022482197"/>
    <n v="-44620"/>
    <n v="99.709497206703915"/>
    <n v="0.99709497206703912"/>
    <n v="0.57735026918962573"/>
    <n v="130"/>
    <n v="10.705937467986523"/>
    <n v="0"/>
    <n v="0"/>
  </r>
  <r>
    <d v="2024-02-01T00:00:00"/>
    <n v="2024"/>
    <x v="4"/>
    <n v="1"/>
    <n v="0"/>
    <n v="0"/>
    <s v="2020"/>
    <x v="4"/>
    <s v="110500"/>
    <s v="Undervisningsmateriell"/>
    <s v="1105"/>
    <s v="20210"/>
    <s v="Oppvekst og Utdanning"/>
    <s v="2024_02_fact_komskole.csv"/>
    <n v="17380"/>
    <n v="16120"/>
    <n v="-1260"/>
    <n v="17000"/>
    <n v="16120"/>
    <n v="-880"/>
    <n v="-16120"/>
    <n v="880"/>
    <n v="5373.333333333333"/>
    <n v="18613.772678673537"/>
    <n v="-16120"/>
    <n v="92.750287686996543"/>
    <n v="0.94823529411764707"/>
    <n v="0.57735026918962573"/>
    <n v="880"/>
    <n v="9.6878160160606193"/>
    <n v="0"/>
    <n v="0"/>
  </r>
  <r>
    <d v="2024-05-01T00:00:00"/>
    <n v="2024"/>
    <x v="1"/>
    <n v="2"/>
    <n v="1"/>
    <n v="0"/>
    <s v="2020"/>
    <x v="4"/>
    <s v="110500"/>
    <s v="Undervisningsmateriell"/>
    <s v="1105"/>
    <s v="20210"/>
    <s v="Oppvekst og Utdanning"/>
    <s v="2024_05_fact_komskole.csv"/>
    <n v="17380"/>
    <n v="16120"/>
    <n v="-1260"/>
    <n v="17000"/>
    <n v="16120"/>
    <n v="-880"/>
    <n v="-16120"/>
    <n v="880"/>
    <n v="5373.333333333333"/>
    <n v="18613.772678673537"/>
    <n v="-16120"/>
    <n v="92.750287686996543"/>
    <n v="0.94823529411764707"/>
    <n v="0.57735026918962573"/>
    <n v="880"/>
    <n v="9.6878160160606193"/>
    <n v="0"/>
    <n v="0"/>
  </r>
  <r>
    <d v="2024-08-01T00:00:00"/>
    <n v="2024"/>
    <x v="5"/>
    <n v="3"/>
    <n v="1"/>
    <n v="0"/>
    <s v="2020"/>
    <x v="4"/>
    <s v="110500"/>
    <s v="Undervisningsmateriell"/>
    <s v="1105"/>
    <s v="20210"/>
    <s v="Oppvekst og Utdanning"/>
    <s v="2024_08_fact_komskole.csv"/>
    <n v="17340"/>
    <n v="16160"/>
    <n v="-1180"/>
    <n v="-40"/>
    <n v="40"/>
    <n v="80"/>
    <n v="16120"/>
    <n v="-880"/>
    <n v="5386.666666666667"/>
    <n v="9295.3608500871724"/>
    <n v="-16160"/>
    <n v="93.194925028835058"/>
    <n v="-1"/>
    <n v="-0.57519732185722794"/>
    <n v="80"/>
    <n v="3.6888794541139363"/>
    <n v="0"/>
    <n v="1"/>
  </r>
  <r>
    <d v="2024-03-01T00:00:00"/>
    <n v="2024"/>
    <x v="6"/>
    <n v="1"/>
    <n v="0"/>
    <n v="0"/>
    <s v="2020"/>
    <x v="4"/>
    <s v="119590"/>
    <s v="Andre avgifter, gebyrer og lisenser"/>
    <s v="1195"/>
    <s v="20230"/>
    <s v="Oppvekst og Utdanning"/>
    <s v="2024_03_fact_komskole.csv"/>
    <n v="0"/>
    <n v="750"/>
    <n v="750"/>
    <n v="-7620"/>
    <n v="-8130"/>
    <n v="-510"/>
    <n v="8130"/>
    <n v="510"/>
    <n v="-2710"/>
    <n v="9387.7153770233144"/>
    <n v="8130"/>
    <n v="100"/>
    <n v="1.0669291338582678"/>
    <n v="-0.57735026918962584"/>
    <n v="510"/>
    <n v="9.0033162025418569"/>
    <n v="0"/>
    <n v="0"/>
  </r>
  <r>
    <d v="2024-04-01T00:00:00"/>
    <n v="2024"/>
    <x v="3"/>
    <n v="2"/>
    <n v="0"/>
    <n v="0"/>
    <s v="2020"/>
    <x v="4"/>
    <s v="119590"/>
    <s v="Andre avgifter, gebyrer og lisenser"/>
    <s v="1195"/>
    <s v="20230"/>
    <s v="Oppvekst og Utdanning"/>
    <s v="2024_04_fact_komskole.csv"/>
    <n v="0"/>
    <n v="750"/>
    <n v="750"/>
    <n v="-7620"/>
    <n v="-8130"/>
    <n v="-510"/>
    <n v="8130"/>
    <n v="510"/>
    <n v="-2710"/>
    <n v="9387.7153770233144"/>
    <n v="8130"/>
    <n v="100"/>
    <n v="1.0669291338582678"/>
    <n v="-0.57735026918962584"/>
    <n v="510"/>
    <n v="9.0033162025418569"/>
    <n v="0"/>
    <n v="0"/>
  </r>
  <r>
    <d v="2024-05-01T00:00:00"/>
    <n v="2024"/>
    <x v="1"/>
    <n v="2"/>
    <n v="1"/>
    <n v="0"/>
    <s v="2020"/>
    <x v="4"/>
    <s v="119590"/>
    <s v="Andre avgifter, gebyrer og lisenser"/>
    <s v="1195"/>
    <s v="20230"/>
    <s v="Oppvekst og Utdanning"/>
    <s v="2024_05_fact_komskole.csv"/>
    <n v="0"/>
    <n v="750"/>
    <n v="750"/>
    <n v="-7620"/>
    <n v="-8130"/>
    <n v="-510"/>
    <n v="8130"/>
    <n v="510"/>
    <n v="-2710"/>
    <n v="9387.7153770233144"/>
    <n v="8130"/>
    <n v="100"/>
    <n v="1.0669291338582678"/>
    <n v="-0.57735026918962584"/>
    <n v="510"/>
    <n v="9.0033162025418569"/>
    <n v="0"/>
    <n v="0"/>
  </r>
  <r>
    <d v="2024-06-01T00:00:00"/>
    <n v="2024"/>
    <x v="2"/>
    <n v="2"/>
    <n v="1"/>
    <n v="0"/>
    <s v="2020"/>
    <x v="4"/>
    <s v="119590"/>
    <s v="Andre avgifter, gebyrer og lisenser"/>
    <s v="1195"/>
    <s v="20230"/>
    <s v="Oppvekst og Utdanning"/>
    <s v="2024_06_fact_komskole.csv"/>
    <n v="0"/>
    <n v="750"/>
    <n v="750"/>
    <n v="-7620"/>
    <n v="-8130"/>
    <n v="-510"/>
    <n v="8130"/>
    <n v="510"/>
    <n v="-2710"/>
    <n v="9387.7153770233144"/>
    <n v="0"/>
    <n v="100"/>
    <n v="1.0669291338582678"/>
    <n v="-0.57735026918962584"/>
    <n v="510"/>
    <n v="9.0033162025418569"/>
    <n v="0"/>
    <n v="0"/>
  </r>
  <r>
    <d v="2024-08-01T00:00:00"/>
    <n v="2024"/>
    <x v="5"/>
    <n v="3"/>
    <n v="1"/>
    <n v="0"/>
    <s v="2020"/>
    <x v="4"/>
    <s v="119590"/>
    <s v="Andre avgifter, gebyrer og lisenser"/>
    <s v="1195"/>
    <s v="20230"/>
    <s v="Oppvekst og Utdanning"/>
    <s v="2024_08_fact_komskole.csv"/>
    <n v="0"/>
    <n v="750"/>
    <n v="750"/>
    <n v="-7620"/>
    <n v="-8130"/>
    <n v="-510"/>
    <n v="8130"/>
    <n v="510"/>
    <n v="0"/>
    <n v="8130"/>
    <n v="8090"/>
    <n v="100"/>
    <n v="1.0669291338582678"/>
    <n v="-1"/>
    <n v="510"/>
    <n v="9.0033162025418569"/>
    <n v="0"/>
    <n v="0"/>
  </r>
  <r>
    <d v="2024-02-01T00:00:00"/>
    <n v="2024"/>
    <x v="4"/>
    <n v="1"/>
    <n v="0"/>
    <n v="0"/>
    <s v="2020"/>
    <x v="4"/>
    <s v="112000"/>
    <s v="Velferdstiltak / arrangementer -  ansatte"/>
    <s v="1120"/>
    <s v="20220"/>
    <s v="Oppvekst og Utdanning"/>
    <s v="2024_02_fact_komskole.csv"/>
    <n v="8120"/>
    <n v="3750"/>
    <n v="-4370"/>
    <n v="8120"/>
    <n v="3500"/>
    <n v="-4620"/>
    <n v="250"/>
    <n v="250"/>
    <n v="2416.6666666666665"/>
    <n v="1876.3883748662838"/>
    <n v="-3500"/>
    <n v="46.182266009852221"/>
    <n v="0.43103448275862066"/>
    <n v="0.57735026918962584"/>
    <n v="4620"/>
    <n v="8.1605182474775049"/>
    <n v="0"/>
    <n v="0"/>
  </r>
  <r>
    <d v="2024-02-01T00:00:00"/>
    <n v="2024"/>
    <x v="4"/>
    <n v="1"/>
    <n v="0"/>
    <n v="0"/>
    <s v="2020"/>
    <x v="4"/>
    <s v="112000"/>
    <s v="Velferdstiltak / arrangementer -  ansatte"/>
    <s v="1120"/>
    <s v="20220"/>
    <s v="Oppvekst og Utdanning"/>
    <s v="2024_02_fact_komskole.csv"/>
    <n v="0"/>
    <n v="250"/>
    <n v="250"/>
    <n v="-8120"/>
    <n v="-3500"/>
    <n v="4620"/>
    <n v="3500"/>
    <n v="-4620"/>
    <n v="83.333333333333329"/>
    <n v="3502.9749261639504"/>
    <n v="3500"/>
    <n v="100"/>
    <n v="0.43103448275862066"/>
    <n v="-1.022940046350084"/>
    <n v="4620"/>
    <n v="8.1605182474775049"/>
    <n v="0"/>
    <n v="1"/>
  </r>
  <r>
    <d v="2024-03-01T00:00:00"/>
    <n v="2024"/>
    <x v="6"/>
    <n v="1"/>
    <n v="0"/>
    <n v="0"/>
    <s v="2020"/>
    <x v="4"/>
    <s v="112000"/>
    <s v="Velferdstiltak / arrangementer -  ansatte"/>
    <s v="1120"/>
    <s v="20220"/>
    <s v="Oppvekst og Utdanning"/>
    <s v="2024_03_fact_komskole.csv"/>
    <n v="8120"/>
    <n v="3750"/>
    <n v="-4370"/>
    <n v="8120"/>
    <n v="3500"/>
    <n v="-4620"/>
    <n v="-3500"/>
    <n v="4620"/>
    <n v="1166.6666666666667"/>
    <n v="4041.4518843273804"/>
    <n v="-3500"/>
    <n v="46.182266009852221"/>
    <n v="0.43103448275862066"/>
    <n v="0.57735026918962573"/>
    <n v="4620"/>
    <n v="8.1605182474775049"/>
    <n v="0"/>
    <n v="0"/>
  </r>
  <r>
    <d v="2024-03-01T00:00:00"/>
    <n v="2024"/>
    <x v="6"/>
    <n v="1"/>
    <n v="0"/>
    <n v="0"/>
    <s v="2020"/>
    <x v="4"/>
    <s v="112000"/>
    <s v="Velferdstiltak / arrangementer -  ansatte"/>
    <s v="1120"/>
    <s v="20220"/>
    <s v="Oppvekst og Utdanning"/>
    <s v="2024_03_fact_komskole.csv"/>
    <n v="0"/>
    <n v="250"/>
    <n v="250"/>
    <n v="-8120"/>
    <n v="-3500"/>
    <n v="4620"/>
    <n v="3500"/>
    <n v="-4620"/>
    <n v="-1166.6666666666667"/>
    <n v="4041.4518843273804"/>
    <n v="3500"/>
    <n v="100"/>
    <n v="0.43103448275862066"/>
    <n v="-0.57735026918962573"/>
    <n v="4620"/>
    <n v="8.1605182474775049"/>
    <n v="0"/>
    <n v="1"/>
  </r>
  <r>
    <d v="2024-04-01T00:00:00"/>
    <n v="2024"/>
    <x v="3"/>
    <n v="2"/>
    <n v="0"/>
    <n v="0"/>
    <s v="2020"/>
    <x v="4"/>
    <s v="112000"/>
    <s v="Velferdstiltak / arrangementer -  ansatte"/>
    <s v="1120"/>
    <s v="20220"/>
    <s v="Oppvekst og Utdanning"/>
    <s v="2024_04_fact_komskole.csv"/>
    <n v="8120"/>
    <n v="3750"/>
    <n v="-4370"/>
    <n v="8120"/>
    <n v="3500"/>
    <n v="-4620"/>
    <n v="-3500"/>
    <n v="4620"/>
    <n v="1166.6666666666667"/>
    <n v="4041.4518843273804"/>
    <n v="-3500"/>
    <n v="46.182266009852221"/>
    <n v="0.43103448275862066"/>
    <n v="0.57735026918962573"/>
    <n v="4620"/>
    <n v="8.1605182474775049"/>
    <n v="0"/>
    <n v="0"/>
  </r>
  <r>
    <d v="2024-04-01T00:00:00"/>
    <n v="2024"/>
    <x v="3"/>
    <n v="2"/>
    <n v="0"/>
    <n v="0"/>
    <s v="2020"/>
    <x v="4"/>
    <s v="112000"/>
    <s v="Velferdstiltak / arrangementer -  ansatte"/>
    <s v="1120"/>
    <s v="20220"/>
    <s v="Oppvekst og Utdanning"/>
    <s v="2024_04_fact_komskole.csv"/>
    <n v="0"/>
    <n v="250"/>
    <n v="250"/>
    <n v="-8120"/>
    <n v="-3500"/>
    <n v="4620"/>
    <n v="3500"/>
    <n v="-4620"/>
    <n v="-1166.6666666666667"/>
    <n v="4041.4518843273804"/>
    <n v="-3500"/>
    <n v="100"/>
    <n v="0.43103448275862066"/>
    <n v="-0.57735026918962573"/>
    <n v="4620"/>
    <n v="8.1605182474775049"/>
    <n v="0"/>
    <n v="1"/>
  </r>
  <r>
    <d v="2024-05-01T00:00:00"/>
    <n v="2024"/>
    <x v="1"/>
    <n v="2"/>
    <n v="1"/>
    <n v="0"/>
    <s v="2020"/>
    <x v="4"/>
    <s v="112000"/>
    <s v="Velferdstiltak / arrangementer -  ansatte"/>
    <s v="1120"/>
    <s v="20220"/>
    <s v="Oppvekst og Utdanning"/>
    <s v="2024_05_fact_komskole.csv"/>
    <n v="0"/>
    <n v="250"/>
    <n v="250"/>
    <n v="-8120"/>
    <n v="-3500"/>
    <n v="4620"/>
    <n v="-3500"/>
    <n v="4620"/>
    <n v="-1166.6666666666667"/>
    <n v="4041.4518843273804"/>
    <n v="3500"/>
    <n v="100"/>
    <n v="0.43103448275862066"/>
    <n v="-0.57735026918962573"/>
    <n v="4620"/>
    <n v="8.1605182474775049"/>
    <n v="0"/>
    <n v="1"/>
  </r>
  <r>
    <d v="2024-05-01T00:00:00"/>
    <n v="2024"/>
    <x v="1"/>
    <n v="2"/>
    <n v="1"/>
    <n v="0"/>
    <s v="2020"/>
    <x v="4"/>
    <s v="112000"/>
    <s v="Velferdstiltak / arrangementer -  ansatte"/>
    <s v="1120"/>
    <s v="20220"/>
    <s v="Oppvekst og Utdanning"/>
    <s v="2024_05_fact_komskole.csv"/>
    <n v="8120"/>
    <n v="3750"/>
    <n v="-4370"/>
    <n v="8120"/>
    <n v="3500"/>
    <n v="-4620"/>
    <n v="-3500"/>
    <n v="4620"/>
    <n v="-1166.6666666666667"/>
    <n v="4041.4518843273804"/>
    <n v="3500"/>
    <n v="46.182266009852221"/>
    <n v="0.43103448275862066"/>
    <n v="1.1547005383792517"/>
    <n v="4620"/>
    <n v="8.1605182474775049"/>
    <n v="0"/>
    <n v="0"/>
  </r>
  <r>
    <d v="2024-06-01T00:00:00"/>
    <n v="2024"/>
    <x v="2"/>
    <n v="2"/>
    <n v="1"/>
    <n v="0"/>
    <s v="2020"/>
    <x v="4"/>
    <s v="112000"/>
    <s v="Velferdstiltak / arrangementer -  ansatte"/>
    <s v="1120"/>
    <s v="20220"/>
    <s v="Oppvekst og Utdanning"/>
    <s v="2024_06_fact_komskole.csv"/>
    <n v="8120"/>
    <n v="3750"/>
    <n v="-4370"/>
    <n v="8120"/>
    <n v="3500"/>
    <n v="-4620"/>
    <n v="3500"/>
    <n v="-4620"/>
    <n v="1166.6666666666667"/>
    <n v="4041.4518843273804"/>
    <n v="-3500"/>
    <n v="46.182266009852221"/>
    <n v="0.43103448275862066"/>
    <n v="0.57735026918962573"/>
    <n v="4620"/>
    <n v="8.1605182474775049"/>
    <n v="0"/>
    <n v="0"/>
  </r>
  <r>
    <d v="2024-06-01T00:00:00"/>
    <n v="2024"/>
    <x v="2"/>
    <n v="2"/>
    <n v="1"/>
    <n v="0"/>
    <s v="2020"/>
    <x v="4"/>
    <s v="112000"/>
    <s v="Velferdstiltak / arrangementer -  ansatte"/>
    <s v="1120"/>
    <s v="20220"/>
    <s v="Oppvekst og Utdanning"/>
    <s v="2024_06_fact_komskole.csv"/>
    <n v="0"/>
    <n v="250"/>
    <n v="250"/>
    <n v="-8120"/>
    <n v="-3500"/>
    <n v="4620"/>
    <n v="3500"/>
    <n v="-4620"/>
    <n v="1166.6666666666667"/>
    <n v="4041.4518843273804"/>
    <n v="-3500"/>
    <n v="100"/>
    <n v="0.43103448275862066"/>
    <n v="-1.1547005383792517"/>
    <n v="4620"/>
    <n v="8.1605182474775049"/>
    <n v="0"/>
    <n v="1"/>
  </r>
  <r>
    <d v="2024-07-01T00:00:00"/>
    <n v="2024"/>
    <x v="7"/>
    <n v="3"/>
    <n v="1"/>
    <n v="0"/>
    <s v="2020"/>
    <x v="4"/>
    <s v="112000"/>
    <s v="Velferdstiltak / arrangementer -  ansatte"/>
    <s v="1120"/>
    <s v="20220"/>
    <s v="Oppvekst og Utdanning"/>
    <s v="2024_07_fact_komskole.csv"/>
    <n v="0"/>
    <n v="250"/>
    <n v="250"/>
    <n v="-8120"/>
    <n v="-3500"/>
    <n v="4620"/>
    <n v="-3500"/>
    <n v="4620"/>
    <n v="-1166.6666666666667"/>
    <n v="4041.4518843273804"/>
    <n v="0"/>
    <n v="100"/>
    <n v="0.43103448275862066"/>
    <n v="-0.57735026918962573"/>
    <n v="4620"/>
    <n v="8.1605182474775049"/>
    <n v="0"/>
    <n v="1"/>
  </r>
  <r>
    <d v="2024-08-01T00:00:00"/>
    <n v="2024"/>
    <x v="5"/>
    <n v="3"/>
    <n v="1"/>
    <n v="0"/>
    <s v="2020"/>
    <x v="4"/>
    <s v="112000"/>
    <s v="Velferdstiltak / arrangementer -  ansatte"/>
    <s v="1120"/>
    <s v="20220"/>
    <s v="Oppvekst og Utdanning"/>
    <s v="2024_08_fact_komskole.csv"/>
    <n v="8160"/>
    <n v="3750"/>
    <n v="-4410"/>
    <n v="8160"/>
    <n v="3500"/>
    <n v="-4660"/>
    <n v="-3500"/>
    <n v="4660"/>
    <n v="0"/>
    <n v="3500"/>
    <n v="3500"/>
    <n v="45.955882352941174"/>
    <n v="0.42892156862745096"/>
    <n v="1"/>
    <n v="4660"/>
    <n v="8.1605182474775049"/>
    <n v="0"/>
    <n v="0"/>
  </r>
  <r>
    <d v="2024-01-01T00:00:00"/>
    <n v="2024"/>
    <x v="0"/>
    <n v="1"/>
    <n v="0"/>
    <n v="0"/>
    <s v="2020"/>
    <x v="4"/>
    <s v="117030"/>
    <s v="Reiseutg. buss, tog,taxi, fly, leiebil, bom, park."/>
    <s v="1170"/>
    <s v="20210"/>
    <s v="Oppvekst og Utdanning"/>
    <s v="2024_01_fact_komskole.csv"/>
    <n v="3750"/>
    <n v="2000"/>
    <n v="-1750"/>
    <n v="3750"/>
    <n v="1880"/>
    <n v="-1870"/>
    <n v="120"/>
    <n v="120"/>
    <n v="1000"/>
    <n v="1244.5079348883237"/>
    <n v="-1880"/>
    <n v="53.333333333333336"/>
    <n v="0.5013333333333333"/>
    <n v="0.70710678118654746"/>
    <n v="1870"/>
    <n v="7.5390270558239951"/>
    <n v="0"/>
    <n v="0"/>
  </r>
  <r>
    <d v="2024-02-01T00:00:00"/>
    <n v="2024"/>
    <x v="4"/>
    <n v="1"/>
    <n v="0"/>
    <n v="0"/>
    <s v="2020"/>
    <x v="4"/>
    <s v="117030"/>
    <s v="Reiseutg. buss, tog,taxi, fly, leiebil, bom, park."/>
    <s v="1170"/>
    <s v="20210"/>
    <s v="Oppvekst og Utdanning"/>
    <s v="2024_02_fact_komskole.csv"/>
    <n v="0"/>
    <n v="120"/>
    <n v="120"/>
    <n v="-3750"/>
    <n v="-1880"/>
    <n v="1870"/>
    <n v="1880"/>
    <n v="-1870"/>
    <n v="40"/>
    <n v="1881.2761626087756"/>
    <n v="1880"/>
    <n v="100"/>
    <n v="0.5013333333333333"/>
    <n v="-1.0205838133501495"/>
    <n v="1870"/>
    <n v="7.5390270558239951"/>
    <n v="0"/>
    <n v="1"/>
  </r>
  <r>
    <d v="2024-02-01T00:00:00"/>
    <n v="2024"/>
    <x v="4"/>
    <n v="1"/>
    <n v="0"/>
    <n v="0"/>
    <s v="2020"/>
    <x v="4"/>
    <s v="117030"/>
    <s v="Reiseutg. buss, tog,taxi, fly, leiebil, bom, park."/>
    <s v="1170"/>
    <s v="20210"/>
    <s v="Oppvekst og Utdanning"/>
    <s v="2024_02_fact_komskole.csv"/>
    <n v="3750"/>
    <n v="2000"/>
    <n v="-1750"/>
    <n v="3750"/>
    <n v="1880"/>
    <n v="-1870"/>
    <n v="-1880"/>
    <n v="1870"/>
    <n v="626.66666666666663"/>
    <n v="2170.8370121529929"/>
    <n v="0"/>
    <n v="53.333333333333336"/>
    <n v="0.5013333333333333"/>
    <n v="0.57735026918962584"/>
    <n v="1870"/>
    <n v="7.5390270558239951"/>
    <n v="0"/>
    <n v="0"/>
  </r>
  <r>
    <d v="2024-05-01T00:00:00"/>
    <n v="2024"/>
    <x v="1"/>
    <n v="2"/>
    <n v="1"/>
    <n v="0"/>
    <s v="2020"/>
    <x v="4"/>
    <s v="117030"/>
    <s v="Reiseutg. buss, tog,taxi, fly, leiebil, bom, park."/>
    <s v="1170"/>
    <s v="20210"/>
    <s v="Oppvekst og Utdanning"/>
    <s v="2024_05_fact_komskole.csv"/>
    <n v="0"/>
    <n v="120"/>
    <n v="120"/>
    <n v="-3750"/>
    <n v="-1880"/>
    <n v="1870"/>
    <n v="1880"/>
    <n v="-1870"/>
    <n v="0"/>
    <n v="1880"/>
    <n v="1880"/>
    <n v="100"/>
    <n v="0.5013333333333333"/>
    <n v="-1"/>
    <n v="1870"/>
    <n v="7.5390270558239951"/>
    <n v="0"/>
    <n v="1"/>
  </r>
  <r>
    <d v="2024-05-01T00:00:00"/>
    <n v="2024"/>
    <x v="1"/>
    <n v="2"/>
    <n v="1"/>
    <n v="0"/>
    <s v="2020"/>
    <x v="4"/>
    <s v="117030"/>
    <s v="Reiseutg. buss, tog,taxi, fly, leiebil, bom, park."/>
    <s v="1170"/>
    <s v="20210"/>
    <s v="Oppvekst og Utdanning"/>
    <s v="2024_05_fact_komskole.csv"/>
    <n v="3750"/>
    <n v="2000"/>
    <n v="-1750"/>
    <n v="3750"/>
    <n v="1880"/>
    <n v="-1870"/>
    <n v="-1880"/>
    <n v="1870"/>
    <n v="626.66666666666663"/>
    <n v="2170.8370121529929"/>
    <n v="-1880"/>
    <n v="53.333333333333336"/>
    <n v="0.5013333333333333"/>
    <n v="0.57735026918962584"/>
    <n v="1870"/>
    <n v="7.5390270558239951"/>
    <n v="0"/>
    <n v="0"/>
  </r>
  <r>
    <d v="2024-06-01T00:00:00"/>
    <n v="2024"/>
    <x v="2"/>
    <n v="2"/>
    <n v="1"/>
    <n v="0"/>
    <s v="2020"/>
    <x v="4"/>
    <s v="117030"/>
    <s v="Reiseutg. buss, tog,taxi, fly, leiebil, bom, park."/>
    <s v="1170"/>
    <s v="20210"/>
    <s v="Oppvekst og Utdanning"/>
    <s v="2024_06_fact_komskole.csv"/>
    <n v="0"/>
    <n v="120"/>
    <n v="120"/>
    <n v="-3750"/>
    <n v="-1880"/>
    <n v="1870"/>
    <n v="1880"/>
    <n v="-1870"/>
    <n v="-626.66666666666663"/>
    <n v="2170.8370121529929"/>
    <n v="1880"/>
    <n v="100"/>
    <n v="0.5013333333333333"/>
    <n v="-0.57735026918962584"/>
    <n v="1870"/>
    <n v="7.5390270558239951"/>
    <n v="0"/>
    <n v="1"/>
  </r>
  <r>
    <d v="2024-06-01T00:00:00"/>
    <n v="2024"/>
    <x v="2"/>
    <n v="2"/>
    <n v="1"/>
    <n v="0"/>
    <s v="2020"/>
    <x v="4"/>
    <s v="117030"/>
    <s v="Reiseutg. buss, tog,taxi, fly, leiebil, bom, park."/>
    <s v="1170"/>
    <s v="20210"/>
    <s v="Oppvekst og Utdanning"/>
    <s v="2024_06_fact_komskole.csv"/>
    <n v="3750"/>
    <n v="2000"/>
    <n v="-1750"/>
    <n v="3750"/>
    <n v="1880"/>
    <n v="-1870"/>
    <n v="-1880"/>
    <n v="1870"/>
    <n v="626.66666666666663"/>
    <n v="2170.8370121529929"/>
    <n v="0"/>
    <n v="53.333333333333336"/>
    <n v="0.5013333333333333"/>
    <n v="0.57735026918962584"/>
    <n v="1870"/>
    <n v="7.5390270558239951"/>
    <n v="0"/>
    <n v="0"/>
  </r>
  <r>
    <d v="2024-08-01T00:00:00"/>
    <n v="2024"/>
    <x v="5"/>
    <n v="3"/>
    <n v="1"/>
    <n v="0"/>
    <s v="2020"/>
    <x v="4"/>
    <s v="117030"/>
    <s v="Reiseutg. buss, tog,taxi, fly, leiebil, bom, park."/>
    <s v="1170"/>
    <s v="20210"/>
    <s v="Oppvekst og Utdanning"/>
    <s v="2024_08_fact_komskole.csv"/>
    <n v="3750"/>
    <n v="2000"/>
    <n v="-1750"/>
    <n v="3750"/>
    <n v="1880"/>
    <n v="-1870"/>
    <n v="-1880"/>
    <n v="1870"/>
    <n v="0"/>
    <n v="1880"/>
    <n v="-1840"/>
    <n v="53.333333333333336"/>
    <n v="0.5013333333333333"/>
    <n v="1"/>
    <n v="1870"/>
    <n v="7.5390270558239951"/>
    <n v="0"/>
    <n v="0"/>
  </r>
  <r>
    <d v="2024-08-01T00:00:00"/>
    <n v="2024"/>
    <x v="5"/>
    <n v="3"/>
    <n v="1"/>
    <n v="0"/>
    <s v="2020"/>
    <x v="4"/>
    <s v="117030"/>
    <s v="Reiseutg. buss, tog,taxi, fly, leiebil, bom, park."/>
    <s v="1170"/>
    <s v="20210"/>
    <s v="Oppvekst og Utdanning"/>
    <s v="2024_08_fact_komskole.csv"/>
    <n v="0"/>
    <n v="160"/>
    <n v="160"/>
    <n v="-3750"/>
    <n v="-1840"/>
    <n v="1910"/>
    <n v="1880"/>
    <n v="-1870"/>
    <n v="-613.33333333333337"/>
    <n v="2159.3826278205847"/>
    <n v="-1840"/>
    <n v="100"/>
    <n v="0.49066666666666664"/>
    <n v="-0.5680635987632785"/>
    <n v="1910"/>
    <n v="7.5175208506030309"/>
    <n v="0"/>
    <n v="1"/>
  </r>
  <r>
    <d v="2024-01-01T00:00:00"/>
    <n v="2024"/>
    <x v="0"/>
    <n v="1"/>
    <n v="0"/>
    <n v="0"/>
    <s v="2020"/>
    <x v="4"/>
    <s v="124010"/>
    <s v="Drifts- / serviceavtaler - kontormaskiner"/>
    <s v="1240"/>
    <s v="20210"/>
    <s v="Oppvekst og Utdanning"/>
    <s v="2024_01_fact_komskole.csv"/>
    <n v="0"/>
    <n v="2750"/>
    <n v="2750"/>
    <n v="-1250"/>
    <n v="-500"/>
    <n v="750"/>
    <n v="3250"/>
    <n v="2000"/>
    <n v="1375"/>
    <n v="2651.650429449553"/>
    <n v="500"/>
    <n v="100"/>
    <n v="0.4"/>
    <n v="-0.70710678118654757"/>
    <n v="750"/>
    <n v="6.2146080984221914"/>
    <n v="0"/>
    <n v="1"/>
  </r>
  <r>
    <d v="2024-02-01T00:00:00"/>
    <n v="2024"/>
    <x v="4"/>
    <n v="1"/>
    <n v="0"/>
    <n v="0"/>
    <s v="2020"/>
    <x v="4"/>
    <s v="124010"/>
    <s v="Drifts- / serviceavtaler - kontormaskiner"/>
    <s v="1240"/>
    <s v="20210"/>
    <s v="Oppvekst og Utdanning"/>
    <s v="2024_02_fact_komskole.csv"/>
    <n v="0"/>
    <n v="2750"/>
    <n v="2750"/>
    <n v="-1250"/>
    <n v="-500"/>
    <n v="750"/>
    <n v="500"/>
    <n v="-750"/>
    <n v="-166.66666666666666"/>
    <n v="577.35026918962581"/>
    <n v="500"/>
    <n v="100"/>
    <n v="0.4"/>
    <n v="-0.57735026918962584"/>
    <n v="750"/>
    <n v="6.2146080984221914"/>
    <n v="0"/>
    <n v="1"/>
  </r>
  <r>
    <d v="2024-04-01T00:00:00"/>
    <n v="2024"/>
    <x v="3"/>
    <n v="2"/>
    <n v="0"/>
    <n v="0"/>
    <s v="2020"/>
    <x v="4"/>
    <s v="124010"/>
    <s v="Drifts- / serviceavtaler - kontormaskiner"/>
    <s v="1240"/>
    <s v="20210"/>
    <s v="Oppvekst og Utdanning"/>
    <s v="2024_04_fact_komskole.csv"/>
    <n v="0"/>
    <n v="2750"/>
    <n v="2750"/>
    <n v="-1250"/>
    <n v="-500"/>
    <n v="750"/>
    <n v="500"/>
    <n v="-750"/>
    <n v="0"/>
    <n v="500"/>
    <n v="500"/>
    <n v="100"/>
    <n v="0.4"/>
    <n v="-1"/>
    <n v="750"/>
    <n v="6.2146080984221914"/>
    <n v="0"/>
    <n v="1"/>
  </r>
  <r>
    <d v="2024-05-01T00:00:00"/>
    <n v="2024"/>
    <x v="1"/>
    <n v="2"/>
    <n v="1"/>
    <n v="0"/>
    <s v="2020"/>
    <x v="4"/>
    <s v="124010"/>
    <s v="Drifts- / serviceavtaler - kontormaskiner"/>
    <s v="1240"/>
    <s v="20210"/>
    <s v="Oppvekst og Utdanning"/>
    <s v="2024_05_fact_komskole.csv"/>
    <n v="0"/>
    <n v="2750"/>
    <n v="2750"/>
    <n v="-1250"/>
    <n v="-500"/>
    <n v="750"/>
    <n v="500"/>
    <n v="-750"/>
    <n v="-166.66666666666666"/>
    <n v="577.35026918962581"/>
    <n v="-500"/>
    <n v="100"/>
    <n v="0.4"/>
    <n v="-0.57735026918962584"/>
    <n v="750"/>
    <n v="6.2146080984221914"/>
    <n v="0"/>
    <n v="1"/>
  </r>
  <r>
    <d v="2024-06-01T00:00:00"/>
    <n v="2024"/>
    <x v="2"/>
    <n v="2"/>
    <n v="1"/>
    <n v="0"/>
    <s v="2020"/>
    <x v="4"/>
    <s v="124010"/>
    <s v="Drifts- / serviceavtaler - kontormaskiner"/>
    <s v="1240"/>
    <s v="20210"/>
    <s v="Oppvekst og Utdanning"/>
    <s v="2024_06_fact_komskole.csv"/>
    <n v="0"/>
    <n v="2750"/>
    <n v="2750"/>
    <n v="-1250"/>
    <n v="-500"/>
    <n v="750"/>
    <n v="-500"/>
    <n v="750"/>
    <n v="-166.66666666666666"/>
    <n v="577.35026918962581"/>
    <n v="0"/>
    <n v="100"/>
    <n v="0.4"/>
    <n v="-0.57735026918962584"/>
    <n v="750"/>
    <n v="6.2146080984221914"/>
    <n v="0"/>
    <n v="1"/>
  </r>
  <r>
    <d v="2024-08-01T00:00:00"/>
    <n v="2024"/>
    <x v="5"/>
    <n v="3"/>
    <n v="1"/>
    <n v="0"/>
    <s v="2020"/>
    <x v="4"/>
    <s v="124010"/>
    <s v="Drifts- / serviceavtaler - kontormaskiner"/>
    <s v="1240"/>
    <s v="20210"/>
    <s v="Oppvekst og Utdanning"/>
    <s v="2024_08_fact_komskole.csv"/>
    <n v="0"/>
    <n v="2750"/>
    <n v="2750"/>
    <n v="-1250"/>
    <n v="-500"/>
    <n v="750"/>
    <n v="500"/>
    <n v="-750"/>
    <n v="0"/>
    <n v="500"/>
    <n v="-500"/>
    <n v="100"/>
    <n v="0.4"/>
    <n v="-1"/>
    <n v="750"/>
    <n v="6.2146080984221914"/>
    <n v="0"/>
    <n v="1"/>
  </r>
  <r>
    <d v="2024-02-01T00:00:00"/>
    <n v="2024"/>
    <x v="4"/>
    <n v="1"/>
    <n v="0"/>
    <n v="0"/>
    <s v="2020"/>
    <x v="4"/>
    <s v="118500"/>
    <s v="Forsikringer, vakthold og sikring"/>
    <s v="1185"/>
    <s v="20210"/>
    <s v="Oppvekst og Utdanning"/>
    <s v="2024_02_fact_komskole.csv"/>
    <n v="0"/>
    <n v="380"/>
    <n v="380"/>
    <n v="-880"/>
    <n v="-1870"/>
    <n v="-990"/>
    <n v="1870"/>
    <n v="990"/>
    <n v="126.66666666666667"/>
    <n v="1882.82589033966"/>
    <n v="1870"/>
    <n v="100"/>
    <n v="2.125"/>
    <n v="-1.0604627209085542"/>
    <n v="990"/>
    <n v="7.5336937098486327"/>
    <n v="0"/>
    <n v="0"/>
  </r>
  <r>
    <d v="2024-03-01T00:00:00"/>
    <n v="2024"/>
    <x v="6"/>
    <n v="1"/>
    <n v="0"/>
    <n v="0"/>
    <s v="2020"/>
    <x v="4"/>
    <s v="118500"/>
    <s v="Forsikringer, vakthold og sikring"/>
    <s v="1185"/>
    <s v="20210"/>
    <s v="Oppvekst og Utdanning"/>
    <s v="2024_03_fact_komskole.csv"/>
    <n v="0"/>
    <n v="380"/>
    <n v="380"/>
    <n v="-880"/>
    <n v="-1870"/>
    <n v="-990"/>
    <n v="1870"/>
    <n v="990"/>
    <n v="623.33333333333337"/>
    <n v="2159.2900067692003"/>
    <n v="-1870"/>
    <n v="100"/>
    <n v="2.125"/>
    <n v="-1.1547005383792517"/>
    <n v="990"/>
    <n v="7.5336937098486327"/>
    <n v="0"/>
    <n v="0"/>
  </r>
  <r>
    <d v="2024-04-01T00:00:00"/>
    <n v="2024"/>
    <x v="3"/>
    <n v="2"/>
    <n v="0"/>
    <n v="0"/>
    <s v="2020"/>
    <x v="4"/>
    <s v="118500"/>
    <s v="Forsikringer, vakthold og sikring"/>
    <s v="1185"/>
    <s v="20210"/>
    <s v="Oppvekst og Utdanning"/>
    <s v="2024_04_fact_komskole.csv"/>
    <n v="0"/>
    <n v="380"/>
    <n v="380"/>
    <n v="-880"/>
    <n v="-1870"/>
    <n v="-990"/>
    <n v="-1870"/>
    <n v="-990"/>
    <n v="-623.33333333333337"/>
    <n v="2159.2900067692003"/>
    <n v="0"/>
    <n v="100"/>
    <n v="2.125"/>
    <n v="-0.57735026918962573"/>
    <n v="990"/>
    <n v="7.5336937098486327"/>
    <n v="0"/>
    <n v="0"/>
  </r>
  <r>
    <d v="2024-06-01T00:00:00"/>
    <n v="2024"/>
    <x v="2"/>
    <n v="2"/>
    <n v="1"/>
    <n v="0"/>
    <s v="2020"/>
    <x v="4"/>
    <s v="118500"/>
    <s v="Forsikringer, vakthold og sikring"/>
    <s v="1185"/>
    <s v="20210"/>
    <s v="Oppvekst og Utdanning"/>
    <s v="2024_06_fact_komskole.csv"/>
    <n v="0"/>
    <n v="380"/>
    <n v="380"/>
    <n v="-880"/>
    <n v="-1870"/>
    <n v="-990"/>
    <n v="1870"/>
    <n v="990"/>
    <n v="623.33333333333337"/>
    <n v="2159.2900067692003"/>
    <n v="-1870"/>
    <n v="100"/>
    <n v="2.125"/>
    <n v="-1.1547005383792517"/>
    <n v="990"/>
    <n v="7.5336937098486327"/>
    <n v="0"/>
    <n v="0"/>
  </r>
  <r>
    <d v="2024-07-01T00:00:00"/>
    <n v="2024"/>
    <x v="7"/>
    <n v="3"/>
    <n v="1"/>
    <n v="0"/>
    <s v="2020"/>
    <x v="4"/>
    <s v="118500"/>
    <s v="Forsikringer, vakthold og sikring"/>
    <s v="1185"/>
    <s v="20210"/>
    <s v="Oppvekst og Utdanning"/>
    <s v="2024_07_fact_komskole.csv"/>
    <n v="0"/>
    <n v="380"/>
    <n v="380"/>
    <n v="-880"/>
    <n v="-1870"/>
    <n v="-990"/>
    <n v="-1870"/>
    <n v="-990"/>
    <n v="-623.33333333333337"/>
    <n v="2159.2900067692003"/>
    <n v="1870"/>
    <n v="100"/>
    <n v="2.125"/>
    <n v="-0.57735026918962573"/>
    <n v="990"/>
    <n v="7.5336937098486327"/>
    <n v="0"/>
    <n v="0"/>
  </r>
  <r>
    <d v="2024-02-01T00:00:00"/>
    <n v="2024"/>
    <x v="4"/>
    <n v="1"/>
    <n v="0"/>
    <n v="0"/>
    <s v="2020"/>
    <x v="4"/>
    <s v="109000"/>
    <s v="Pensjon fellesordningen - ordinære (klp)"/>
    <s v="1090"/>
    <s v="20210"/>
    <s v="Oppvekst og Utdanning"/>
    <s v="2024_02_fact_komskole.csv"/>
    <n v="10380"/>
    <n v="9380"/>
    <n v="-1000"/>
    <n v="-31870"/>
    <n v="-42000"/>
    <n v="-10130"/>
    <n v="42000"/>
    <n v="10130"/>
    <n v="3126.6666666666665"/>
    <n v="42347.705171984628"/>
    <n v="42000"/>
    <n v="90.366088631984582"/>
    <n v="1.3178537809852526"/>
    <n v="-1.0656224813929345"/>
    <n v="10130"/>
    <n v="10.645424897265505"/>
    <n v="0"/>
    <n v="0"/>
  </r>
  <r>
    <d v="2024-03-01T00:00:00"/>
    <n v="2024"/>
    <x v="6"/>
    <n v="1"/>
    <n v="0"/>
    <n v="0"/>
    <s v="2020"/>
    <x v="4"/>
    <s v="109000"/>
    <s v="Pensjon fellesordningen - ordinære (klp)"/>
    <s v="1090"/>
    <s v="20210"/>
    <s v="Oppvekst og Utdanning"/>
    <s v="2024_03_fact_komskole.csv"/>
    <n v="10380"/>
    <n v="9380"/>
    <n v="-1000"/>
    <n v="-31870"/>
    <n v="-42000"/>
    <n v="-10130"/>
    <n v="42000"/>
    <n v="10130"/>
    <n v="-14000"/>
    <n v="48497.422611928567"/>
    <n v="42000"/>
    <n v="90.366088631984582"/>
    <n v="1.3178537809852526"/>
    <n v="-0.57735026918962573"/>
    <n v="10130"/>
    <n v="10.645424897265505"/>
    <n v="0"/>
    <n v="0"/>
  </r>
  <r>
    <d v="2024-04-01T00:00:00"/>
    <n v="2024"/>
    <x v="3"/>
    <n v="2"/>
    <n v="0"/>
    <n v="0"/>
    <s v="2020"/>
    <x v="4"/>
    <s v="109000"/>
    <s v="Pensjon fellesordningen - ordinære (klp)"/>
    <s v="1090"/>
    <s v="20210"/>
    <s v="Oppvekst og Utdanning"/>
    <s v="2024_04_fact_komskole.csv"/>
    <n v="10380"/>
    <n v="9380"/>
    <n v="-1000"/>
    <n v="-31870"/>
    <n v="-42000"/>
    <n v="-10130"/>
    <n v="42000"/>
    <n v="10130"/>
    <n v="-14000"/>
    <n v="48497.422611928567"/>
    <n v="42000"/>
    <n v="90.366088631984582"/>
    <n v="1.3178537809852526"/>
    <n v="-0.57735026918962573"/>
    <n v="10130"/>
    <n v="10.645424897265505"/>
    <n v="0"/>
    <n v="0"/>
  </r>
  <r>
    <d v="2024-05-01T00:00:00"/>
    <n v="2024"/>
    <x v="1"/>
    <n v="2"/>
    <n v="1"/>
    <n v="0"/>
    <s v="2020"/>
    <x v="4"/>
    <s v="109000"/>
    <s v="Pensjon fellesordningen - ordinære (klp)"/>
    <s v="1090"/>
    <s v="20210"/>
    <s v="Oppvekst og Utdanning"/>
    <s v="2024_05_fact_komskole.csv"/>
    <n v="10380"/>
    <n v="9380"/>
    <n v="-1000"/>
    <n v="-31870"/>
    <n v="-42000"/>
    <n v="-10130"/>
    <n v="42000"/>
    <n v="10130"/>
    <n v="-14000"/>
    <n v="48497.422611928567"/>
    <n v="42000"/>
    <n v="90.366088631984582"/>
    <n v="1.3178537809852526"/>
    <n v="-0.57735026918962573"/>
    <n v="10130"/>
    <n v="10.645424897265505"/>
    <n v="0"/>
    <n v="0"/>
  </r>
  <r>
    <d v="2024-08-01T00:00:00"/>
    <n v="2024"/>
    <x v="5"/>
    <n v="3"/>
    <n v="1"/>
    <n v="0"/>
    <s v="2020"/>
    <x v="4"/>
    <s v="109000"/>
    <s v="Pensjon fellesordningen - ordinære (klp)"/>
    <s v="1090"/>
    <s v="20210"/>
    <s v="Oppvekst og Utdanning"/>
    <s v="2024_08_fact_komskole.csv"/>
    <n v="10340"/>
    <n v="9340"/>
    <n v="-1000"/>
    <n v="-31910"/>
    <n v="-42000"/>
    <n v="-10090"/>
    <n v="-40"/>
    <n v="-40"/>
    <n v="-13.333333333333334"/>
    <n v="42000.006349205869"/>
    <n v="-42000"/>
    <n v="90.32882011605416"/>
    <n v="1.3162018176120338"/>
    <n v="-0.99968238855898517"/>
    <n v="10090"/>
    <n v="10.645424897265505"/>
    <n v="0"/>
    <n v="0"/>
  </r>
  <r>
    <d v="2024-02-01T00:00:00"/>
    <n v="2024"/>
    <x v="4"/>
    <n v="1"/>
    <n v="0"/>
    <n v="0"/>
    <s v="2020"/>
    <x v="4"/>
    <s v="102013"/>
    <s v="Vikar - korttidsfravær"/>
    <s v="1020"/>
    <s v="20220"/>
    <s v="Oppvekst og Utdanning"/>
    <s v="2024_02_fact_komskole.csv"/>
    <n v="0"/>
    <n v="620"/>
    <n v="620"/>
    <n v="-12620"/>
    <n v="-44380"/>
    <n v="-31760"/>
    <n v="45000"/>
    <n v="32380"/>
    <n v="-14586.666666666666"/>
    <n v="51603.567060168753"/>
    <n v="44380"/>
    <n v="100"/>
    <n v="3.5166402535657686"/>
    <n v="-0.57735026918962584"/>
    <n v="31760"/>
    <n v="10.700544196486584"/>
    <n v="0"/>
    <n v="0"/>
  </r>
  <r>
    <d v="2024-04-01T00:00:00"/>
    <n v="2024"/>
    <x v="3"/>
    <n v="2"/>
    <n v="0"/>
    <n v="0"/>
    <s v="2020"/>
    <x v="4"/>
    <s v="102013"/>
    <s v="Vikar - korttidsfravær"/>
    <s v="1020"/>
    <s v="20220"/>
    <s v="Oppvekst og Utdanning"/>
    <s v="2024_04_fact_komskole.csv"/>
    <n v="0"/>
    <n v="620"/>
    <n v="620"/>
    <n v="-12620"/>
    <n v="-44380"/>
    <n v="-31760"/>
    <n v="44380"/>
    <n v="31760"/>
    <n v="0"/>
    <n v="44380"/>
    <n v="-44380"/>
    <n v="100"/>
    <n v="3.5166402535657686"/>
    <n v="-1"/>
    <n v="31760"/>
    <n v="10.700544196486584"/>
    <n v="0"/>
    <n v="0"/>
  </r>
  <r>
    <d v="2024-05-01T00:00:00"/>
    <n v="2024"/>
    <x v="1"/>
    <n v="2"/>
    <n v="1"/>
    <n v="0"/>
    <s v="2020"/>
    <x v="4"/>
    <s v="102013"/>
    <s v="Vikar - korttidsfravær"/>
    <s v="1020"/>
    <s v="20220"/>
    <s v="Oppvekst og Utdanning"/>
    <s v="2024_05_fact_komskole.csv"/>
    <n v="0"/>
    <n v="620"/>
    <n v="620"/>
    <n v="-12620"/>
    <n v="-44380"/>
    <n v="-31760"/>
    <n v="-44380"/>
    <n v="-31760"/>
    <n v="-14793.333333333334"/>
    <n v="51245.609893271183"/>
    <n v="0"/>
    <n v="100"/>
    <n v="3.5166402535657686"/>
    <n v="-0.57735026918962573"/>
    <n v="31760"/>
    <n v="10.700544196486584"/>
    <n v="0"/>
    <n v="0"/>
  </r>
  <r>
    <d v="2024-07-01T00:00:00"/>
    <n v="2024"/>
    <x v="7"/>
    <n v="3"/>
    <n v="1"/>
    <n v="0"/>
    <s v="2020"/>
    <x v="4"/>
    <s v="102013"/>
    <s v="Vikar - korttidsfravær"/>
    <s v="1020"/>
    <s v="20220"/>
    <s v="Oppvekst og Utdanning"/>
    <s v="2024_07_fact_komskole.csv"/>
    <n v="0"/>
    <n v="620"/>
    <n v="620"/>
    <n v="-12620"/>
    <n v="-44380"/>
    <n v="-31760"/>
    <n v="44380"/>
    <n v="31760"/>
    <n v="0"/>
    <n v="44380"/>
    <n v="-44340"/>
    <n v="100"/>
    <n v="3.5166402535657686"/>
    <n v="-1"/>
    <n v="31760"/>
    <n v="10.700544196486584"/>
    <n v="0"/>
    <n v="0"/>
  </r>
  <r>
    <d v="2024-08-01T00:00:00"/>
    <n v="2024"/>
    <x v="5"/>
    <n v="3"/>
    <n v="1"/>
    <n v="0"/>
    <s v="2020"/>
    <x v="4"/>
    <s v="102013"/>
    <s v="Vikar - korttidsfravær"/>
    <s v="1020"/>
    <s v="20220"/>
    <s v="Oppvekst og Utdanning"/>
    <s v="2024_08_fact_komskole.csv"/>
    <n v="0"/>
    <n v="660"/>
    <n v="660"/>
    <n v="-12660"/>
    <n v="-44340"/>
    <n v="-31680"/>
    <n v="-44380"/>
    <n v="-31760"/>
    <n v="-14780"/>
    <n v="51234.066791540179"/>
    <n v="0"/>
    <n v="100"/>
    <n v="3.5023696682464456"/>
    <n v="-0.57695985993602561"/>
    <n v="31680"/>
    <n v="10.699642483170303"/>
    <n v="0"/>
    <n v="0"/>
  </r>
  <r>
    <d v="2024-01-01T00:00:00"/>
    <n v="2024"/>
    <x v="0"/>
    <n v="1"/>
    <n v="0"/>
    <n v="0"/>
    <s v="2020"/>
    <x v="4"/>
    <s v="117030"/>
    <s v="Reiseutg. buss, tog,taxi, fly, leiebil, bom, park."/>
    <s v="1170"/>
    <s v="20220"/>
    <s v="Oppvekst og Utdanning"/>
    <s v="2024_01_fact_komskole.csv"/>
    <n v="0"/>
    <n v="1750"/>
    <n v="1750"/>
    <n v="-2500"/>
    <n v="-630"/>
    <n v="1870"/>
    <n v="2380"/>
    <n v="-120"/>
    <n v="875"/>
    <n v="2128.3914113715082"/>
    <n v="0"/>
    <n v="100"/>
    <n v="0.252"/>
    <n v="-0.70710678118654746"/>
    <n v="1870"/>
    <n v="6.4457198193855785"/>
    <n v="0"/>
    <n v="1"/>
  </r>
  <r>
    <d v="2024-03-01T00:00:00"/>
    <n v="2024"/>
    <x v="6"/>
    <n v="1"/>
    <n v="0"/>
    <n v="0"/>
    <s v="2020"/>
    <x v="4"/>
    <s v="117030"/>
    <s v="Reiseutg. buss, tog,taxi, fly, leiebil, bom, park."/>
    <s v="1170"/>
    <s v="20220"/>
    <s v="Oppvekst og Utdanning"/>
    <s v="2024_03_fact_komskole.csv"/>
    <n v="0"/>
    <n v="1750"/>
    <n v="1750"/>
    <n v="-2500"/>
    <n v="-630"/>
    <n v="1870"/>
    <n v="630"/>
    <n v="-1870"/>
    <n v="0"/>
    <n v="630"/>
    <n v="630"/>
    <n v="100"/>
    <n v="0.252"/>
    <n v="-1"/>
    <n v="1870"/>
    <n v="6.4457198193855785"/>
    <n v="0"/>
    <n v="1"/>
  </r>
  <r>
    <d v="2024-03-01T00:00:00"/>
    <n v="2024"/>
    <x v="6"/>
    <n v="1"/>
    <n v="0"/>
    <n v="0"/>
    <s v="2020"/>
    <x v="4"/>
    <s v="117030"/>
    <s v="Reiseutg. buss, tog,taxi, fly, leiebil, bom, park."/>
    <s v="1170"/>
    <s v="20220"/>
    <s v="Oppvekst og Utdanning"/>
    <s v="2024_03_fact_komskole.csv"/>
    <n v="2500"/>
    <n v="2380"/>
    <n v="-120"/>
    <n v="2500"/>
    <n v="630"/>
    <n v="-1870"/>
    <n v="-630"/>
    <n v="1870"/>
    <n v="210"/>
    <n v="727.46133917892848"/>
    <n v="-630"/>
    <n v="95.199999999999989"/>
    <n v="0.252"/>
    <n v="0.57735026918962573"/>
    <n v="1870"/>
    <n v="6.4457198193855785"/>
    <n v="0"/>
    <n v="0"/>
  </r>
  <r>
    <d v="2024-04-01T00:00:00"/>
    <n v="2024"/>
    <x v="3"/>
    <n v="2"/>
    <n v="0"/>
    <n v="0"/>
    <s v="2020"/>
    <x v="4"/>
    <s v="117030"/>
    <s v="Reiseutg. buss, tog,taxi, fly, leiebil, bom, park."/>
    <s v="1170"/>
    <s v="20220"/>
    <s v="Oppvekst og Utdanning"/>
    <s v="2024_04_fact_komskole.csv"/>
    <n v="0"/>
    <n v="1750"/>
    <n v="1750"/>
    <n v="-2500"/>
    <n v="-630"/>
    <n v="1870"/>
    <n v="630"/>
    <n v="-1870"/>
    <n v="-210"/>
    <n v="727.46133917892848"/>
    <n v="630"/>
    <n v="100"/>
    <n v="0.252"/>
    <n v="-0.57735026918962573"/>
    <n v="1870"/>
    <n v="6.4457198193855785"/>
    <n v="0"/>
    <n v="1"/>
  </r>
  <r>
    <d v="2024-04-01T00:00:00"/>
    <n v="2024"/>
    <x v="3"/>
    <n v="2"/>
    <n v="0"/>
    <n v="0"/>
    <s v="2020"/>
    <x v="4"/>
    <s v="117030"/>
    <s v="Reiseutg. buss, tog,taxi, fly, leiebil, bom, park."/>
    <s v="1170"/>
    <s v="20220"/>
    <s v="Oppvekst og Utdanning"/>
    <s v="2024_04_fact_komskole.csv"/>
    <n v="2500"/>
    <n v="2380"/>
    <n v="-120"/>
    <n v="2500"/>
    <n v="630"/>
    <n v="-1870"/>
    <n v="-630"/>
    <n v="1870"/>
    <n v="210"/>
    <n v="727.46133917892848"/>
    <n v="-630"/>
    <n v="95.199999999999989"/>
    <n v="0.252"/>
    <n v="0.57735026918962573"/>
    <n v="1870"/>
    <n v="6.4457198193855785"/>
    <n v="0"/>
    <n v="0"/>
  </r>
  <r>
    <d v="2024-05-01T00:00:00"/>
    <n v="2024"/>
    <x v="1"/>
    <n v="2"/>
    <n v="1"/>
    <n v="0"/>
    <s v="2020"/>
    <x v="4"/>
    <s v="117030"/>
    <s v="Reiseutg. buss, tog,taxi, fly, leiebil, bom, park."/>
    <s v="1170"/>
    <s v="20220"/>
    <s v="Oppvekst og Utdanning"/>
    <s v="2024_05_fact_komskole.csv"/>
    <n v="0"/>
    <n v="1750"/>
    <n v="1750"/>
    <n v="-2500"/>
    <n v="-630"/>
    <n v="1870"/>
    <n v="630"/>
    <n v="-1870"/>
    <n v="-210"/>
    <n v="727.46133917892848"/>
    <n v="630"/>
    <n v="100"/>
    <n v="0.252"/>
    <n v="-0.57735026918962573"/>
    <n v="1870"/>
    <n v="6.4457198193855785"/>
    <n v="0"/>
    <n v="1"/>
  </r>
  <r>
    <d v="2024-05-01T00:00:00"/>
    <n v="2024"/>
    <x v="1"/>
    <n v="2"/>
    <n v="1"/>
    <n v="0"/>
    <s v="2020"/>
    <x v="4"/>
    <s v="117030"/>
    <s v="Reiseutg. buss, tog,taxi, fly, leiebil, bom, park."/>
    <s v="1170"/>
    <s v="20220"/>
    <s v="Oppvekst og Utdanning"/>
    <s v="2024_05_fact_komskole.csv"/>
    <n v="2500"/>
    <n v="2380"/>
    <n v="-120"/>
    <n v="2500"/>
    <n v="630"/>
    <n v="-1870"/>
    <n v="-630"/>
    <n v="1870"/>
    <n v="210"/>
    <n v="727.46133917892848"/>
    <n v="-630"/>
    <n v="95.199999999999989"/>
    <n v="0.252"/>
    <n v="0.57735026918962573"/>
    <n v="1870"/>
    <n v="6.4457198193855785"/>
    <n v="0"/>
    <n v="0"/>
  </r>
  <r>
    <d v="2024-06-01T00:00:00"/>
    <n v="2024"/>
    <x v="2"/>
    <n v="2"/>
    <n v="1"/>
    <n v="0"/>
    <s v="2020"/>
    <x v="4"/>
    <s v="117030"/>
    <s v="Reiseutg. buss, tog,taxi, fly, leiebil, bom, park."/>
    <s v="1170"/>
    <s v="20220"/>
    <s v="Oppvekst og Utdanning"/>
    <s v="2024_06_fact_komskole.csv"/>
    <n v="0"/>
    <n v="1750"/>
    <n v="1750"/>
    <n v="-2500"/>
    <n v="-630"/>
    <n v="1870"/>
    <n v="630"/>
    <n v="-1870"/>
    <n v="-210"/>
    <n v="727.46133917892848"/>
    <n v="630"/>
    <n v="100"/>
    <n v="0.252"/>
    <n v="-0.57735026918962573"/>
    <n v="1870"/>
    <n v="6.4457198193855785"/>
    <n v="0"/>
    <n v="1"/>
  </r>
  <r>
    <d v="2024-06-01T00:00:00"/>
    <n v="2024"/>
    <x v="2"/>
    <n v="2"/>
    <n v="1"/>
    <n v="0"/>
    <s v="2020"/>
    <x v="4"/>
    <s v="117030"/>
    <s v="Reiseutg. buss, tog,taxi, fly, leiebil, bom, park."/>
    <s v="1170"/>
    <s v="20220"/>
    <s v="Oppvekst og Utdanning"/>
    <s v="2024_06_fact_komskole.csv"/>
    <n v="2500"/>
    <n v="2380"/>
    <n v="-120"/>
    <n v="2500"/>
    <n v="630"/>
    <n v="-1870"/>
    <n v="-630"/>
    <n v="1870"/>
    <n v="210"/>
    <n v="727.46133917892848"/>
    <n v="-630"/>
    <n v="95.199999999999989"/>
    <n v="0.252"/>
    <n v="0.57735026918962573"/>
    <n v="1870"/>
    <n v="6.4457198193855785"/>
    <n v="0"/>
    <n v="0"/>
  </r>
  <r>
    <d v="2024-07-01T00:00:00"/>
    <n v="2024"/>
    <x v="7"/>
    <n v="3"/>
    <n v="1"/>
    <n v="0"/>
    <s v="2020"/>
    <x v="4"/>
    <s v="117030"/>
    <s v="Reiseutg. buss, tog,taxi, fly, leiebil, bom, park."/>
    <s v="1170"/>
    <s v="20220"/>
    <s v="Oppvekst og Utdanning"/>
    <s v="2024_07_fact_komskole.csv"/>
    <n v="0"/>
    <n v="1750"/>
    <n v="1750"/>
    <n v="-2500"/>
    <n v="-630"/>
    <n v="1870"/>
    <n v="630"/>
    <n v="-1870"/>
    <n v="-210"/>
    <n v="727.46133917892848"/>
    <n v="630"/>
    <n v="100"/>
    <n v="0.252"/>
    <n v="-0.57735026918962573"/>
    <n v="1870"/>
    <n v="6.4457198193855785"/>
    <n v="0"/>
    <n v="1"/>
  </r>
  <r>
    <d v="2024-07-01T00:00:00"/>
    <n v="2024"/>
    <x v="7"/>
    <n v="3"/>
    <n v="1"/>
    <n v="0"/>
    <s v="2020"/>
    <x v="4"/>
    <s v="117030"/>
    <s v="Reiseutg. buss, tog,taxi, fly, leiebil, bom, park."/>
    <s v="1170"/>
    <s v="20220"/>
    <s v="Oppvekst og Utdanning"/>
    <s v="2024_07_fact_komskole.csv"/>
    <n v="2500"/>
    <n v="2380"/>
    <n v="-120"/>
    <n v="2500"/>
    <n v="630"/>
    <n v="-1870"/>
    <n v="-630"/>
    <n v="1870"/>
    <n v="210"/>
    <n v="727.46133917892848"/>
    <n v="-40"/>
    <n v="95.199999999999989"/>
    <n v="0.252"/>
    <n v="0.57735026918962573"/>
    <n v="1870"/>
    <n v="6.4457198193855785"/>
    <n v="0"/>
    <n v="0"/>
  </r>
  <r>
    <d v="2024-08-01T00:00:00"/>
    <n v="2024"/>
    <x v="5"/>
    <n v="3"/>
    <n v="1"/>
    <n v="0"/>
    <s v="2020"/>
    <x v="4"/>
    <s v="117030"/>
    <s v="Reiseutg. buss, tog,taxi, fly, leiebil, bom, park."/>
    <s v="1170"/>
    <s v="20220"/>
    <s v="Oppvekst og Utdanning"/>
    <s v="2024_08_fact_komskole.csv"/>
    <n v="0"/>
    <n v="1750"/>
    <n v="1750"/>
    <n v="-2500"/>
    <n v="-590"/>
    <n v="1910"/>
    <n v="-40"/>
    <n v="-40"/>
    <n v="0"/>
    <n v="610.98281481560514"/>
    <n v="-590"/>
    <n v="100"/>
    <n v="0.23599999999999999"/>
    <n v="-0.96565727495635412"/>
    <n v="1910"/>
    <n v="6.3801225368997647"/>
    <n v="0"/>
    <n v="1"/>
  </r>
  <r>
    <d v="2024-01-01T00:00:00"/>
    <n v="2024"/>
    <x v="0"/>
    <n v="1"/>
    <n v="0"/>
    <n v="0"/>
    <s v="2020"/>
    <x v="4"/>
    <s v="109000"/>
    <s v="Pensjon fellesordningen - ordinære (klp)"/>
    <s v="1090"/>
    <s v="20230"/>
    <s v="Oppvekst og Utdanning"/>
    <s v="2024_01_fact_komskole.csv"/>
    <n v="9120"/>
    <n v="8250"/>
    <n v="-870"/>
    <n v="-57260"/>
    <n v="-66370"/>
    <n v="-9110"/>
    <n v="74620"/>
    <n v="8240"/>
    <n v="2750"/>
    <n v="70535.217444904789"/>
    <n v="66370"/>
    <n v="90.460526315789465"/>
    <n v="1.159098847362906"/>
    <n v="-0.97993601641605177"/>
    <n v="9110"/>
    <n v="11.103000426139971"/>
    <n v="0"/>
    <n v="0"/>
  </r>
  <r>
    <d v="2024-03-01T00:00:00"/>
    <n v="2024"/>
    <x v="6"/>
    <n v="1"/>
    <n v="0"/>
    <n v="0"/>
    <s v="2020"/>
    <x v="4"/>
    <s v="109000"/>
    <s v="Pensjon fellesordningen - ordinære (klp)"/>
    <s v="1090"/>
    <s v="20230"/>
    <s v="Oppvekst og Utdanning"/>
    <s v="2024_03_fact_komskole.csv"/>
    <n v="9120"/>
    <n v="8250"/>
    <n v="-870"/>
    <n v="9120"/>
    <n v="8250"/>
    <n v="-870"/>
    <n v="66370"/>
    <n v="9110"/>
    <n v="0"/>
    <n v="70856.135231890818"/>
    <n v="-66370"/>
    <n v="90.460526315789465"/>
    <n v="0.90460526315789469"/>
    <n v="0.11643310735196369"/>
    <n v="870"/>
    <n v="9.0179684793287258"/>
    <n v="0"/>
    <n v="0"/>
  </r>
  <r>
    <d v="2024-04-01T00:00:00"/>
    <n v="2024"/>
    <x v="3"/>
    <n v="2"/>
    <n v="0"/>
    <n v="0"/>
    <s v="2020"/>
    <x v="4"/>
    <s v="109000"/>
    <s v="Pensjon fellesordningen - ordinære (klp)"/>
    <s v="1090"/>
    <s v="20230"/>
    <s v="Oppvekst og Utdanning"/>
    <s v="2024_04_fact_komskole.csv"/>
    <n v="9120"/>
    <n v="8250"/>
    <n v="-870"/>
    <n v="-57260"/>
    <n v="-66370"/>
    <n v="-9110"/>
    <n v="8250"/>
    <n v="-870"/>
    <n v="2750"/>
    <n v="66540.697321263477"/>
    <n v="74620"/>
    <n v="90.460526315789465"/>
    <n v="1.159098847362906"/>
    <n v="-1.038762784018981"/>
    <n v="9110"/>
    <n v="11.103000426139971"/>
    <n v="0"/>
    <n v="0"/>
  </r>
  <r>
    <d v="2024-07-01T00:00:00"/>
    <n v="2024"/>
    <x v="7"/>
    <n v="3"/>
    <n v="1"/>
    <n v="0"/>
    <s v="2020"/>
    <x v="4"/>
    <s v="109000"/>
    <s v="Pensjon fellesordningen - ordinære (klp)"/>
    <s v="1090"/>
    <s v="20230"/>
    <s v="Oppvekst og Utdanning"/>
    <s v="2024_07_fact_komskole.csv"/>
    <n v="9120"/>
    <n v="8250"/>
    <n v="-870"/>
    <n v="-57260"/>
    <n v="-66370"/>
    <n v="-9110"/>
    <n v="66370"/>
    <n v="9110"/>
    <n v="22123.333333333332"/>
    <n v="76637.474732230927"/>
    <n v="-74620"/>
    <n v="90.460526315789465"/>
    <n v="1.159098847362906"/>
    <n v="-1.1547005383792515"/>
    <n v="9110"/>
    <n v="11.103000426139971"/>
    <n v="0"/>
    <n v="0"/>
  </r>
  <r>
    <d v="2024-08-01T00:00:00"/>
    <n v="2024"/>
    <x v="5"/>
    <n v="3"/>
    <n v="1"/>
    <n v="0"/>
    <s v="2020"/>
    <x v="4"/>
    <s v="109000"/>
    <s v="Pensjon fellesordningen - ordinære (klp)"/>
    <s v="1090"/>
    <s v="20230"/>
    <s v="Oppvekst og Utdanning"/>
    <s v="2024_08_fact_komskole.csv"/>
    <n v="9160"/>
    <n v="8250"/>
    <n v="-910"/>
    <n v="9160"/>
    <n v="8250"/>
    <n v="-910"/>
    <n v="-74620"/>
    <n v="-8240"/>
    <n v="-44246.666666666664"/>
    <n v="45650.198612200293"/>
    <n v="74660"/>
    <n v="90.06550218340611"/>
    <n v="0.9006550218340611"/>
    <n v="1.1499767418894999"/>
    <n v="910"/>
    <n v="9.0179684793287258"/>
    <n v="0"/>
    <n v="0"/>
  </r>
  <r>
    <d v="2024-01-01T00:00:00"/>
    <n v="2024"/>
    <x v="0"/>
    <n v="1"/>
    <n v="0"/>
    <n v="0"/>
    <s v="2020"/>
    <x v="4"/>
    <s v="101000"/>
    <s v="Fastlønn - ordinære"/>
    <s v="1010"/>
    <s v="20220"/>
    <s v="Oppvekst og Utdanning"/>
    <s v="2024_01_fact_komskole.csv"/>
    <n v="205620"/>
    <n v="209750"/>
    <n v="4130"/>
    <n v="72120"/>
    <n v="86250"/>
    <n v="14130"/>
    <n v="733000"/>
    <n v="134870"/>
    <n v="409625"/>
    <n v="457321.31073239964"/>
    <n v="123500"/>
    <n v="102.00855947864993"/>
    <n v="1.1959234608985025"/>
    <n v="-0.70710678118654746"/>
    <n v="14130"/>
    <n v="11.365005334893606"/>
    <n v="0"/>
    <n v="1"/>
  </r>
  <r>
    <d v="2024-01-01T00:00:00"/>
    <n v="2024"/>
    <x v="0"/>
    <n v="1"/>
    <n v="0"/>
    <n v="0"/>
    <s v="2020"/>
    <x v="4"/>
    <s v="101000"/>
    <s v="Fastlønn - ordinære"/>
    <s v="1010"/>
    <s v="20220"/>
    <s v="Oppvekst og Utdanning"/>
    <s v="2024_01_fact_komskole.csv"/>
    <n v="133500"/>
    <n v="123500"/>
    <n v="-10000"/>
    <n v="133500"/>
    <n v="123500"/>
    <n v="-10000"/>
    <n v="86250"/>
    <n v="14130"/>
    <n v="314250"/>
    <n v="363126.09724446962"/>
    <n v="0"/>
    <n v="92.509363295880149"/>
    <n v="0.92509363295880154"/>
    <n v="-0.52529961753638488"/>
    <n v="10000"/>
    <n v="11.72399643505017"/>
    <n v="0"/>
    <n v="0"/>
  </r>
  <r>
    <d v="2024-02-01T00:00:00"/>
    <n v="2024"/>
    <x v="4"/>
    <n v="1"/>
    <n v="0"/>
    <n v="0"/>
    <s v="2020"/>
    <x v="4"/>
    <s v="101000"/>
    <s v="Fastlønn - ordinære"/>
    <s v="1010"/>
    <s v="20220"/>
    <s v="Oppvekst og Utdanning"/>
    <s v="2024_02_fact_komskole.csv"/>
    <n v="133500"/>
    <n v="123500"/>
    <n v="-10000"/>
    <n v="-72120"/>
    <n v="-86250"/>
    <n v="-14130"/>
    <n v="-733000"/>
    <n v="-134870"/>
    <n v="-273083.33333333331"/>
    <n v="400627.34658699139"/>
    <n v="0"/>
    <n v="92.509363295880149"/>
    <n v="1.1959234608985025"/>
    <n v="0.46635192261585845"/>
    <n v="14130"/>
    <n v="11.365005334893606"/>
    <n v="0"/>
    <n v="0"/>
  </r>
  <r>
    <d v="2024-04-01T00:00:00"/>
    <n v="2024"/>
    <x v="3"/>
    <n v="2"/>
    <n v="0"/>
    <n v="0"/>
    <s v="2020"/>
    <x v="4"/>
    <s v="101000"/>
    <s v="Fastlønn - ordinære"/>
    <s v="1010"/>
    <s v="20220"/>
    <s v="Oppvekst og Utdanning"/>
    <s v="2024_04_fact_komskole.csv"/>
    <n v="133500"/>
    <n v="123500"/>
    <n v="-10000"/>
    <n v="-670250"/>
    <n v="-819250"/>
    <n v="-149000"/>
    <n v="733000"/>
    <n v="134870"/>
    <n v="0"/>
    <n v="779711.0442336956"/>
    <n v="819250"/>
    <n v="92.509363295880149"/>
    <n v="1.2223051100335696"/>
    <n v="-1.0507097546696462"/>
    <n v="149000"/>
    <n v="13.616144566561061"/>
    <n v="0"/>
    <n v="0"/>
  </r>
  <r>
    <d v="2024-04-01T00:00:00"/>
    <n v="2024"/>
    <x v="3"/>
    <n v="2"/>
    <n v="0"/>
    <n v="0"/>
    <s v="2020"/>
    <x v="4"/>
    <s v="101000"/>
    <s v="Fastlønn - ordinære"/>
    <s v="1010"/>
    <s v="20220"/>
    <s v="Oppvekst og Utdanning"/>
    <s v="2024_04_fact_komskole.csv"/>
    <n v="205620"/>
    <n v="209750"/>
    <n v="4130"/>
    <n v="-598130"/>
    <n v="-733000"/>
    <n v="-134870"/>
    <n v="819250"/>
    <n v="149000"/>
    <n v="-244333.33333333334"/>
    <n v="922099.17895708664"/>
    <n v="733000"/>
    <n v="102.00855947864993"/>
    <n v="1.2254860983398257"/>
    <n v="-0.52995022424741645"/>
    <n v="134870"/>
    <n v="13.504900980868788"/>
    <n v="0"/>
    <n v="0"/>
  </r>
  <r>
    <d v="2024-05-01T00:00:00"/>
    <n v="2024"/>
    <x v="1"/>
    <n v="2"/>
    <n v="1"/>
    <n v="0"/>
    <s v="2020"/>
    <x v="4"/>
    <s v="101000"/>
    <s v="Fastlønn - ordinære"/>
    <s v="1010"/>
    <s v="20220"/>
    <s v="Oppvekst og Utdanning"/>
    <s v="2024_05_fact_komskole.csv"/>
    <n v="205620"/>
    <n v="209750"/>
    <n v="4130"/>
    <n v="-598130"/>
    <n v="-733000"/>
    <n v="-134870"/>
    <n v="733000"/>
    <n v="134870"/>
    <n v="-244333.33333333334"/>
    <n v="846395.49463199137"/>
    <n v="-86250"/>
    <n v="102.00855947864993"/>
    <n v="1.2254860983398257"/>
    <n v="-0.57735026918962573"/>
    <n v="134870"/>
    <n v="13.504900980868788"/>
    <n v="0"/>
    <n v="0"/>
  </r>
  <r>
    <d v="2024-05-01T00:00:00"/>
    <n v="2024"/>
    <x v="1"/>
    <n v="2"/>
    <n v="1"/>
    <n v="0"/>
    <s v="2020"/>
    <x v="4"/>
    <s v="101000"/>
    <s v="Fastlønn - ordinære"/>
    <s v="1010"/>
    <s v="20220"/>
    <s v="Oppvekst og Utdanning"/>
    <s v="2024_05_fact_komskole.csv"/>
    <n v="133500"/>
    <n v="123500"/>
    <n v="-10000"/>
    <n v="-72120"/>
    <n v="-86250"/>
    <n v="-14130"/>
    <n v="-733000"/>
    <n v="-134870"/>
    <n v="-28750"/>
    <n v="734689.51775562984"/>
    <n v="0"/>
    <n v="92.509363295880149"/>
    <n v="1.1959234608985025"/>
    <n v="-7.8264353322549343E-2"/>
    <n v="14130"/>
    <n v="11.365005334893606"/>
    <n v="0"/>
    <n v="0"/>
  </r>
  <r>
    <d v="2024-07-01T00:00:00"/>
    <n v="2024"/>
    <x v="7"/>
    <n v="3"/>
    <n v="1"/>
    <n v="0"/>
    <s v="2020"/>
    <x v="4"/>
    <s v="101000"/>
    <s v="Fastlønn - ordinære"/>
    <s v="1010"/>
    <s v="20220"/>
    <s v="Oppvekst og Utdanning"/>
    <s v="2024_07_fact_komskole.csv"/>
    <n v="133500"/>
    <n v="123500"/>
    <n v="-10000"/>
    <n v="-670250"/>
    <n v="-819250"/>
    <n v="-149000"/>
    <n v="733000"/>
    <n v="134870"/>
    <n v="0"/>
    <n v="779711.0442336956"/>
    <n v="86250"/>
    <n v="92.509363295880149"/>
    <n v="1.2223051100335696"/>
    <n v="-1.0507097546696462"/>
    <n v="149000"/>
    <n v="13.616144566561061"/>
    <n v="0"/>
    <n v="0"/>
  </r>
  <r>
    <d v="2024-07-01T00:00:00"/>
    <n v="2024"/>
    <x v="7"/>
    <n v="3"/>
    <n v="1"/>
    <n v="0"/>
    <s v="2020"/>
    <x v="4"/>
    <s v="101000"/>
    <s v="Fastlønn - ordinære"/>
    <s v="1010"/>
    <s v="20220"/>
    <s v="Oppvekst og Utdanning"/>
    <s v="2024_07_fact_komskole.csv"/>
    <n v="205620"/>
    <n v="209750"/>
    <n v="4130"/>
    <n v="72120"/>
    <n v="86250"/>
    <n v="14130"/>
    <n v="-819250"/>
    <n v="-149000"/>
    <n v="0"/>
    <n v="779711.0442336956"/>
    <n v="733000"/>
    <n v="102.00855947864993"/>
    <n v="1.1959234608985025"/>
    <n v="0.11061790215472321"/>
    <n v="14130"/>
    <n v="11.365005334893606"/>
    <n v="0"/>
    <n v="1"/>
  </r>
  <r>
    <d v="2024-08-01T00:00:00"/>
    <n v="2024"/>
    <x v="5"/>
    <n v="3"/>
    <n v="1"/>
    <n v="0"/>
    <s v="2020"/>
    <x v="4"/>
    <s v="101000"/>
    <s v="Fastlønn - ordinære"/>
    <s v="1010"/>
    <s v="20220"/>
    <s v="Oppvekst og Utdanning"/>
    <s v="2024_08_fact_komskole.csv"/>
    <n v="205660"/>
    <n v="209750"/>
    <n v="4090"/>
    <n v="-598090"/>
    <n v="-733000"/>
    <n v="-134910"/>
    <n v="733000"/>
    <n v="134870"/>
    <n v="28750"/>
    <n v="734689.51775562984"/>
    <n v="-86250"/>
    <n v="101.98871924535642"/>
    <n v="1.2255680583189821"/>
    <n v="-1.0368325416252515"/>
    <n v="134910"/>
    <n v="13.504900980868788"/>
    <n v="0"/>
    <n v="0"/>
  </r>
  <r>
    <d v="2024-08-01T00:00:00"/>
    <n v="2024"/>
    <x v="5"/>
    <n v="3"/>
    <n v="1"/>
    <n v="0"/>
    <s v="2020"/>
    <x v="4"/>
    <s v="101000"/>
    <s v="Fastlønn - ordinære"/>
    <s v="1010"/>
    <s v="20220"/>
    <s v="Oppvekst og Utdanning"/>
    <s v="2024_08_fact_komskole.csv"/>
    <n v="133500"/>
    <n v="123500"/>
    <n v="-10000"/>
    <n v="-72160"/>
    <n v="-86250"/>
    <n v="-14090"/>
    <n v="-733000"/>
    <n v="-134910"/>
    <n v="-28750"/>
    <n v="734689.51775562984"/>
    <n v="819250"/>
    <n v="92.509363295880149"/>
    <n v="1.1952605321507761"/>
    <n v="-7.8264353322549343E-2"/>
    <n v="14090"/>
    <n v="11.365005334893606"/>
    <n v="0"/>
    <n v="0"/>
  </r>
  <r>
    <d v="2024-02-01T00:00:00"/>
    <n v="2024"/>
    <x v="4"/>
    <n v="1"/>
    <n v="0"/>
    <n v="0"/>
    <s v="2020"/>
    <x v="4"/>
    <s v="111500"/>
    <s v="Matvarer / drikke - ikke møtevirksomhet"/>
    <s v="1115"/>
    <s v="20230"/>
    <s v="Oppvekst og Utdanning"/>
    <s v="2024_02_fact_komskole.csv"/>
    <n v="47250"/>
    <n v="36750"/>
    <n v="-10500"/>
    <n v="47250"/>
    <n v="36750"/>
    <n v="-10500"/>
    <n v="-36750"/>
    <n v="10500"/>
    <n v="12250"/>
    <n v="42435.244785437491"/>
    <n v="-36750"/>
    <n v="77.777777777777786"/>
    <n v="0.77777777777777779"/>
    <n v="0.57735026918962584"/>
    <n v="10500"/>
    <n v="10.511893504640982"/>
    <n v="0"/>
    <n v="0"/>
  </r>
  <r>
    <d v="2024-04-01T00:00:00"/>
    <n v="2024"/>
    <x v="3"/>
    <n v="2"/>
    <n v="0"/>
    <n v="0"/>
    <s v="2020"/>
    <x v="4"/>
    <s v="111500"/>
    <s v="Matvarer / drikke - ikke møtevirksomhet"/>
    <s v="1115"/>
    <s v="20230"/>
    <s v="Oppvekst og Utdanning"/>
    <s v="2024_04_fact_komskole.csv"/>
    <n v="47250"/>
    <n v="36750"/>
    <n v="-10500"/>
    <n v="47250"/>
    <n v="36750"/>
    <n v="-10500"/>
    <n v="-36750"/>
    <n v="10500"/>
    <n v="12250"/>
    <n v="42435.244785437491"/>
    <n v="-36750"/>
    <n v="77.777777777777786"/>
    <n v="0.77777777777777779"/>
    <n v="0.57735026918962584"/>
    <n v="10500"/>
    <n v="10.511893504640982"/>
    <n v="0"/>
    <n v="0"/>
  </r>
  <r>
    <d v="2024-05-01T00:00:00"/>
    <n v="2024"/>
    <x v="1"/>
    <n v="2"/>
    <n v="1"/>
    <n v="0"/>
    <s v="2020"/>
    <x v="4"/>
    <s v="111500"/>
    <s v="Matvarer / drikke - ikke møtevirksomhet"/>
    <s v="1115"/>
    <s v="20230"/>
    <s v="Oppvekst og Utdanning"/>
    <s v="2024_05_fact_komskole.csv"/>
    <n v="47250"/>
    <n v="36750"/>
    <n v="-10500"/>
    <n v="47250"/>
    <n v="36750"/>
    <n v="-10500"/>
    <n v="-36750"/>
    <n v="10500"/>
    <n v="12250"/>
    <n v="42435.244785437491"/>
    <n v="0"/>
    <n v="77.777777777777786"/>
    <n v="0.77777777777777779"/>
    <n v="0.57735026918962584"/>
    <n v="10500"/>
    <n v="10.511893504640982"/>
    <n v="0"/>
    <n v="0"/>
  </r>
  <r>
    <d v="2024-07-01T00:00:00"/>
    <n v="2024"/>
    <x v="7"/>
    <n v="3"/>
    <n v="1"/>
    <n v="0"/>
    <s v="2020"/>
    <x v="4"/>
    <s v="111500"/>
    <s v="Matvarer / drikke - ikke møtevirksomhet"/>
    <s v="1115"/>
    <s v="20230"/>
    <s v="Oppvekst og Utdanning"/>
    <s v="2024_07_fact_komskole.csv"/>
    <n v="47250"/>
    <n v="36750"/>
    <n v="-10500"/>
    <n v="47250"/>
    <n v="36750"/>
    <n v="-10500"/>
    <n v="-36750"/>
    <n v="10500"/>
    <n v="0"/>
    <n v="36750"/>
    <n v="-36750"/>
    <n v="77.777777777777786"/>
    <n v="0.77777777777777779"/>
    <n v="1"/>
    <n v="10500"/>
    <n v="10.511893504640982"/>
    <n v="0"/>
    <n v="0"/>
  </r>
  <r>
    <d v="2024-08-01T00:00:00"/>
    <n v="2024"/>
    <x v="5"/>
    <n v="3"/>
    <n v="1"/>
    <n v="0"/>
    <s v="2020"/>
    <x v="4"/>
    <s v="111500"/>
    <s v="Matvarer / drikke - ikke møtevirksomhet"/>
    <s v="1115"/>
    <s v="20230"/>
    <s v="Oppvekst og Utdanning"/>
    <s v="2024_08_fact_komskole.csv"/>
    <n v="47250"/>
    <n v="36750"/>
    <n v="-10500"/>
    <n v="47250"/>
    <n v="36750"/>
    <n v="-10500"/>
    <n v="-36750"/>
    <n v="10500"/>
    <n v="12250"/>
    <n v="42435.244785437491"/>
    <n v="-36750"/>
    <n v="77.777777777777786"/>
    <n v="0.77777777777777779"/>
    <n v="0.57735026918962584"/>
    <n v="10500"/>
    <n v="10.511893504640982"/>
    <n v="0"/>
    <n v="0"/>
  </r>
  <r>
    <d v="2024-01-01T00:00:00"/>
    <n v="2024"/>
    <x v="0"/>
    <n v="1"/>
    <n v="0"/>
    <n v="0"/>
    <s v="2020"/>
    <x v="4"/>
    <s v="137000"/>
    <s v="Kjøp fra andre"/>
    <s v="1370"/>
    <s v="20210"/>
    <s v="Oppvekst og Utdanning"/>
    <s v="2024_01_fact_komskole.csv"/>
    <n v="6250"/>
    <n v="6120"/>
    <n v="-130"/>
    <n v="6250"/>
    <n v="2120"/>
    <n v="-4130"/>
    <n v="4000"/>
    <n v="4000"/>
    <n v="3060"/>
    <n v="1329.3607486307094"/>
    <n v="-2120"/>
    <n v="97.92"/>
    <n v="0.3392"/>
    <n v="-0.70710678118654746"/>
    <n v="4130"/>
    <n v="7.6591713676660582"/>
    <n v="0"/>
    <n v="0"/>
  </r>
  <r>
    <d v="2024-02-01T00:00:00"/>
    <n v="2024"/>
    <x v="4"/>
    <n v="1"/>
    <n v="0"/>
    <n v="0"/>
    <s v="2020"/>
    <x v="4"/>
    <s v="137000"/>
    <s v="Kjøp fra andre"/>
    <s v="1370"/>
    <s v="20210"/>
    <s v="Oppvekst og Utdanning"/>
    <s v="2024_02_fact_komskole.csv"/>
    <n v="0"/>
    <n v="4000"/>
    <n v="4000"/>
    <n v="-6250"/>
    <n v="-2120"/>
    <n v="4130"/>
    <n v="2120"/>
    <n v="-4130"/>
    <n v="1333.3333333333333"/>
    <n v="3134.9215832829586"/>
    <n v="2120"/>
    <n v="100"/>
    <n v="0.3392"/>
    <n v="-1.1015692870112963"/>
    <n v="4130"/>
    <n v="7.6591713676660582"/>
    <n v="0"/>
    <n v="1"/>
  </r>
  <r>
    <d v="2024-02-01T00:00:00"/>
    <n v="2024"/>
    <x v="4"/>
    <n v="1"/>
    <n v="0"/>
    <n v="0"/>
    <s v="2020"/>
    <x v="4"/>
    <s v="137000"/>
    <s v="Kjøp fra andre"/>
    <s v="1370"/>
    <s v="20210"/>
    <s v="Oppvekst og Utdanning"/>
    <s v="2024_02_fact_komskole.csv"/>
    <n v="6250"/>
    <n v="6120"/>
    <n v="-130"/>
    <n v="6250"/>
    <n v="2120"/>
    <n v="-4130"/>
    <n v="-2120"/>
    <n v="4130"/>
    <n v="706.66666666666663"/>
    <n v="2447.9651413640136"/>
    <n v="0"/>
    <n v="97.92"/>
    <n v="0.3392"/>
    <n v="0.57735026918962573"/>
    <n v="4130"/>
    <n v="7.6591713676660582"/>
    <n v="0"/>
    <n v="0"/>
  </r>
  <r>
    <d v="2024-06-01T00:00:00"/>
    <n v="2024"/>
    <x v="2"/>
    <n v="2"/>
    <n v="1"/>
    <n v="0"/>
    <s v="2020"/>
    <x v="4"/>
    <s v="137000"/>
    <s v="Kjøp fra andre"/>
    <s v="1370"/>
    <s v="20210"/>
    <s v="Oppvekst og Utdanning"/>
    <s v="2024_06_fact_komskole.csv"/>
    <n v="6250"/>
    <n v="6120"/>
    <n v="-130"/>
    <n v="6250"/>
    <n v="2120"/>
    <n v="-4130"/>
    <n v="-2120"/>
    <n v="4130"/>
    <n v="0"/>
    <n v="2120"/>
    <n v="-2120"/>
    <n v="97.92"/>
    <n v="0.3392"/>
    <n v="1"/>
    <n v="4130"/>
    <n v="7.6591713676660582"/>
    <n v="0"/>
    <n v="0"/>
  </r>
  <r>
    <d v="2024-06-01T00:00:00"/>
    <n v="2024"/>
    <x v="2"/>
    <n v="2"/>
    <n v="1"/>
    <n v="0"/>
    <s v="2020"/>
    <x v="4"/>
    <s v="137000"/>
    <s v="Kjøp fra andre"/>
    <s v="1370"/>
    <s v="20210"/>
    <s v="Oppvekst og Utdanning"/>
    <s v="2024_06_fact_komskole.csv"/>
    <n v="0"/>
    <n v="4000"/>
    <n v="4000"/>
    <n v="-6250"/>
    <n v="-2120"/>
    <n v="4130"/>
    <n v="2120"/>
    <n v="-4130"/>
    <n v="-706.66666666666663"/>
    <n v="2447.9651413640136"/>
    <n v="0"/>
    <n v="100"/>
    <n v="0.3392"/>
    <n v="-0.57735026918962573"/>
    <n v="4130"/>
    <n v="7.6591713676660582"/>
    <n v="0"/>
    <n v="1"/>
  </r>
  <r>
    <d v="2024-08-01T00:00:00"/>
    <n v="2024"/>
    <x v="5"/>
    <n v="3"/>
    <n v="1"/>
    <n v="0"/>
    <s v="2020"/>
    <x v="4"/>
    <s v="137000"/>
    <s v="Kjøp fra andre"/>
    <s v="1370"/>
    <s v="20210"/>
    <s v="Oppvekst og Utdanning"/>
    <s v="2024_08_fact_komskole.csv"/>
    <n v="0"/>
    <n v="4000"/>
    <n v="4000"/>
    <n v="-6250"/>
    <n v="-2120"/>
    <n v="4130"/>
    <n v="2120"/>
    <n v="-4130"/>
    <n v="0"/>
    <n v="2120"/>
    <n v="2160"/>
    <n v="100"/>
    <n v="0.3392"/>
    <n v="-1"/>
    <n v="4130"/>
    <n v="7.6591713676660582"/>
    <n v="0"/>
    <n v="1"/>
  </r>
  <r>
    <d v="2024-08-01T00:00:00"/>
    <n v="2024"/>
    <x v="5"/>
    <n v="3"/>
    <n v="1"/>
    <n v="0"/>
    <s v="2020"/>
    <x v="4"/>
    <s v="137000"/>
    <s v="Kjøp fra andre"/>
    <s v="1370"/>
    <s v="20210"/>
    <s v="Oppvekst og Utdanning"/>
    <s v="2024_08_fact_komskole.csv"/>
    <n v="6250"/>
    <n v="6160"/>
    <n v="-90"/>
    <n v="6250"/>
    <n v="2160"/>
    <n v="-4090"/>
    <n v="-2120"/>
    <n v="4130"/>
    <n v="720"/>
    <n v="2459.5934623429134"/>
    <n v="2160"/>
    <n v="98.56"/>
    <n v="0.34560000000000002"/>
    <n v="0.58546260674652784"/>
    <n v="4090"/>
    <n v="7.6778635006782103"/>
    <n v="0"/>
    <n v="0"/>
  </r>
  <r>
    <d v="2024-02-01T00:00:00"/>
    <n v="2024"/>
    <x v="4"/>
    <n v="1"/>
    <n v="0"/>
    <n v="0"/>
    <s v="2020"/>
    <x v="4"/>
    <s v="101000"/>
    <s v="Fastlønn - ordinære"/>
    <s v="1010"/>
    <s v="20230"/>
    <s v="Oppvekst og Utdanning"/>
    <s v="2024_02_fact_komskole.csv"/>
    <n v="0"/>
    <n v="0"/>
    <n v="0"/>
    <n v="-44750"/>
    <n v="-44620"/>
    <n v="130"/>
    <n v="44620"/>
    <n v="-130"/>
    <n v="-14873.333333333334"/>
    <n v="51522.738022482197"/>
    <n v="44620"/>
    <n v="100"/>
    <n v="0.99709497206703912"/>
    <n v="-0.57735026918962573"/>
    <n v="130"/>
    <n v="10.705937467986523"/>
    <n v="0"/>
    <n v="1"/>
  </r>
  <r>
    <d v="2024-03-01T00:00:00"/>
    <n v="2024"/>
    <x v="6"/>
    <n v="1"/>
    <n v="0"/>
    <n v="0"/>
    <s v="2020"/>
    <x v="4"/>
    <s v="101000"/>
    <s v="Fastlønn - ordinære"/>
    <s v="1010"/>
    <s v="20230"/>
    <s v="Oppvekst og Utdanning"/>
    <s v="2024_03_fact_komskole.csv"/>
    <n v="0"/>
    <n v="0"/>
    <n v="0"/>
    <n v="-44750"/>
    <n v="-44620"/>
    <n v="130"/>
    <n v="44620"/>
    <n v="-130"/>
    <n v="-14873.333333333334"/>
    <n v="51522.738022482197"/>
    <n v="44620"/>
    <n v="100"/>
    <n v="0.99709497206703912"/>
    <n v="-0.57735026918962573"/>
    <n v="130"/>
    <n v="10.705937467986523"/>
    <n v="0"/>
    <n v="1"/>
  </r>
  <r>
    <d v="2024-04-01T00:00:00"/>
    <n v="2024"/>
    <x v="3"/>
    <n v="2"/>
    <n v="0"/>
    <n v="0"/>
    <s v="2020"/>
    <x v="4"/>
    <s v="101000"/>
    <s v="Fastlønn - ordinære"/>
    <s v="1010"/>
    <s v="20230"/>
    <s v="Oppvekst og Utdanning"/>
    <s v="2024_04_fact_komskole.csv"/>
    <n v="0"/>
    <n v="0"/>
    <n v="0"/>
    <n v="-44750"/>
    <n v="-44620"/>
    <n v="130"/>
    <n v="44620"/>
    <n v="-130"/>
    <n v="-14873.333333333334"/>
    <n v="51522.738022482197"/>
    <n v="44620"/>
    <n v="100"/>
    <n v="0.99709497206703912"/>
    <n v="-0.57735026918962573"/>
    <n v="130"/>
    <n v="10.705937467986523"/>
    <n v="0"/>
    <n v="1"/>
  </r>
  <r>
    <d v="2024-05-01T00:00:00"/>
    <n v="2024"/>
    <x v="1"/>
    <n v="2"/>
    <n v="1"/>
    <n v="0"/>
    <s v="2020"/>
    <x v="4"/>
    <s v="101000"/>
    <s v="Fastlønn - ordinære"/>
    <s v="1010"/>
    <s v="20230"/>
    <s v="Oppvekst og Utdanning"/>
    <s v="2024_05_fact_komskole.csv"/>
    <n v="0"/>
    <n v="0"/>
    <n v="0"/>
    <n v="-44750"/>
    <n v="-44620"/>
    <n v="130"/>
    <n v="44620"/>
    <n v="-130"/>
    <n v="-14873.333333333334"/>
    <n v="51522.738022482197"/>
    <n v="0"/>
    <n v="100"/>
    <n v="0.99709497206703912"/>
    <n v="-0.57735026918962573"/>
    <n v="130"/>
    <n v="10.705937467986523"/>
    <n v="0"/>
    <n v="1"/>
  </r>
  <r>
    <d v="2024-02-01T00:00:00"/>
    <n v="2024"/>
    <x v="4"/>
    <n v="1"/>
    <n v="0"/>
    <n v="0"/>
    <s v="2020"/>
    <x v="4"/>
    <s v="110500"/>
    <s v="Undervisningsmateriell"/>
    <s v="1105"/>
    <s v="20210"/>
    <s v="Oppvekst og Utdanning"/>
    <s v="2024_02_fact_komskole.csv"/>
    <n v="0"/>
    <n v="0"/>
    <n v="0"/>
    <n v="-17380"/>
    <n v="-16120"/>
    <n v="1260"/>
    <n v="16120"/>
    <n v="-880"/>
    <n v="-5373.333333333333"/>
    <n v="18613.772678673537"/>
    <n v="0"/>
    <n v="100"/>
    <n v="0.92750287686996546"/>
    <n v="-0.57735026918962573"/>
    <n v="1260"/>
    <n v="9.6878160160606193"/>
    <n v="0"/>
    <n v="1"/>
  </r>
  <r>
    <d v="2024-05-01T00:00:00"/>
    <n v="2024"/>
    <x v="1"/>
    <n v="2"/>
    <n v="1"/>
    <n v="0"/>
    <s v="2020"/>
    <x v="4"/>
    <s v="110500"/>
    <s v="Undervisningsmateriell"/>
    <s v="1105"/>
    <s v="20210"/>
    <s v="Oppvekst og Utdanning"/>
    <s v="2024_05_fact_komskole.csv"/>
    <n v="0"/>
    <n v="0"/>
    <n v="0"/>
    <n v="-17380"/>
    <n v="-16120"/>
    <n v="1260"/>
    <n v="16120"/>
    <n v="-880"/>
    <n v="-5373.333333333333"/>
    <n v="18613.772678673537"/>
    <n v="0"/>
    <n v="100"/>
    <n v="0.92750287686996546"/>
    <n v="-0.57735026918962573"/>
    <n v="1260"/>
    <n v="9.6878160160606193"/>
    <n v="0"/>
    <n v="1"/>
  </r>
  <r>
    <d v="2024-08-01T00:00:00"/>
    <n v="2024"/>
    <x v="5"/>
    <n v="3"/>
    <n v="1"/>
    <n v="0"/>
    <s v="2020"/>
    <x v="4"/>
    <s v="110500"/>
    <s v="Undervisningsmateriell"/>
    <s v="1105"/>
    <s v="20210"/>
    <s v="Oppvekst og Utdanning"/>
    <s v="2024_08_fact_komskole.csv"/>
    <n v="0"/>
    <n v="0"/>
    <n v="0"/>
    <n v="-340"/>
    <n v="0"/>
    <n v="340"/>
    <n v="-16160"/>
    <n v="840"/>
    <n v="-5373.333333333333"/>
    <n v="9341.5487652387346"/>
    <n v="0"/>
    <n v="100"/>
    <n v="0"/>
    <n v="0.57520797336393403"/>
    <n v="340"/>
    <n v="0"/>
    <n v="0"/>
    <n v="1"/>
  </r>
  <r>
    <d v="2024-04-01T00:00:00"/>
    <n v="2024"/>
    <x v="3"/>
    <n v="2"/>
    <n v="0"/>
    <n v="0"/>
    <s v="2140"/>
    <x v="1"/>
    <s v="101000"/>
    <s v="Fastlønn - ordinære"/>
    <s v="1010"/>
    <s v="20230"/>
    <s v="Oppvekst og Utdanning"/>
    <s v="2024_04_fact_komskole.csv"/>
    <n v="0"/>
    <n v="0"/>
    <n v="0"/>
    <n v="-91620"/>
    <n v="-142120"/>
    <n v="-50500"/>
    <n v="142120"/>
    <n v="50500"/>
    <n v="-47373.333333333336"/>
    <n v="164106.04051445922"/>
    <n v="142120"/>
    <n v="100"/>
    <n v="1.5511896965728007"/>
    <n v="-0.57735026918962573"/>
    <n v="50500"/>
    <n v="11.864427050134964"/>
    <n v="0"/>
    <n v="0"/>
  </r>
  <r>
    <d v="2024-05-01T00:00:00"/>
    <n v="2024"/>
    <x v="1"/>
    <n v="2"/>
    <n v="1"/>
    <n v="0"/>
    <s v="2140"/>
    <x v="1"/>
    <s v="101000"/>
    <s v="Fastlønn - ordinære"/>
    <s v="1010"/>
    <s v="20230"/>
    <s v="Oppvekst og Utdanning"/>
    <s v="2024_05_fact_komskole.csv"/>
    <n v="0"/>
    <n v="0"/>
    <n v="0"/>
    <n v="-91620"/>
    <n v="-142120"/>
    <n v="-50500"/>
    <n v="142120"/>
    <n v="50500"/>
    <n v="-47373.333333333336"/>
    <n v="164106.04051445922"/>
    <n v="142120"/>
    <n v="100"/>
    <n v="1.5511896965728007"/>
    <n v="-0.57735026918962573"/>
    <n v="50500"/>
    <n v="11.864427050134964"/>
    <n v="0"/>
    <n v="0"/>
  </r>
  <r>
    <d v="2024-06-01T00:00:00"/>
    <n v="2024"/>
    <x v="2"/>
    <n v="2"/>
    <n v="1"/>
    <n v="0"/>
    <s v="2140"/>
    <x v="1"/>
    <s v="101000"/>
    <s v="Fastlønn - ordinære"/>
    <s v="1010"/>
    <s v="20230"/>
    <s v="Oppvekst og Utdanning"/>
    <s v="2024_06_fact_komskole.csv"/>
    <n v="0"/>
    <n v="0"/>
    <n v="0"/>
    <n v="-91620"/>
    <n v="-142120"/>
    <n v="-50500"/>
    <n v="142120"/>
    <n v="50500"/>
    <n v="-47373.333333333336"/>
    <n v="164106.04051445922"/>
    <n v="-142120"/>
    <n v="100"/>
    <n v="1.5511896965728007"/>
    <n v="-0.57735026918962573"/>
    <n v="50500"/>
    <n v="11.864427050134964"/>
    <n v="0"/>
    <n v="0"/>
  </r>
  <r>
    <d v="2024-07-01T00:00:00"/>
    <n v="2024"/>
    <x v="7"/>
    <n v="3"/>
    <n v="1"/>
    <n v="0"/>
    <s v="2140"/>
    <x v="1"/>
    <s v="101000"/>
    <s v="Fastlønn - ordinære"/>
    <s v="1010"/>
    <s v="20230"/>
    <s v="Oppvekst og Utdanning"/>
    <s v="2024_07_fact_komskole.csv"/>
    <n v="0"/>
    <n v="0"/>
    <n v="0"/>
    <n v="-91620"/>
    <n v="-142120"/>
    <n v="-50500"/>
    <n v="-142120"/>
    <n v="-50500"/>
    <n v="-47373.333333333336"/>
    <n v="164106.04051445922"/>
    <n v="142120"/>
    <n v="100"/>
    <n v="1.5511896965728007"/>
    <n v="-0.57735026918962573"/>
    <n v="50500"/>
    <n v="11.864427050134964"/>
    <n v="0"/>
    <n v="0"/>
  </r>
  <r>
    <d v="2024-08-01T00:00:00"/>
    <n v="2024"/>
    <x v="5"/>
    <n v="3"/>
    <n v="1"/>
    <n v="0"/>
    <s v="2140"/>
    <x v="1"/>
    <s v="101000"/>
    <s v="Fastlønn - ordinære"/>
    <s v="1010"/>
    <s v="20230"/>
    <s v="Oppvekst og Utdanning"/>
    <s v="2024_08_fact_komskole.csv"/>
    <n v="0"/>
    <n v="0"/>
    <n v="0"/>
    <n v="-91660"/>
    <n v="-142160"/>
    <n v="-50500"/>
    <n v="142120"/>
    <n v="50500"/>
    <n v="-47386.666666666664"/>
    <n v="164117.58873848146"/>
    <n v="142160"/>
    <n v="100"/>
    <n v="1.5509491599389047"/>
    <n v="-0.57747212874515852"/>
    <n v="50500"/>
    <n v="11.864708462828533"/>
    <n v="0"/>
    <n v="0"/>
  </r>
  <r>
    <d v="2024-03-01T00:00:00"/>
    <n v="2024"/>
    <x v="6"/>
    <n v="1"/>
    <n v="0"/>
    <n v="0"/>
    <s v="2020"/>
    <x v="4"/>
    <s v="116500"/>
    <s v="Andre opplysningspliktige godtgjørelser"/>
    <s v="1165"/>
    <s v="20230"/>
    <s v="Oppvekst og Utdanning"/>
    <s v="2024_03_fact_komskole.csv"/>
    <n v="1750"/>
    <n v="0"/>
    <n v="-1750"/>
    <n v="1750"/>
    <n v="0"/>
    <n v="-1750"/>
    <n v="0"/>
    <n v="120"/>
    <n v="-416.66666666666669"/>
    <n v="721.6878364870322"/>
    <n v="1250"/>
    <n v="0"/>
    <n v="0"/>
    <n v="0.57735026918962584"/>
    <n v="1750"/>
    <n v="0"/>
    <n v="0"/>
    <n v="0"/>
  </r>
  <r>
    <d v="2024-04-01T00:00:00"/>
    <n v="2024"/>
    <x v="3"/>
    <n v="2"/>
    <n v="0"/>
    <n v="0"/>
    <s v="2020"/>
    <x v="4"/>
    <s v="116500"/>
    <s v="Andre opplysningspliktige godtgjørelser"/>
    <s v="1165"/>
    <s v="20230"/>
    <s v="Oppvekst og Utdanning"/>
    <s v="2024_04_fact_komskole.csv"/>
    <n v="1750"/>
    <n v="0"/>
    <n v="-1750"/>
    <n v="1750"/>
    <n v="0"/>
    <n v="-1750"/>
    <n v="0"/>
    <n v="120"/>
    <n v="-416.66666666666669"/>
    <n v="721.6878364870322"/>
    <n v="0"/>
    <n v="0"/>
    <n v="0"/>
    <n v="0.57735026918962584"/>
    <n v="1750"/>
    <n v="0"/>
    <n v="0"/>
    <n v="0"/>
  </r>
  <r>
    <d v="2024-06-01T00:00:00"/>
    <n v="2024"/>
    <x v="2"/>
    <n v="2"/>
    <n v="1"/>
    <n v="0"/>
    <s v="2020"/>
    <x v="4"/>
    <s v="116500"/>
    <s v="Andre opplysningspliktige godtgjørelser"/>
    <s v="1165"/>
    <s v="20230"/>
    <s v="Oppvekst og Utdanning"/>
    <s v="2024_06_fact_komskole.csv"/>
    <n v="120"/>
    <n v="0"/>
    <n v="-120"/>
    <n v="120"/>
    <n v="0"/>
    <n v="-120"/>
    <n v="0"/>
    <n v="1750"/>
    <n v="-416.66666666666669"/>
    <n v="721.6878364870322"/>
    <n v="0"/>
    <n v="0"/>
    <n v="0"/>
    <n v="0.57735026918962584"/>
    <n v="120"/>
    <n v="0"/>
    <n v="0"/>
    <n v="0"/>
  </r>
  <r>
    <d v="2024-08-01T00:00:00"/>
    <n v="2024"/>
    <x v="5"/>
    <n v="3"/>
    <n v="1"/>
    <n v="0"/>
    <s v="2020"/>
    <x v="4"/>
    <s v="116500"/>
    <s v="Andre opplysningspliktige godtgjørelser"/>
    <s v="1165"/>
    <s v="20230"/>
    <s v="Oppvekst og Utdanning"/>
    <s v="2024_08_fact_komskole.csv"/>
    <n v="160"/>
    <n v="0"/>
    <n v="-160"/>
    <n v="160"/>
    <n v="0"/>
    <n v="-160"/>
    <n v="0"/>
    <n v="1750"/>
    <n v="-416.66666666666669"/>
    <n v="721.6878364870322"/>
    <n v="1250"/>
    <n v="0"/>
    <n v="0"/>
    <n v="0.57735026918962584"/>
    <n v="160"/>
    <n v="0"/>
    <n v="0"/>
    <n v="0"/>
  </r>
  <r>
    <d v="2024-03-01T00:00:00"/>
    <n v="2024"/>
    <x v="6"/>
    <n v="1"/>
    <n v="0"/>
    <n v="0"/>
    <s v="2210"/>
    <x v="2"/>
    <s v="101000"/>
    <s v="Fastlønn - ordinære"/>
    <s v="1010"/>
    <s v="22110"/>
    <s v="Oppvekst og Utdanning"/>
    <s v="2024_03_fact_komskole.csv"/>
    <n v="0"/>
    <n v="0"/>
    <n v="0"/>
    <n v="-69250"/>
    <n v="-79880"/>
    <n v="-10630"/>
    <n v="79880"/>
    <n v="10630"/>
    <n v="-26626.666666666668"/>
    <n v="92237.479005734611"/>
    <n v="79880"/>
    <n v="100"/>
    <n v="1.1535018050541517"/>
    <n v="-0.57735026918962573"/>
    <n v="10630"/>
    <n v="11.288280787529752"/>
    <n v="0"/>
    <n v="0"/>
  </r>
  <r>
    <d v="2024-04-01T00:00:00"/>
    <n v="2024"/>
    <x v="3"/>
    <n v="2"/>
    <n v="0"/>
    <n v="0"/>
    <s v="2210"/>
    <x v="2"/>
    <s v="101000"/>
    <s v="Fastlønn - ordinære"/>
    <s v="1010"/>
    <s v="22110"/>
    <s v="Oppvekst og Utdanning"/>
    <s v="2024_04_fact_komskole.csv"/>
    <n v="0"/>
    <n v="0"/>
    <n v="0"/>
    <n v="-69250"/>
    <n v="-79880"/>
    <n v="-10630"/>
    <n v="79880"/>
    <n v="10630"/>
    <n v="-26626.666666666668"/>
    <n v="92237.479005734611"/>
    <n v="0"/>
    <n v="100"/>
    <n v="1.1535018050541517"/>
    <n v="-0.57735026918962573"/>
    <n v="10630"/>
    <n v="11.288280787529752"/>
    <n v="0"/>
    <n v="0"/>
  </r>
  <r>
    <d v="2024-02-01T00:00:00"/>
    <n v="2024"/>
    <x v="4"/>
    <n v="1"/>
    <n v="0"/>
    <n v="0"/>
    <s v="2020"/>
    <x v="4"/>
    <s v="109000"/>
    <s v="Pensjon fellesordningen - ordinære (klp)"/>
    <s v="1090"/>
    <s v="20230"/>
    <s v="Oppvekst og Utdanning"/>
    <s v="2024_02_fact_komskole.csv"/>
    <n v="0"/>
    <n v="0"/>
    <n v="0"/>
    <n v="-66380"/>
    <n v="-74620"/>
    <n v="-8240"/>
    <n v="66370"/>
    <n v="9110"/>
    <n v="-24873.333333333332"/>
    <n v="79126.6392141947"/>
    <n v="0"/>
    <n v="100"/>
    <n v="1.1241337752335041"/>
    <n v="-0.62869682272241012"/>
    <n v="8240"/>
    <n v="11.220163846775149"/>
    <n v="0"/>
    <n v="0"/>
  </r>
  <r>
    <d v="2024-03-01T00:00:00"/>
    <n v="2024"/>
    <x v="6"/>
    <n v="1"/>
    <n v="0"/>
    <n v="0"/>
    <s v="2020"/>
    <x v="4"/>
    <s v="109000"/>
    <s v="Pensjon fellesordningen - ordinære (klp)"/>
    <s v="1090"/>
    <s v="20230"/>
    <s v="Oppvekst og Utdanning"/>
    <s v="2024_03_fact_komskole.csv"/>
    <n v="0"/>
    <n v="0"/>
    <n v="0"/>
    <n v="-66380"/>
    <n v="-74620"/>
    <n v="-8240"/>
    <n v="0"/>
    <n v="0"/>
    <n v="-49746.666666666664"/>
    <n v="43081.877086929875"/>
    <n v="66370"/>
    <n v="100"/>
    <n v="1.1241337752335041"/>
    <n v="-0.57735026918962584"/>
    <n v="8240"/>
    <n v="11.220163846775149"/>
    <n v="0"/>
    <n v="0"/>
  </r>
  <r>
    <d v="2024-05-01T00:00:00"/>
    <n v="2024"/>
    <x v="1"/>
    <n v="2"/>
    <n v="1"/>
    <n v="0"/>
    <s v="2020"/>
    <x v="4"/>
    <s v="109000"/>
    <s v="Pensjon fellesordningen - ordinære (klp)"/>
    <s v="1090"/>
    <s v="20230"/>
    <s v="Oppvekst og Utdanning"/>
    <s v="2024_05_fact_komskole.csv"/>
    <n v="0"/>
    <n v="0"/>
    <n v="0"/>
    <n v="-66380"/>
    <n v="-74620"/>
    <n v="-8240"/>
    <n v="66370"/>
    <n v="9110"/>
    <n v="-2750"/>
    <n v="70535.217444904789"/>
    <n v="0"/>
    <n v="100"/>
    <n v="1.1241337752335041"/>
    <n v="-1.0189236328099196"/>
    <n v="8240"/>
    <n v="11.220163846775149"/>
    <n v="0"/>
    <n v="0"/>
  </r>
  <r>
    <d v="2024-07-01T00:00:00"/>
    <n v="2024"/>
    <x v="7"/>
    <n v="3"/>
    <n v="1"/>
    <n v="0"/>
    <s v="2020"/>
    <x v="4"/>
    <s v="109000"/>
    <s v="Pensjon fellesordningen - ordinære (klp)"/>
    <s v="1090"/>
    <s v="20230"/>
    <s v="Oppvekst og Utdanning"/>
    <s v="2024_07_fact_komskole.csv"/>
    <n v="0"/>
    <n v="0"/>
    <n v="0"/>
    <n v="-66380"/>
    <n v="-74620"/>
    <n v="-8240"/>
    <n v="-66370"/>
    <n v="-9110"/>
    <n v="-24873.333333333332"/>
    <n v="79126.6392141947"/>
    <n v="8250"/>
    <n v="100"/>
    <n v="1.1241337752335041"/>
    <n v="-0.62869682272241012"/>
    <n v="8240"/>
    <n v="11.220163846775149"/>
    <n v="0"/>
    <n v="0"/>
  </r>
  <r>
    <d v="2024-08-01T00:00:00"/>
    <n v="2024"/>
    <x v="5"/>
    <n v="3"/>
    <n v="1"/>
    <n v="0"/>
    <s v="2020"/>
    <x v="4"/>
    <s v="109000"/>
    <s v="Pensjon fellesordningen - ordinære (klp)"/>
    <s v="1090"/>
    <s v="20230"/>
    <s v="Oppvekst og Utdanning"/>
    <s v="2024_08_fact_komskole.csv"/>
    <n v="0"/>
    <n v="0"/>
    <n v="0"/>
    <n v="-66340"/>
    <n v="-74660"/>
    <n v="-8320"/>
    <n v="74660"/>
    <n v="8320"/>
    <n v="2750"/>
    <n v="74811.784499502479"/>
    <n v="-74660"/>
    <n v="100"/>
    <n v="1.1254145312028943"/>
    <n v="-1.0347300297390287"/>
    <n v="8320"/>
    <n v="11.220699752468574"/>
    <n v="0"/>
    <n v="0"/>
  </r>
  <r>
    <d v="2024-02-01T00:00:00"/>
    <n v="2024"/>
    <x v="4"/>
    <n v="1"/>
    <n v="0"/>
    <n v="0"/>
    <s v="2020"/>
    <x v="4"/>
    <s v="111500"/>
    <s v="Matvarer / drikke - ikke møtevirksomhet"/>
    <s v="1115"/>
    <s v="20230"/>
    <s v="Oppvekst og Utdanning"/>
    <s v="2024_02_fact_komskole.csv"/>
    <n v="0"/>
    <n v="0"/>
    <n v="0"/>
    <n v="-47250"/>
    <n v="-36750"/>
    <n v="10500"/>
    <n v="36750"/>
    <n v="-10500"/>
    <n v="-12250"/>
    <n v="42435.244785437491"/>
    <n v="0"/>
    <n v="100"/>
    <n v="0.77777777777777779"/>
    <n v="-0.57735026918962584"/>
    <n v="10500"/>
    <n v="10.511893504640982"/>
    <n v="0"/>
    <n v="1"/>
  </r>
  <r>
    <d v="2024-05-01T00:00:00"/>
    <n v="2024"/>
    <x v="1"/>
    <n v="2"/>
    <n v="1"/>
    <n v="0"/>
    <s v="2020"/>
    <x v="4"/>
    <s v="111500"/>
    <s v="Matvarer / drikke - ikke møtevirksomhet"/>
    <s v="1115"/>
    <s v="20230"/>
    <s v="Oppvekst og Utdanning"/>
    <s v="2024_05_fact_komskole.csv"/>
    <n v="0"/>
    <n v="0"/>
    <n v="0"/>
    <n v="-47250"/>
    <n v="-36750"/>
    <n v="10500"/>
    <n v="36750"/>
    <n v="-10500"/>
    <n v="-12250"/>
    <n v="42435.244785437491"/>
    <n v="36750"/>
    <n v="100"/>
    <n v="0.77777777777777779"/>
    <n v="-0.57735026918962584"/>
    <n v="10500"/>
    <n v="10.511893504640982"/>
    <n v="0"/>
    <n v="1"/>
  </r>
  <r>
    <d v="2024-07-01T00:00:00"/>
    <n v="2024"/>
    <x v="7"/>
    <n v="3"/>
    <n v="1"/>
    <n v="0"/>
    <s v="2020"/>
    <x v="4"/>
    <s v="111500"/>
    <s v="Matvarer / drikke - ikke møtevirksomhet"/>
    <s v="1115"/>
    <s v="20230"/>
    <s v="Oppvekst og Utdanning"/>
    <s v="2024_07_fact_komskole.csv"/>
    <n v="0"/>
    <n v="0"/>
    <n v="0"/>
    <n v="-47250"/>
    <n v="-36750"/>
    <n v="10500"/>
    <n v="36750"/>
    <n v="-10500"/>
    <n v="-12250"/>
    <n v="42435.244785437491"/>
    <n v="36750"/>
    <n v="100"/>
    <n v="0.77777777777777779"/>
    <n v="-0.57735026918962584"/>
    <n v="10500"/>
    <n v="10.511893504640982"/>
    <n v="0"/>
    <n v="1"/>
  </r>
  <r>
    <d v="2024-08-01T00:00:00"/>
    <n v="2024"/>
    <x v="5"/>
    <n v="3"/>
    <n v="1"/>
    <n v="0"/>
    <s v="2020"/>
    <x v="4"/>
    <s v="111500"/>
    <s v="Matvarer / drikke - ikke møtevirksomhet"/>
    <s v="1115"/>
    <s v="20230"/>
    <s v="Oppvekst og Utdanning"/>
    <s v="2024_08_fact_komskole.csv"/>
    <n v="0"/>
    <n v="0"/>
    <n v="0"/>
    <n v="-47250"/>
    <n v="-36750"/>
    <n v="10500"/>
    <n v="36750"/>
    <n v="-10500"/>
    <n v="-12250"/>
    <n v="42435.244785437491"/>
    <n v="-36750"/>
    <n v="100"/>
    <n v="0.77777777777777779"/>
    <n v="-0.57735026918962584"/>
    <n v="10500"/>
    <n v="10.511893504640982"/>
    <n v="0"/>
    <n v="1"/>
  </r>
  <r>
    <d v="2024-01-01T00:00:00"/>
    <n v="2024"/>
    <x v="0"/>
    <n v="1"/>
    <n v="0"/>
    <n v="0"/>
    <s v="2020"/>
    <x v="4"/>
    <s v="101000"/>
    <s v="Fastlønn - ordinære"/>
    <s v="1010"/>
    <s v="20230"/>
    <s v="Oppvekst og Utdanning"/>
    <s v="2024_01_fact_komskole.csv"/>
    <n v="0"/>
    <n v="0"/>
    <n v="0"/>
    <n v="-44750"/>
    <n v="-44620"/>
    <n v="130"/>
    <n v="44620"/>
    <n v="-130"/>
    <n v="0"/>
    <n v="63102.209153087504"/>
    <n v="44620"/>
    <n v="100"/>
    <n v="0.99709497206703912"/>
    <n v="-0.70710678118654746"/>
    <n v="130"/>
    <n v="10.705937467986523"/>
    <n v="0"/>
    <n v="1"/>
  </r>
  <r>
    <d v="2024-07-01T00:00:00"/>
    <n v="2024"/>
    <x v="7"/>
    <n v="3"/>
    <n v="1"/>
    <n v="0"/>
    <s v="2020"/>
    <x v="4"/>
    <s v="101000"/>
    <s v="Fastlønn - ordinære"/>
    <s v="1010"/>
    <s v="20230"/>
    <s v="Oppvekst og Utdanning"/>
    <s v="2024_07_fact_komskole.csv"/>
    <n v="0"/>
    <n v="0"/>
    <n v="0"/>
    <n v="-44750"/>
    <n v="-44620"/>
    <n v="130"/>
    <n v="0"/>
    <n v="0"/>
    <n v="0"/>
    <n v="44620"/>
    <n v="0"/>
    <n v="100"/>
    <n v="0.99709497206703912"/>
    <n v="-1"/>
    <n v="130"/>
    <n v="10.705937467986523"/>
    <n v="0"/>
    <n v="1"/>
  </r>
  <r>
    <d v="2024-01-01T00:00:00"/>
    <n v="2024"/>
    <x v="0"/>
    <n v="1"/>
    <n v="0"/>
    <n v="0"/>
    <s v="2020"/>
    <x v="4"/>
    <s v="110500"/>
    <s v="Undervisningsmateriell"/>
    <s v="1105"/>
    <s v="20210"/>
    <s v="Oppvekst og Utdanning"/>
    <s v="2024_01_fact_komskole.csv"/>
    <n v="380"/>
    <n v="0"/>
    <n v="-380"/>
    <n v="-17000"/>
    <n v="-16120"/>
    <n v="880"/>
    <n v="16120"/>
    <n v="-1260"/>
    <n v="0"/>
    <n v="16120"/>
    <n v="16120"/>
    <n v="0"/>
    <n v="0.94823529411764707"/>
    <n v="-1"/>
    <n v="880"/>
    <n v="9.6878160160606193"/>
    <n v="0"/>
    <n v="1"/>
  </r>
  <r>
    <d v="2024-03-01T00:00:00"/>
    <n v="2024"/>
    <x v="6"/>
    <n v="1"/>
    <n v="0"/>
    <n v="0"/>
    <s v="2020"/>
    <x v="4"/>
    <s v="110500"/>
    <s v="Undervisningsmateriell"/>
    <s v="1105"/>
    <s v="20210"/>
    <s v="Oppvekst og Utdanning"/>
    <s v="2024_03_fact_komskole.csv"/>
    <n v="0"/>
    <n v="0"/>
    <n v="0"/>
    <n v="-17380"/>
    <n v="-16120"/>
    <n v="1260"/>
    <n v="16120"/>
    <n v="-880"/>
    <n v="0"/>
    <n v="16120"/>
    <n v="0"/>
    <n v="100"/>
    <n v="0.92750287686996546"/>
    <n v="-1"/>
    <n v="1260"/>
    <n v="9.6878160160606193"/>
    <n v="0"/>
    <n v="1"/>
  </r>
  <r>
    <d v="2024-04-01T00:00:00"/>
    <n v="2024"/>
    <x v="3"/>
    <n v="2"/>
    <n v="0"/>
    <n v="0"/>
    <s v="2020"/>
    <x v="4"/>
    <s v="110500"/>
    <s v="Undervisningsmateriell"/>
    <s v="1105"/>
    <s v="20210"/>
    <s v="Oppvekst og Utdanning"/>
    <s v="2024_04_fact_komskole.csv"/>
    <n v="380"/>
    <n v="0"/>
    <n v="-380"/>
    <n v="-17000"/>
    <n v="-16120"/>
    <n v="880"/>
    <n v="16120"/>
    <n v="-1260"/>
    <n v="0"/>
    <n v="16120"/>
    <n v="16120"/>
    <n v="0"/>
    <n v="0.94823529411764707"/>
    <n v="-1"/>
    <n v="880"/>
    <n v="9.6878160160606193"/>
    <n v="0"/>
    <n v="1"/>
  </r>
  <r>
    <d v="2024-06-01T00:00:00"/>
    <n v="2024"/>
    <x v="2"/>
    <n v="2"/>
    <n v="1"/>
    <n v="0"/>
    <s v="2020"/>
    <x v="4"/>
    <s v="110500"/>
    <s v="Undervisningsmateriell"/>
    <s v="1105"/>
    <s v="20210"/>
    <s v="Oppvekst og Utdanning"/>
    <s v="2024_06_fact_komskole.csv"/>
    <n v="380"/>
    <n v="0"/>
    <n v="-380"/>
    <n v="-17000"/>
    <n v="-16120"/>
    <n v="880"/>
    <n v="16120"/>
    <n v="-880"/>
    <n v="0"/>
    <n v="16120"/>
    <n v="0"/>
    <n v="0"/>
    <n v="0.94823529411764707"/>
    <n v="-1"/>
    <n v="880"/>
    <n v="9.6878160160606193"/>
    <n v="0"/>
    <n v="1"/>
  </r>
  <r>
    <d v="2024-08-01T00:00:00"/>
    <n v="2024"/>
    <x v="5"/>
    <n v="3"/>
    <n v="1"/>
    <n v="0"/>
    <s v="2020"/>
    <x v="4"/>
    <s v="110500"/>
    <s v="Undervisningsmateriell"/>
    <s v="1105"/>
    <s v="20210"/>
    <s v="Oppvekst og Utdanning"/>
    <s v="2024_08_fact_komskole.csv"/>
    <n v="340"/>
    <n v="0"/>
    <n v="-340"/>
    <n v="-17000"/>
    <n v="-16160"/>
    <n v="840"/>
    <n v="40"/>
    <n v="80"/>
    <n v="0"/>
    <n v="16140.037174678379"/>
    <n v="0"/>
    <n v="0"/>
    <n v="0.95058823529411762"/>
    <n v="-1.0012368512603516"/>
    <n v="840"/>
    <n v="9.6902943320750872"/>
    <n v="0"/>
    <n v="1"/>
  </r>
  <r>
    <d v="2024-01-01T00:00:00"/>
    <n v="2024"/>
    <x v="0"/>
    <n v="1"/>
    <n v="0"/>
    <n v="0"/>
    <s v="2140"/>
    <x v="1"/>
    <s v="101000"/>
    <s v="Fastlønn - ordinære"/>
    <s v="1010"/>
    <s v="20230"/>
    <s v="Oppvekst og Utdanning"/>
    <s v="2024_01_fact_komskole.csv"/>
    <n v="0"/>
    <n v="0"/>
    <n v="0"/>
    <n v="-91620"/>
    <n v="-142120"/>
    <n v="-50500"/>
    <n v="142120"/>
    <n v="50500"/>
    <n v="0"/>
    <n v="200988.03148446427"/>
    <n v="0"/>
    <n v="100"/>
    <n v="1.5511896965728007"/>
    <n v="-0.70710678118654746"/>
    <n v="50500"/>
    <n v="11.864427050134964"/>
    <n v="0"/>
    <n v="0"/>
  </r>
  <r>
    <d v="2024-03-01T00:00:00"/>
    <n v="2024"/>
    <x v="6"/>
    <n v="1"/>
    <n v="0"/>
    <n v="0"/>
    <s v="2140"/>
    <x v="1"/>
    <s v="101000"/>
    <s v="Fastlønn - ordinære"/>
    <s v="1010"/>
    <s v="20230"/>
    <s v="Oppvekst og Utdanning"/>
    <s v="2024_03_fact_komskole.csv"/>
    <n v="0"/>
    <n v="0"/>
    <n v="0"/>
    <n v="-91620"/>
    <n v="-142120"/>
    <n v="-50500"/>
    <n v="0"/>
    <n v="0"/>
    <n v="0"/>
    <n v="142120"/>
    <n v="142120"/>
    <n v="100"/>
    <n v="1.5511896965728007"/>
    <n v="-1"/>
    <n v="50500"/>
    <n v="11.864427050134964"/>
    <n v="0"/>
    <n v="0"/>
  </r>
  <r>
    <d v="2024-01-01T00:00:00"/>
    <n v="2024"/>
    <x v="0"/>
    <n v="1"/>
    <n v="0"/>
    <n v="0"/>
    <s v="2020"/>
    <x v="4"/>
    <s v="116500"/>
    <s v="Andre opplysningspliktige godtgjørelser"/>
    <s v="1165"/>
    <s v="20230"/>
    <s v="Oppvekst og Utdanning"/>
    <s v="2024_01_fact_komskole.csv"/>
    <n v="120"/>
    <n v="0"/>
    <n v="-120"/>
    <n v="120"/>
    <n v="-1250"/>
    <n v="-1370"/>
    <n v="1250"/>
    <n v="3000"/>
    <n v="0"/>
    <n v="1250"/>
    <n v="0"/>
    <n v="0"/>
    <n v="-10.416666666666666"/>
    <n v="-1"/>
    <n v="1370"/>
    <n v="7.1308988302963465"/>
    <n v="0"/>
    <n v="0"/>
  </r>
  <r>
    <d v="2024-02-01T00:00:00"/>
    <n v="2024"/>
    <x v="4"/>
    <n v="1"/>
    <n v="0"/>
    <n v="0"/>
    <s v="2020"/>
    <x v="4"/>
    <s v="116500"/>
    <s v="Andre opplysningspliktige godtgjørelser"/>
    <s v="1165"/>
    <s v="20230"/>
    <s v="Oppvekst og Utdanning"/>
    <s v="2024_02_fact_komskole.csv"/>
    <n v="1750"/>
    <n v="0"/>
    <n v="-1750"/>
    <n v="1750"/>
    <n v="-1250"/>
    <n v="-3000"/>
    <n v="1250"/>
    <n v="1250"/>
    <n v="0"/>
    <n v="1250"/>
    <n v="0"/>
    <n v="0"/>
    <n v="-0.7142857142857143"/>
    <n v="-1"/>
    <n v="3000"/>
    <n v="7.1308988302963465"/>
    <n v="0"/>
    <n v="0"/>
  </r>
  <r>
    <d v="2024-03-01T00:00:00"/>
    <n v="2024"/>
    <x v="6"/>
    <n v="1"/>
    <n v="0"/>
    <n v="0"/>
    <s v="2020"/>
    <x v="4"/>
    <s v="116500"/>
    <s v="Andre opplysningspliktige godtgjørelser"/>
    <s v="1165"/>
    <s v="20230"/>
    <s v="Oppvekst og Utdanning"/>
    <s v="2024_03_fact_komskole.csv"/>
    <n v="120"/>
    <n v="0"/>
    <n v="-120"/>
    <n v="120"/>
    <n v="-1250"/>
    <n v="-1370"/>
    <n v="1250"/>
    <n v="1370"/>
    <n v="0"/>
    <n v="1250"/>
    <n v="0"/>
    <n v="0"/>
    <n v="-10.416666666666666"/>
    <n v="-1"/>
    <n v="1370"/>
    <n v="7.1308988302963465"/>
    <n v="0"/>
    <n v="0"/>
  </r>
  <r>
    <d v="2024-04-01T00:00:00"/>
    <n v="2024"/>
    <x v="3"/>
    <n v="2"/>
    <n v="0"/>
    <n v="0"/>
    <s v="2020"/>
    <x v="4"/>
    <s v="116500"/>
    <s v="Andre opplysningspliktige godtgjørelser"/>
    <s v="1165"/>
    <s v="20230"/>
    <s v="Oppvekst og Utdanning"/>
    <s v="2024_04_fact_komskole.csv"/>
    <n v="120"/>
    <n v="0"/>
    <n v="-120"/>
    <n v="120"/>
    <n v="-1250"/>
    <n v="-1370"/>
    <n v="1250"/>
    <n v="3000"/>
    <n v="0"/>
    <n v="1250"/>
    <n v="0"/>
    <n v="0"/>
    <n v="-10.416666666666666"/>
    <n v="-1"/>
    <n v="1370"/>
    <n v="7.1308988302963465"/>
    <n v="0"/>
    <n v="0"/>
  </r>
  <r>
    <d v="2024-05-01T00:00:00"/>
    <n v="2024"/>
    <x v="1"/>
    <n v="2"/>
    <n v="1"/>
    <n v="0"/>
    <s v="2020"/>
    <x v="4"/>
    <s v="116500"/>
    <s v="Andre opplysningspliktige godtgjørelser"/>
    <s v="1165"/>
    <s v="20230"/>
    <s v="Oppvekst og Utdanning"/>
    <s v="2024_05_fact_komskole.csv"/>
    <n v="1750"/>
    <n v="0"/>
    <n v="-1750"/>
    <n v="1750"/>
    <n v="-1250"/>
    <n v="-3000"/>
    <n v="1250"/>
    <n v="1370"/>
    <n v="0"/>
    <n v="1250"/>
    <n v="0"/>
    <n v="0"/>
    <n v="-0.7142857142857143"/>
    <n v="-1"/>
    <n v="3000"/>
    <n v="7.1308988302963465"/>
    <n v="0"/>
    <n v="0"/>
  </r>
  <r>
    <d v="2024-06-01T00:00:00"/>
    <n v="2024"/>
    <x v="2"/>
    <n v="2"/>
    <n v="1"/>
    <n v="0"/>
    <s v="2020"/>
    <x v="4"/>
    <s v="116500"/>
    <s v="Andre opplysningspliktige godtgjørelser"/>
    <s v="1165"/>
    <s v="20230"/>
    <s v="Oppvekst og Utdanning"/>
    <s v="2024_06_fact_komskole.csv"/>
    <n v="1750"/>
    <n v="0"/>
    <n v="-1750"/>
    <n v="1750"/>
    <n v="-1250"/>
    <n v="-3000"/>
    <n v="1250"/>
    <n v="1250"/>
    <n v="0"/>
    <n v="1250"/>
    <n v="0"/>
    <n v="0"/>
    <n v="-0.7142857142857143"/>
    <n v="-1"/>
    <n v="3000"/>
    <n v="7.1308988302963465"/>
    <n v="0"/>
    <n v="0"/>
  </r>
  <r>
    <d v="2024-07-01T00:00:00"/>
    <n v="2024"/>
    <x v="7"/>
    <n v="3"/>
    <n v="1"/>
    <n v="0"/>
    <s v="2020"/>
    <x v="4"/>
    <s v="116500"/>
    <s v="Andre opplysningspliktige godtgjørelser"/>
    <s v="1165"/>
    <s v="20230"/>
    <s v="Oppvekst og Utdanning"/>
    <s v="2024_07_fact_komskole.csv"/>
    <n v="1750"/>
    <n v="0"/>
    <n v="-1750"/>
    <n v="1750"/>
    <n v="-1250"/>
    <n v="-3000"/>
    <n v="1250"/>
    <n v="1370"/>
    <n v="0"/>
    <n v="1250"/>
    <n v="0"/>
    <n v="0"/>
    <n v="-0.7142857142857143"/>
    <n v="-1"/>
    <n v="3000"/>
    <n v="7.1308988302963465"/>
    <n v="0"/>
    <n v="0"/>
  </r>
  <r>
    <d v="2024-01-01T00:00:00"/>
    <n v="2024"/>
    <x v="0"/>
    <n v="1"/>
    <n v="0"/>
    <n v="0"/>
    <s v="2210"/>
    <x v="2"/>
    <s v="101000"/>
    <s v="Fastlønn - ordinære"/>
    <s v="1010"/>
    <s v="22110"/>
    <s v="Oppvekst og Utdanning"/>
    <s v="2024_01_fact_komskole.csv"/>
    <n v="0"/>
    <n v="0"/>
    <n v="0"/>
    <n v="-69250"/>
    <n v="-79880"/>
    <n v="-10630"/>
    <n v="79880"/>
    <n v="10630"/>
    <n v="0"/>
    <n v="112967.37936236283"/>
    <n v="0"/>
    <n v="100"/>
    <n v="1.1535018050541517"/>
    <n v="-0.70710678118654757"/>
    <n v="10630"/>
    <n v="11.288280787529752"/>
    <n v="0"/>
    <n v="0"/>
  </r>
  <r>
    <d v="2024-03-01T00:00:00"/>
    <n v="2024"/>
    <x v="6"/>
    <n v="1"/>
    <n v="0"/>
    <n v="0"/>
    <s v="2210"/>
    <x v="2"/>
    <s v="101000"/>
    <s v="Fastlønn - ordinære"/>
    <s v="1010"/>
    <s v="22110"/>
    <s v="Oppvekst og Utdanning"/>
    <s v="2024_03_fact_komskole.csv"/>
    <n v="0"/>
    <n v="0"/>
    <n v="0"/>
    <n v="-69250"/>
    <n v="-79880"/>
    <n v="-10630"/>
    <n v="79880"/>
    <n v="10630"/>
    <n v="0"/>
    <n v="79880"/>
    <n v="79880"/>
    <n v="100"/>
    <n v="1.1535018050541517"/>
    <n v="-1"/>
    <n v="10630"/>
    <n v="11.288280787529752"/>
    <n v="0"/>
    <n v="0"/>
  </r>
  <r>
    <d v="2024-05-01T00:00:00"/>
    <n v="2024"/>
    <x v="1"/>
    <n v="2"/>
    <n v="1"/>
    <n v="0"/>
    <s v="2210"/>
    <x v="2"/>
    <s v="101000"/>
    <s v="Fastlønn - ordinære"/>
    <s v="1010"/>
    <s v="22110"/>
    <s v="Oppvekst og Utdanning"/>
    <s v="2024_05_fact_komskole.csv"/>
    <n v="0"/>
    <n v="0"/>
    <n v="0"/>
    <n v="-69250"/>
    <n v="-79880"/>
    <n v="-10630"/>
    <n v="79880"/>
    <n v="10630"/>
    <n v="0"/>
    <n v="79880"/>
    <n v="0"/>
    <n v="100"/>
    <n v="1.1535018050541517"/>
    <n v="-1"/>
    <n v="10630"/>
    <n v="11.288280787529752"/>
    <n v="0"/>
    <n v="0"/>
  </r>
  <r>
    <d v="2024-07-01T00:00:00"/>
    <n v="2024"/>
    <x v="7"/>
    <n v="3"/>
    <n v="1"/>
    <n v="0"/>
    <s v="2210"/>
    <x v="2"/>
    <s v="101000"/>
    <s v="Fastlønn - ordinære"/>
    <s v="1010"/>
    <s v="22110"/>
    <s v="Oppvekst og Utdanning"/>
    <s v="2024_07_fact_komskole.csv"/>
    <n v="0"/>
    <n v="0"/>
    <n v="0"/>
    <n v="-69250"/>
    <n v="-79880"/>
    <n v="-10630"/>
    <n v="79880"/>
    <n v="10630"/>
    <n v="0"/>
    <n v="79880"/>
    <n v="0"/>
    <n v="100"/>
    <n v="1.1535018050541517"/>
    <n v="-1"/>
    <n v="10630"/>
    <n v="11.288280787529752"/>
    <n v="0"/>
    <n v="0"/>
  </r>
  <r>
    <d v="2024-08-01T00:00:00"/>
    <n v="2024"/>
    <x v="5"/>
    <n v="3"/>
    <n v="1"/>
    <n v="0"/>
    <s v="2210"/>
    <x v="2"/>
    <s v="101000"/>
    <s v="Fastlønn - ordinære"/>
    <s v="1010"/>
    <s v="22110"/>
    <s v="Oppvekst og Utdanning"/>
    <s v="2024_08_fact_komskole.csv"/>
    <n v="0"/>
    <n v="0"/>
    <n v="0"/>
    <n v="-69250"/>
    <n v="-79840"/>
    <n v="-10590"/>
    <n v="-40"/>
    <n v="-40"/>
    <n v="0"/>
    <n v="79860.007513147662"/>
    <n v="0"/>
    <n v="100"/>
    <n v="1.1529241877256318"/>
    <n v="-0.99974946767761863"/>
    <n v="10590"/>
    <n v="11.287779910985346"/>
    <n v="0"/>
    <n v="0"/>
  </r>
  <r>
    <d v="2024-03-01T00:00:00"/>
    <n v="2024"/>
    <x v="6"/>
    <n v="1"/>
    <n v="0"/>
    <n v="0"/>
    <s v="2540"/>
    <x v="0"/>
    <s v="101032"/>
    <s v="Fastlønn - helligdagstillegg"/>
    <s v="1010"/>
    <s v="25310"/>
    <s v="Helse og Omsorg"/>
    <s v="2024_03_fact_bomiljo.csv"/>
    <n v="0"/>
    <n v="0"/>
    <n v="0"/>
    <n v="-69138"/>
    <n v="-68846.149999999994"/>
    <n v="291.85000000000582"/>
    <n v="68846.149999999994"/>
    <n v="-291.85000000000582"/>
    <n v="0"/>
    <n v="97363.159047172448"/>
    <n v="-68846.149999999994"/>
    <n v="100"/>
    <n v="0.9957787323902918"/>
    <n v="-0.70710678118654757"/>
    <n v="291.85000000000582"/>
    <n v="11.139629583929532"/>
    <n v="0"/>
    <n v="1"/>
  </r>
  <r>
    <d v="2024-01-01T00:00:00"/>
    <n v="2024"/>
    <x v="0"/>
    <n v="1"/>
    <n v="0"/>
    <n v="0"/>
    <s v="2020"/>
    <x v="4"/>
    <s v="111500"/>
    <s v="Matvarer / drikke - ikke møtevirksomhet"/>
    <s v="1115"/>
    <s v="20230"/>
    <s v="Oppvekst og Utdanning"/>
    <s v="2024_01_fact_komskole.csv"/>
    <n v="0"/>
    <n v="0"/>
    <n v="0"/>
    <n v="-47250"/>
    <n v="-36750"/>
    <n v="10500"/>
    <n v="36750"/>
    <n v="-10500"/>
    <n v="0"/>
    <n v="51972.348417211244"/>
    <n v="36750"/>
    <n v="100"/>
    <n v="0.77777777777777779"/>
    <n v="-0.70710678118654746"/>
    <n v="10500"/>
    <n v="10.511893504640982"/>
    <n v="0"/>
    <n v="1"/>
  </r>
  <r>
    <d v="2024-04-01T00:00:00"/>
    <n v="2024"/>
    <x v="3"/>
    <n v="2"/>
    <n v="0"/>
    <n v="0"/>
    <s v="2020"/>
    <x v="4"/>
    <s v="111500"/>
    <s v="Matvarer / drikke - ikke møtevirksomhet"/>
    <s v="1115"/>
    <s v="20230"/>
    <s v="Oppvekst og Utdanning"/>
    <s v="2024_04_fact_komskole.csv"/>
    <n v="0"/>
    <n v="0"/>
    <n v="0"/>
    <n v="-47250"/>
    <n v="-36750"/>
    <n v="10500"/>
    <n v="36750"/>
    <n v="-10500"/>
    <n v="0"/>
    <n v="36750"/>
    <n v="36750"/>
    <n v="100"/>
    <n v="0.77777777777777779"/>
    <n v="-1"/>
    <n v="10500"/>
    <n v="10.511893504640982"/>
    <n v="0"/>
    <n v="1"/>
  </r>
  <r>
    <d v="2024-06-01T00:00:00"/>
    <n v="2024"/>
    <x v="2"/>
    <n v="2"/>
    <n v="1"/>
    <n v="0"/>
    <s v="2020"/>
    <x v="4"/>
    <s v="111500"/>
    <s v="Matvarer / drikke - ikke møtevirksomhet"/>
    <s v="1115"/>
    <s v="20230"/>
    <s v="Oppvekst og Utdanning"/>
    <s v="2024_06_fact_komskole.csv"/>
    <n v="0"/>
    <n v="0"/>
    <n v="0"/>
    <n v="-47250"/>
    <n v="-36750"/>
    <n v="10500"/>
    <n v="0"/>
    <n v="0"/>
    <n v="0"/>
    <n v="36750"/>
    <n v="36750"/>
    <n v="100"/>
    <n v="0.77777777777777779"/>
    <n v="-1"/>
    <n v="10500"/>
    <n v="10.511893504640982"/>
    <n v="0"/>
    <n v="1"/>
  </r>
  <r>
    <d v="2024-06-01T00:00:00"/>
    <n v="2024"/>
    <x v="2"/>
    <n v="2"/>
    <n v="1"/>
    <n v="0"/>
    <s v="2020"/>
    <x v="4"/>
    <s v="110500"/>
    <s v="Undervisningsmateriell"/>
    <s v="1105"/>
    <s v="20210"/>
    <s v="Oppvekst og Utdanning"/>
    <s v="2024_06_fact_komskole.csv"/>
    <n v="0"/>
    <n v="0"/>
    <n v="0"/>
    <n v="-380"/>
    <n v="0"/>
    <n v="380"/>
    <n v="-16120"/>
    <n v="880"/>
    <n v="0"/>
    <n v="16120"/>
    <n v="0"/>
    <n v="100"/>
    <n v="0"/>
    <n v="0"/>
    <n v="380"/>
    <n v="0"/>
    <n v="0"/>
    <n v="1"/>
  </r>
  <r>
    <d v="2024-02-01T00:00:00"/>
    <n v="2024"/>
    <x v="4"/>
    <n v="1"/>
    <n v="0"/>
    <n v="0"/>
    <s v="2020"/>
    <x v="4"/>
    <s v="116500"/>
    <s v="Andre opplysningspliktige godtgjørelser"/>
    <s v="1165"/>
    <s v="20230"/>
    <s v="Oppvekst og Utdanning"/>
    <s v="2024_02_fact_komskole.csv"/>
    <n v="0"/>
    <n v="0"/>
    <n v="0"/>
    <n v="-120"/>
    <n v="0"/>
    <n v="120"/>
    <n v="-1250"/>
    <n v="-1370"/>
    <n v="0"/>
    <n v="1250"/>
    <n v="1250"/>
    <n v="100"/>
    <n v="0"/>
    <n v="0"/>
    <n v="120"/>
    <n v="0"/>
    <n v="0"/>
    <n v="1"/>
  </r>
  <r>
    <d v="2024-02-01T00:00:00"/>
    <n v="2024"/>
    <x v="4"/>
    <n v="1"/>
    <n v="0"/>
    <n v="0"/>
    <s v="2020"/>
    <x v="4"/>
    <s v="116500"/>
    <s v="Andre opplysningspliktige godtgjørelser"/>
    <s v="1165"/>
    <s v="20230"/>
    <s v="Oppvekst og Utdanning"/>
    <s v="2024_02_fact_komskole.csv"/>
    <n v="120"/>
    <n v="0"/>
    <n v="-120"/>
    <n v="-1630"/>
    <n v="0"/>
    <n v="1630"/>
    <n v="-1250"/>
    <n v="-3000"/>
    <n v="0"/>
    <n v="1250"/>
    <n v="1250"/>
    <n v="0"/>
    <n v="0"/>
    <n v="0"/>
    <n v="1630"/>
    <n v="0"/>
    <n v="0"/>
    <n v="1"/>
  </r>
  <r>
    <d v="2024-03-01T00:00:00"/>
    <n v="2024"/>
    <x v="6"/>
    <n v="1"/>
    <n v="0"/>
    <n v="0"/>
    <s v="2020"/>
    <x v="4"/>
    <s v="116500"/>
    <s v="Andre opplysningspliktige godtgjørelser"/>
    <s v="1165"/>
    <s v="20230"/>
    <s v="Oppvekst og Utdanning"/>
    <s v="2024_03_fact_komskole.csv"/>
    <n v="0"/>
    <n v="0"/>
    <n v="0"/>
    <n v="-120"/>
    <n v="0"/>
    <n v="120"/>
    <n v="-1250"/>
    <n v="-1370"/>
    <n v="0"/>
    <n v="1250"/>
    <n v="0"/>
    <n v="100"/>
    <n v="0"/>
    <n v="0"/>
    <n v="120"/>
    <n v="0"/>
    <n v="0"/>
    <n v="1"/>
  </r>
  <r>
    <d v="2024-04-01T00:00:00"/>
    <n v="2024"/>
    <x v="3"/>
    <n v="2"/>
    <n v="0"/>
    <n v="0"/>
    <s v="2020"/>
    <x v="4"/>
    <s v="116500"/>
    <s v="Andre opplysningspliktige godtgjørelser"/>
    <s v="1165"/>
    <s v="20230"/>
    <s v="Oppvekst og Utdanning"/>
    <s v="2024_04_fact_komskole.csv"/>
    <n v="0"/>
    <n v="0"/>
    <n v="0"/>
    <n v="-120"/>
    <n v="0"/>
    <n v="120"/>
    <n v="-1250"/>
    <n v="-1370"/>
    <n v="0"/>
    <n v="1250"/>
    <n v="0"/>
    <n v="100"/>
    <n v="0"/>
    <n v="0"/>
    <n v="120"/>
    <n v="0"/>
    <n v="0"/>
    <n v="1"/>
  </r>
  <r>
    <d v="2024-05-01T00:00:00"/>
    <n v="2024"/>
    <x v="1"/>
    <n v="2"/>
    <n v="1"/>
    <n v="0"/>
    <s v="2020"/>
    <x v="4"/>
    <s v="116500"/>
    <s v="Andre opplysningspliktige godtgjørelser"/>
    <s v="1165"/>
    <s v="20230"/>
    <s v="Oppvekst og Utdanning"/>
    <s v="2024_05_fact_komskole.csv"/>
    <n v="120"/>
    <n v="0"/>
    <n v="-120"/>
    <n v="-1630"/>
    <n v="0"/>
    <n v="1630"/>
    <n v="0"/>
    <n v="-1750"/>
    <n v="0"/>
    <n v="0"/>
    <n v="1250"/>
    <n v="0"/>
    <n v="0"/>
    <n v="0"/>
    <n v="1630"/>
    <n v="0"/>
    <n v="0"/>
    <n v="1"/>
  </r>
  <r>
    <d v="2024-05-01T00:00:00"/>
    <n v="2024"/>
    <x v="1"/>
    <n v="2"/>
    <n v="1"/>
    <n v="0"/>
    <s v="2020"/>
    <x v="4"/>
    <s v="116500"/>
    <s v="Andre opplysningspliktige godtgjørelser"/>
    <s v="1165"/>
    <s v="20230"/>
    <s v="Oppvekst og Utdanning"/>
    <s v="2024_05_fact_komskole.csv"/>
    <n v="0"/>
    <n v="0"/>
    <n v="0"/>
    <n v="-1750"/>
    <n v="0"/>
    <n v="1750"/>
    <n v="-1250"/>
    <n v="-3000"/>
    <n v="0"/>
    <n v="1250"/>
    <n v="1250"/>
    <n v="100"/>
    <n v="0"/>
    <n v="0"/>
    <n v="1750"/>
    <n v="0"/>
    <n v="0"/>
    <n v="1"/>
  </r>
  <r>
    <d v="2024-06-01T00:00:00"/>
    <n v="2024"/>
    <x v="2"/>
    <n v="2"/>
    <n v="1"/>
    <n v="0"/>
    <s v="2020"/>
    <x v="4"/>
    <s v="116500"/>
    <s v="Andre opplysningspliktige godtgjørelser"/>
    <s v="1165"/>
    <s v="20230"/>
    <s v="Oppvekst og Utdanning"/>
    <s v="2024_06_fact_komskole.csv"/>
    <n v="0"/>
    <n v="0"/>
    <n v="0"/>
    <n v="-1750"/>
    <n v="0"/>
    <n v="1750"/>
    <n v="-1250"/>
    <n v="-3000"/>
    <n v="0"/>
    <n v="1250"/>
    <n v="0"/>
    <n v="100"/>
    <n v="0"/>
    <n v="0"/>
    <n v="1750"/>
    <n v="0"/>
    <n v="0"/>
    <n v="1"/>
  </r>
  <r>
    <d v="2024-07-01T00:00:00"/>
    <n v="2024"/>
    <x v="7"/>
    <n v="3"/>
    <n v="1"/>
    <n v="0"/>
    <s v="2020"/>
    <x v="4"/>
    <s v="116500"/>
    <s v="Andre opplysningspliktige godtgjørelser"/>
    <s v="1165"/>
    <s v="20230"/>
    <s v="Oppvekst og Utdanning"/>
    <s v="2024_07_fact_komskole.csv"/>
    <n v="0"/>
    <n v="0"/>
    <n v="0"/>
    <n v="-1750"/>
    <n v="0"/>
    <n v="1750"/>
    <n v="-1250"/>
    <n v="-3000"/>
    <n v="0"/>
    <n v="1250"/>
    <n v="0"/>
    <n v="100"/>
    <n v="0"/>
    <n v="0"/>
    <n v="1750"/>
    <n v="0"/>
    <n v="0"/>
    <n v="1"/>
  </r>
  <r>
    <d v="2024-01-01T00:00:00"/>
    <n v="2024"/>
    <x v="0"/>
    <n v="1"/>
    <n v="0"/>
    <n v="0"/>
    <s v="2020"/>
    <x v="4"/>
    <s v="175000"/>
    <s v="Refusjon fra kommuner"/>
    <s v="1750"/>
    <s v="20230"/>
    <s v="Oppvekst og Utdanning"/>
    <s v="2024_01_fact_komskole.csv"/>
    <n v="-4380"/>
    <n v="0"/>
    <n v="4380"/>
    <n v="-4380"/>
    <n v="0"/>
    <n v="4380"/>
    <n v="0"/>
    <n v="0"/>
    <n v="0"/>
    <n v="0"/>
    <n v="0"/>
    <n v="0"/>
    <n v="0"/>
    <n v="0"/>
    <n v="4380"/>
    <n v="0"/>
    <n v="0"/>
    <n v="1"/>
  </r>
  <r>
    <d v="2024-01-01T00:00:00"/>
    <n v="2024"/>
    <x v="0"/>
    <n v="1"/>
    <n v="0"/>
    <n v="0"/>
    <s v="2020"/>
    <x v="4"/>
    <s v="195000"/>
    <s v="Bruk av bundne fond"/>
    <s v="1950"/>
    <s v="20230"/>
    <s v="Oppvekst og Utdanning"/>
    <s v="2024_01_fact_komskole.csv"/>
    <n v="-8120"/>
    <n v="0"/>
    <n v="8120"/>
    <n v="-8120"/>
    <n v="0"/>
    <n v="8120"/>
    <n v="0"/>
    <n v="0"/>
    <n v="0"/>
    <n v="0"/>
    <n v="0"/>
    <n v="0"/>
    <n v="0"/>
    <n v="0"/>
    <n v="8120"/>
    <n v="0"/>
    <n v="0"/>
    <n v="1"/>
  </r>
  <r>
    <d v="2024-08-01T00:00:00"/>
    <n v="2024"/>
    <x v="5"/>
    <n v="3"/>
    <n v="1"/>
    <n v="0"/>
    <s v="2020"/>
    <x v="4"/>
    <s v="195000"/>
    <s v="Bruk av bundne fond"/>
    <s v="1950"/>
    <s v="20230"/>
    <s v="Oppvekst og Utdanning"/>
    <s v="2024_08_fact_komskole.csv"/>
    <n v="-8160"/>
    <n v="0"/>
    <n v="8160"/>
    <n v="-40"/>
    <n v="0"/>
    <n v="40"/>
    <n v="0"/>
    <n v="0"/>
    <n v="0"/>
    <n v="0"/>
    <n v="0"/>
    <n v="0"/>
    <n v="0"/>
    <n v="0"/>
    <n v="40"/>
    <n v="0"/>
    <n v="0"/>
    <n v="1"/>
  </r>
  <r>
    <d v="2024-08-01T00:00:00"/>
    <n v="2024"/>
    <x v="5"/>
    <n v="3"/>
    <n v="1"/>
    <n v="0"/>
    <s v="2540"/>
    <x v="0"/>
    <s v="101032"/>
    <s v="Fastlønn - helligdagstillegg"/>
    <s v="1010"/>
    <s v="25720"/>
    <s v="Helse og Omsorg"/>
    <s v="2024_08_fact_bomiljo.csv"/>
    <n v="0"/>
    <n v="0"/>
    <n v="0"/>
    <n v="-41400"/>
    <n v="0"/>
    <n v="41400"/>
    <n v="0"/>
    <n v="-41400"/>
    <n v="0"/>
    <n v="0"/>
    <n v="0"/>
    <n v="100"/>
    <n v="0"/>
    <n v="0"/>
    <n v="41400"/>
    <n v="0"/>
    <n v="0"/>
    <n v="1"/>
  </r>
  <r>
    <d v="2024-01-01T00:00:00"/>
    <n v="2024"/>
    <x v="0"/>
    <n v="1"/>
    <n v="0"/>
    <n v="0"/>
    <s v="2140"/>
    <x v="1"/>
    <s v="195000"/>
    <s v="Bruk av bundne fond"/>
    <s v="1950"/>
    <s v="20230"/>
    <s v="Oppvekst og Utdanning"/>
    <s v="2024_01_fact_komskole.csv"/>
    <n v="-6250"/>
    <n v="0"/>
    <n v="6250"/>
    <n v="-6250"/>
    <n v="0"/>
    <n v="6250"/>
    <n v="0"/>
    <n v="0"/>
    <n v="0"/>
    <n v="0"/>
    <n v="0"/>
    <n v="0"/>
    <n v="0"/>
    <n v="0"/>
    <n v="6250"/>
    <n v="0"/>
    <n v="0"/>
    <n v="1"/>
  </r>
  <r>
    <d v="2024-01-01T00:00:00"/>
    <n v="2024"/>
    <x v="0"/>
    <n v="1"/>
    <n v="0"/>
    <n v="0"/>
    <s v="2540"/>
    <x v="0"/>
    <s v="171005"/>
    <s v="Refusjon foreldrepenger"/>
    <s v="1710"/>
    <s v="25320"/>
    <s v="Helse og Omsorg"/>
    <s v="2024_01_fact_bomiljo.csv"/>
    <n v="-44149"/>
    <n v="0"/>
    <n v="44149"/>
    <n v="-44149"/>
    <n v="0"/>
    <n v="44149"/>
    <n v="0"/>
    <n v="0"/>
    <n v="0"/>
    <n v="0"/>
    <n v="-49529"/>
    <n v="0"/>
    <n v="0"/>
    <n v="0"/>
    <n v="44149"/>
    <n v="0"/>
    <n v="0"/>
    <n v="1"/>
  </r>
  <r>
    <d v="2024-01-01T00:00:00"/>
    <n v="2024"/>
    <x v="0"/>
    <n v="1"/>
    <n v="0"/>
    <n v="0"/>
    <s v="2020"/>
    <x v="4"/>
    <s v="195000"/>
    <s v="Bruk av bundne fond"/>
    <s v="1950"/>
    <s v="20220"/>
    <s v="Oppvekst og Utdanning"/>
    <s v="2024_01_fact_komskole.csv"/>
    <n v="-3380"/>
    <n v="0"/>
    <n v="3380"/>
    <n v="-3380"/>
    <n v="0"/>
    <n v="3380"/>
    <n v="0"/>
    <n v="0"/>
    <n v="0"/>
    <n v="0"/>
    <n v="0"/>
    <n v="0"/>
    <n v="0"/>
    <n v="0"/>
    <n v="3380"/>
    <n v="0"/>
    <n v="0"/>
    <n v="1"/>
  </r>
  <r>
    <d v="2024-02-01T00:00:00"/>
    <n v="2024"/>
    <x v="4"/>
    <n v="1"/>
    <n v="0"/>
    <n v="0"/>
    <s v="2020"/>
    <x v="4"/>
    <s v="110500"/>
    <s v="Undervisningsmateriell"/>
    <s v="1105"/>
    <s v="20210"/>
    <s v="Oppvekst og Utdanning"/>
    <s v="2024_02_fact_komskole.csv"/>
    <n v="380"/>
    <n v="0"/>
    <n v="-380"/>
    <n v="380"/>
    <n v="0"/>
    <n v="-380"/>
    <n v="-16120"/>
    <n v="1260"/>
    <n v="0"/>
    <n v="16120"/>
    <n v="0"/>
    <n v="0"/>
    <n v="0"/>
    <n v="0"/>
    <n v="380"/>
    <n v="0"/>
    <n v="0"/>
    <n v="0"/>
  </r>
  <r>
    <d v="2024-05-01T00:00:00"/>
    <n v="2024"/>
    <x v="1"/>
    <n v="2"/>
    <n v="1"/>
    <n v="0"/>
    <s v="2020"/>
    <x v="4"/>
    <s v="110500"/>
    <s v="Undervisningsmateriell"/>
    <s v="1105"/>
    <s v="20210"/>
    <s v="Oppvekst og Utdanning"/>
    <s v="2024_05_fact_komskole.csv"/>
    <n v="380"/>
    <n v="0"/>
    <n v="-380"/>
    <n v="380"/>
    <n v="0"/>
    <n v="-380"/>
    <n v="-16120"/>
    <n v="1260"/>
    <n v="0"/>
    <n v="16120"/>
    <n v="16120"/>
    <n v="0"/>
    <n v="0"/>
    <n v="0"/>
    <n v="380"/>
    <n v="0"/>
    <n v="0"/>
    <n v="0"/>
  </r>
  <r>
    <d v="2024-07-01T00:00:00"/>
    <n v="2024"/>
    <x v="7"/>
    <n v="3"/>
    <n v="1"/>
    <n v="0"/>
    <s v="2020"/>
    <x v="4"/>
    <s v="110500"/>
    <s v="Undervisningsmateriell"/>
    <s v="1105"/>
    <s v="20210"/>
    <s v="Oppvekst og Utdanning"/>
    <s v="2024_07_fact_komskole.csv"/>
    <n v="380"/>
    <n v="0"/>
    <n v="-380"/>
    <n v="380"/>
    <n v="0"/>
    <n v="-380"/>
    <n v="0"/>
    <n v="0"/>
    <n v="0"/>
    <n v="0"/>
    <n v="16120"/>
    <n v="0"/>
    <n v="0"/>
    <n v="0"/>
    <n v="380"/>
    <n v="0"/>
    <n v="0"/>
    <n v="0"/>
  </r>
  <r>
    <d v="2024-01-01T00:00:00"/>
    <n v="2024"/>
    <x v="0"/>
    <n v="1"/>
    <n v="0"/>
    <n v="0"/>
    <s v="2140"/>
    <x v="1"/>
    <s v="101031"/>
    <s v="Fastlønn - kvelds- og nattillegg"/>
    <s v="1010"/>
    <s v="20230"/>
    <s v="Oppvekst og Utdanning"/>
    <s v="2024_01_fact_komskole.csv"/>
    <n v="17500"/>
    <n v="0"/>
    <n v="-17500"/>
    <n v="17500"/>
    <n v="0"/>
    <n v="-17500"/>
    <n v="0"/>
    <n v="0"/>
    <n v="0"/>
    <n v="0"/>
    <n v="0"/>
    <n v="0"/>
    <n v="0"/>
    <n v="0"/>
    <n v="17500"/>
    <n v="0"/>
    <n v="0"/>
    <n v="0"/>
  </r>
  <r>
    <d v="2024-05-01T00:00:00"/>
    <n v="2024"/>
    <x v="1"/>
    <n v="2"/>
    <n v="1"/>
    <n v="0"/>
    <s v="2540"/>
    <x v="0"/>
    <s v="102002"/>
    <s v="Vikar - foreldrepermisjon"/>
    <s v="1020"/>
    <s v="25720"/>
    <s v="Helse og Omsorg"/>
    <s v="2024_05_fact_bomiljo.csv"/>
    <n v="23741"/>
    <n v="0"/>
    <n v="-23741"/>
    <n v="23741"/>
    <n v="0"/>
    <n v="-23741"/>
    <n v="0"/>
    <n v="0"/>
    <n v="0"/>
    <n v="0"/>
    <n v="0"/>
    <n v="0"/>
    <n v="0"/>
    <n v="0"/>
    <n v="23741"/>
    <n v="0"/>
    <n v="0"/>
    <n v="0"/>
  </r>
  <r>
    <d v="2024-01-01T00:00:00"/>
    <n v="2024"/>
    <x v="0"/>
    <n v="1"/>
    <n v="0"/>
    <n v="0"/>
    <s v="2540"/>
    <x v="0"/>
    <s v="120015"/>
    <s v="Kjøp av mobiltlf / telefon / nettbrett"/>
    <s v="1200"/>
    <s v="25310"/>
    <s v="Helse og Omsorg"/>
    <s v="2024_01_fact_bomiljo.csv"/>
    <n v="1868"/>
    <n v="0"/>
    <n v="-1868"/>
    <n v="1868"/>
    <n v="0"/>
    <n v="-1868"/>
    <n v="0"/>
    <n v="0"/>
    <n v="0"/>
    <n v="0"/>
    <n v="5026.2"/>
    <n v="0"/>
    <n v="0"/>
    <n v="0"/>
    <n v="1868"/>
    <n v="0"/>
    <n v="0"/>
    <n v="0"/>
  </r>
  <r>
    <d v="2024-01-01T00:00:00"/>
    <n v="2024"/>
    <x v="0"/>
    <n v="1"/>
    <n v="0"/>
    <n v="0"/>
    <s v="2020"/>
    <x v="4"/>
    <s v="110020"/>
    <s v="Kopieringsmatriell - papir / toner (ikke leie)"/>
    <s v="1100"/>
    <s v="20210"/>
    <s v="Oppvekst og Utdanning"/>
    <s v="2024_01_fact_komskole.csv"/>
    <n v="120"/>
    <n v="0"/>
    <n v="-120"/>
    <n v="120"/>
    <n v="0"/>
    <n v="-120"/>
    <n v="0"/>
    <n v="0"/>
    <n v="0"/>
    <n v="0"/>
    <n v="0"/>
    <n v="0"/>
    <n v="0"/>
    <n v="0"/>
    <n v="120"/>
    <n v="0"/>
    <n v="0"/>
    <n v="0"/>
  </r>
  <r>
    <d v="2024-08-01T00:00:00"/>
    <n v="2024"/>
    <x v="5"/>
    <n v="3"/>
    <n v="1"/>
    <n v="0"/>
    <s v="2020"/>
    <x v="4"/>
    <s v="110020"/>
    <s v="Kopieringsmatriell - papir / toner (ikke leie)"/>
    <s v="1100"/>
    <s v="20210"/>
    <s v="Oppvekst og Utdanning"/>
    <s v="2024_08_fact_komskole.csv"/>
    <n v="160"/>
    <n v="0"/>
    <n v="-160"/>
    <n v="40"/>
    <n v="0"/>
    <n v="-40"/>
    <n v="0"/>
    <n v="0"/>
    <n v="0"/>
    <n v="0"/>
    <n v="0"/>
    <n v="0"/>
    <n v="0"/>
    <n v="0"/>
    <n v="40"/>
    <n v="0"/>
    <n v="0"/>
    <n v="0"/>
  </r>
  <r>
    <d v="2024-03-01T00:00:00"/>
    <n v="2024"/>
    <x v="6"/>
    <n v="1"/>
    <n v="0"/>
    <n v="0"/>
    <s v="2540"/>
    <x v="0"/>
    <s v="102002"/>
    <s v="Vikar - foreldrepermisjon"/>
    <s v="1020"/>
    <s v="25320"/>
    <s v="Helse og Omsorg"/>
    <s v="2024_03_fact_bomiljo.csv"/>
    <n v="23741"/>
    <n v="0"/>
    <n v="-23741"/>
    <n v="23741"/>
    <n v="0"/>
    <n v="-23741"/>
    <n v="0"/>
    <n v="0"/>
    <n v="0"/>
    <n v="0"/>
    <n v="0"/>
    <n v="0"/>
    <n v="0"/>
    <n v="0"/>
    <n v="23741"/>
    <n v="0"/>
    <n v="0"/>
    <n v="0"/>
  </r>
  <r>
    <d v="2024-07-01T00:00:00"/>
    <n v="2024"/>
    <x v="7"/>
    <n v="3"/>
    <n v="1"/>
    <n v="0"/>
    <s v="2540"/>
    <x v="0"/>
    <s v="112002"/>
    <s v="Påskjønnelser - jfr reglement"/>
    <s v="1120"/>
    <s v="25710"/>
    <s v="Helse og Omsorg"/>
    <s v="2024_07_fact_bomiljo.csv"/>
    <n v="340"/>
    <n v="0"/>
    <n v="-340"/>
    <n v="340"/>
    <n v="0"/>
    <n v="-340"/>
    <n v="0"/>
    <n v="0"/>
    <n v="0"/>
    <n v="0"/>
    <n v="0"/>
    <n v="0"/>
    <n v="0"/>
    <n v="0"/>
    <n v="340"/>
    <n v="0"/>
    <n v="0"/>
    <n v="0"/>
  </r>
  <r>
    <d v="2024-07-01T00:00:00"/>
    <n v="2024"/>
    <x v="7"/>
    <n v="3"/>
    <n v="1"/>
    <n v="0"/>
    <s v="2540"/>
    <x v="0"/>
    <s v="120010"/>
    <s v="Datautstyr, ikke elev-pcer"/>
    <s v="1200"/>
    <s v="25710"/>
    <s v="Helse og Omsorg"/>
    <s v="2024_07_fact_bomiljo.csv"/>
    <n v="1164"/>
    <n v="0"/>
    <n v="-1164"/>
    <n v="1164"/>
    <n v="0"/>
    <n v="-1164"/>
    <n v="0"/>
    <n v="0"/>
    <n v="0"/>
    <n v="0"/>
    <n v="11046.27"/>
    <n v="0"/>
    <n v="0"/>
    <n v="0"/>
    <n v="1164"/>
    <n v="0"/>
    <n v="0"/>
    <n v="0"/>
  </r>
  <r>
    <d v="2024-01-01T00:00:00"/>
    <n v="2024"/>
    <x v="0"/>
    <n v="1"/>
    <n v="0"/>
    <n v="0"/>
    <s v="2540"/>
    <x v="0"/>
    <s v="102002"/>
    <s v="Vikar - foreldrepermisjon"/>
    <s v="1020"/>
    <s v="25710"/>
    <s v="Helse og Omsorg"/>
    <s v="2024_01_fact_bomiljo.csv"/>
    <n v="23741"/>
    <n v="0"/>
    <n v="-23741"/>
    <n v="23741"/>
    <n v="0"/>
    <n v="-23741"/>
    <n v="0"/>
    <n v="0"/>
    <n v="0"/>
    <n v="0"/>
    <n v="0"/>
    <n v="0"/>
    <n v="0"/>
    <n v="0"/>
    <n v="23741"/>
    <n v="0"/>
    <n v="0"/>
    <n v="0"/>
  </r>
  <r>
    <d v="2024-02-01T00:00:00"/>
    <n v="2024"/>
    <x v="4"/>
    <n v="1"/>
    <n v="0"/>
    <n v="0"/>
    <s v="2540"/>
    <x v="0"/>
    <s v="112002"/>
    <s v="Påskjønnelser - jfr reglement"/>
    <s v="1120"/>
    <s v="25320"/>
    <s v="Helse og Omsorg"/>
    <s v="2024_02_fact_bomiljo.csv"/>
    <n v="340"/>
    <n v="0"/>
    <n v="-340"/>
    <n v="340"/>
    <n v="0"/>
    <n v="-340"/>
    <n v="0"/>
    <n v="0"/>
    <n v="0"/>
    <n v="0"/>
    <n v="0"/>
    <n v="0"/>
    <n v="0"/>
    <n v="0"/>
    <n v="340"/>
    <n v="0"/>
    <n v="0"/>
    <n v="0"/>
  </r>
  <r>
    <d v="2024-01-01T00:00:00"/>
    <n v="2024"/>
    <x v="0"/>
    <n v="1"/>
    <n v="0"/>
    <n v="0"/>
    <s v="2540"/>
    <x v="0"/>
    <s v="120010"/>
    <s v="Datautstyr, ikke elev-pcer"/>
    <s v="1200"/>
    <s v="25320"/>
    <s v="Helse og Omsorg"/>
    <s v="2024_01_fact_bomiljo.csv"/>
    <n v="1164"/>
    <n v="0"/>
    <n v="-1164"/>
    <n v="1164"/>
    <n v="0"/>
    <n v="-1164"/>
    <n v="0"/>
    <n v="0"/>
    <n v="0"/>
    <n v="0"/>
    <n v="0"/>
    <n v="0"/>
    <n v="0"/>
    <n v="0"/>
    <n v="1164"/>
    <n v="0"/>
    <n v="0"/>
    <n v="0"/>
  </r>
  <r>
    <d v="2024-01-01T00:00:00"/>
    <n v="2024"/>
    <x v="0"/>
    <n v="1"/>
    <n v="0"/>
    <n v="0"/>
    <s v="2020"/>
    <x v="4"/>
    <s v="112002"/>
    <s v="Påskjønnelser - jfr reglement"/>
    <s v="1120"/>
    <s v="20230"/>
    <s v="Oppvekst og Utdanning"/>
    <s v="2024_01_fact_komskole.csv"/>
    <n v="120"/>
    <n v="0"/>
    <n v="-120"/>
    <n v="120"/>
    <n v="0"/>
    <n v="-120"/>
    <n v="0"/>
    <n v="0"/>
    <n v="0"/>
    <n v="0"/>
    <n v="0"/>
    <n v="0"/>
    <n v="0"/>
    <n v="0"/>
    <n v="120"/>
    <n v="0"/>
    <n v="0"/>
    <n v="0"/>
  </r>
  <r>
    <d v="2024-08-01T00:00:00"/>
    <n v="2024"/>
    <x v="5"/>
    <n v="3"/>
    <n v="1"/>
    <n v="0"/>
    <s v="2020"/>
    <x v="4"/>
    <s v="112002"/>
    <s v="Påskjønnelser - jfr reglement"/>
    <s v="1120"/>
    <s v="20230"/>
    <s v="Oppvekst og Utdanning"/>
    <s v="2024_08_fact_komskole.csv"/>
    <n v="160"/>
    <n v="0"/>
    <n v="-160"/>
    <n v="40"/>
    <n v="0"/>
    <n v="-40"/>
    <n v="0"/>
    <n v="0"/>
    <n v="0"/>
    <n v="0"/>
    <n v="0"/>
    <n v="0"/>
    <n v="0"/>
    <n v="0"/>
    <n v="40"/>
    <n v="0"/>
    <n v="0"/>
    <n v="0"/>
  </r>
  <r>
    <d v="2024-01-01T00:00:00"/>
    <n v="2024"/>
    <x v="0"/>
    <n v="1"/>
    <n v="0"/>
    <n v="0"/>
    <s v="2540"/>
    <x v="0"/>
    <s v="112000"/>
    <s v="Velferdstiltak / arrangementer -  ansatte"/>
    <s v="1120"/>
    <s v="25310"/>
    <s v="Helse og Omsorg"/>
    <s v="2024_01_fact_bomiljo.csv"/>
    <n v="1868"/>
    <n v="0"/>
    <n v="-1868"/>
    <n v="1868"/>
    <n v="0"/>
    <n v="-1868"/>
    <n v="0"/>
    <n v="0"/>
    <n v="0"/>
    <n v="0"/>
    <n v="0"/>
    <n v="0"/>
    <n v="0"/>
    <n v="0"/>
    <n v="1868"/>
    <n v="0"/>
    <n v="0"/>
    <n v="0"/>
  </r>
  <r>
    <d v="2024-02-01T00:00:00"/>
    <n v="2024"/>
    <x v="4"/>
    <n v="1"/>
    <n v="0"/>
    <n v="0"/>
    <s v="2540"/>
    <x v="0"/>
    <s v="112022"/>
    <s v="Rengjøringsmidler"/>
    <s v="1120"/>
    <s v="25720"/>
    <s v="Helse og Omsorg"/>
    <s v="2024_02_fact_bomiljo.csv"/>
    <n v="850"/>
    <n v="0"/>
    <n v="-850"/>
    <n v="850"/>
    <n v="0"/>
    <n v="-850"/>
    <n v="0"/>
    <n v="0"/>
    <n v="0"/>
    <n v="0"/>
    <n v="0"/>
    <n v="0"/>
    <n v="0"/>
    <n v="0"/>
    <n v="850"/>
    <n v="0"/>
    <n v="0"/>
    <n v="0"/>
  </r>
  <r>
    <d v="2024-01-01T00:00:00"/>
    <n v="2024"/>
    <x v="0"/>
    <n v="1"/>
    <n v="0"/>
    <n v="0"/>
    <s v="2540"/>
    <x v="0"/>
    <s v="113000"/>
    <s v="Abonnement / samtale for mobil, telefon, nettbrett"/>
    <s v="1130"/>
    <s v="25310"/>
    <s v="Helse og Omsorg"/>
    <s v="2024_01_fact_bomiljo.csv"/>
    <n v="850"/>
    <n v="0"/>
    <n v="-850"/>
    <n v="850"/>
    <n v="0"/>
    <n v="-850"/>
    <n v="0"/>
    <n v="0"/>
    <n v="0"/>
    <n v="0"/>
    <n v="491.99"/>
    <n v="0"/>
    <n v="0"/>
    <n v="0"/>
    <n v="850"/>
    <n v="0"/>
    <n v="0"/>
    <n v="0"/>
  </r>
  <r>
    <d v="2024-03-01T00:00:00"/>
    <n v="2024"/>
    <x v="6"/>
    <n v="1"/>
    <n v="0"/>
    <n v="0"/>
    <s v="2540"/>
    <x v="0"/>
    <s v="122000"/>
    <s v="Leie av kontorutstyr / maskiner"/>
    <s v="1220"/>
    <s v="25310"/>
    <s v="Helse og Omsorg"/>
    <s v="2024_03_fact_bomiljo.csv"/>
    <n v="1700"/>
    <n v="0"/>
    <n v="-1700"/>
    <n v="1700"/>
    <n v="0"/>
    <n v="-1700"/>
    <n v="0"/>
    <n v="0"/>
    <n v="0"/>
    <n v="0"/>
    <n v="2658"/>
    <n v="0"/>
    <n v="0"/>
    <n v="0"/>
    <n v="1700"/>
    <n v="0"/>
    <n v="0"/>
    <n v="0"/>
  </r>
  <r>
    <d v="2024-01-01T00:00:00"/>
    <n v="2024"/>
    <x v="0"/>
    <n v="1"/>
    <n v="0"/>
    <n v="0"/>
    <s v="2020"/>
    <x v="4"/>
    <s v="111000"/>
    <s v="Medisinsk forbruksmateriell"/>
    <s v="1110"/>
    <s v="20220"/>
    <s v="Oppvekst og Utdanning"/>
    <s v="2024_01_fact_komskole.csv"/>
    <n v="120"/>
    <n v="0"/>
    <n v="-120"/>
    <n v="120"/>
    <n v="0"/>
    <n v="-120"/>
    <n v="0"/>
    <n v="0"/>
    <n v="0"/>
    <n v="0"/>
    <n v="0"/>
    <n v="0"/>
    <n v="0"/>
    <n v="0"/>
    <n v="120"/>
    <n v="0"/>
    <n v="0"/>
    <n v="0"/>
  </r>
  <r>
    <d v="2024-08-01T00:00:00"/>
    <n v="2024"/>
    <x v="5"/>
    <n v="3"/>
    <n v="1"/>
    <n v="0"/>
    <s v="2020"/>
    <x v="4"/>
    <s v="111000"/>
    <s v="Medisinsk forbruksmateriell"/>
    <s v="1110"/>
    <s v="20220"/>
    <s v="Oppvekst og Utdanning"/>
    <s v="2024_08_fact_komskole.csv"/>
    <n v="160"/>
    <n v="0"/>
    <n v="-160"/>
    <n v="40"/>
    <n v="0"/>
    <n v="-40"/>
    <n v="0"/>
    <n v="0"/>
    <n v="0"/>
    <n v="0"/>
    <n v="0"/>
    <n v="0"/>
    <n v="0"/>
    <n v="0"/>
    <n v="40"/>
    <n v="0"/>
    <n v="0"/>
    <n v="0"/>
  </r>
  <r>
    <d v="2024-06-01T00:00:00"/>
    <n v="2024"/>
    <x v="2"/>
    <n v="2"/>
    <n v="1"/>
    <n v="0"/>
    <s v="2540"/>
    <x v="0"/>
    <s v="111400"/>
    <s v="Medisiner"/>
    <s v="1114"/>
    <s v="25310"/>
    <s v="Helse og Omsorg"/>
    <s v="2024_06_fact_bomiljo.csv"/>
    <n v="850"/>
    <n v="0"/>
    <n v="-850"/>
    <n v="850"/>
    <n v="0"/>
    <n v="-850"/>
    <n v="0"/>
    <n v="0"/>
    <n v="0"/>
    <n v="0"/>
    <n v="0"/>
    <n v="0"/>
    <n v="0"/>
    <n v="0"/>
    <n v="850"/>
    <n v="0"/>
    <n v="0"/>
    <n v="0"/>
  </r>
  <r>
    <d v="2024-05-01T00:00:00"/>
    <n v="2024"/>
    <x v="1"/>
    <n v="2"/>
    <n v="1"/>
    <n v="0"/>
    <s v="2540"/>
    <x v="0"/>
    <s v="112000"/>
    <s v="Velferdstiltak / arrangementer -  ansatte"/>
    <s v="1120"/>
    <s v="25710"/>
    <s v="Helse og Omsorg"/>
    <s v="2024_05_fact_bomiljo.csv"/>
    <n v="1868"/>
    <n v="0"/>
    <n v="-1868"/>
    <n v="1868"/>
    <n v="0"/>
    <n v="-1868"/>
    <n v="0"/>
    <n v="0"/>
    <n v="0"/>
    <n v="0"/>
    <n v="0"/>
    <n v="0"/>
    <n v="0"/>
    <n v="0"/>
    <n v="1868"/>
    <n v="0"/>
    <n v="0"/>
    <n v="0"/>
  </r>
  <r>
    <d v="2024-02-01T00:00:00"/>
    <n v="2024"/>
    <x v="4"/>
    <n v="1"/>
    <n v="0"/>
    <n v="0"/>
    <s v="2540"/>
    <x v="0"/>
    <s v="120000"/>
    <s v="Inventar - møbler, madrasser"/>
    <s v="1200"/>
    <s v="25720"/>
    <s v="Helse og Omsorg"/>
    <s v="2024_02_fact_bomiljo.csv"/>
    <n v="4078"/>
    <n v="0"/>
    <n v="-4078"/>
    <n v="4078"/>
    <n v="0"/>
    <n v="-4078"/>
    <n v="0"/>
    <n v="0"/>
    <n v="0"/>
    <n v="0"/>
    <n v="0"/>
    <n v="0"/>
    <n v="0"/>
    <n v="0"/>
    <n v="4078"/>
    <n v="0"/>
    <n v="0"/>
    <n v="0"/>
  </r>
  <r>
    <d v="2024-05-01T00:00:00"/>
    <n v="2024"/>
    <x v="1"/>
    <n v="2"/>
    <n v="1"/>
    <n v="0"/>
    <s v="2540"/>
    <x v="0"/>
    <s v="160000"/>
    <s v="Brukerbetaling for kommunale tjenester -"/>
    <s v="1600"/>
    <s v="25720"/>
    <s v="Helse og Omsorg"/>
    <s v="2024_05_fact_bomiljo.csv"/>
    <n v="14"/>
    <n v="0"/>
    <n v="-14"/>
    <n v="14"/>
    <n v="0"/>
    <n v="-14"/>
    <n v="0"/>
    <n v="0"/>
    <n v="0"/>
    <n v="0"/>
    <n v="0"/>
    <n v="0"/>
    <n v="0"/>
    <n v="0"/>
    <n v="14"/>
    <n v="0"/>
    <n v="0"/>
    <n v="0"/>
  </r>
  <r>
    <d v="2024-01-01T00:00:00"/>
    <n v="2024"/>
    <x v="0"/>
    <n v="1"/>
    <n v="0"/>
    <n v="0"/>
    <s v="2020"/>
    <x v="4"/>
    <s v="116500"/>
    <s v="Andre opplysningspliktige godtgjørelser"/>
    <s v="1165"/>
    <s v="20230"/>
    <s v="Oppvekst og Utdanning"/>
    <s v="2024_01_fact_komskole.csv"/>
    <n v="1750"/>
    <n v="0"/>
    <n v="-1750"/>
    <n v="1750"/>
    <n v="0"/>
    <n v="-1750"/>
    <n v="0"/>
    <n v="0"/>
    <n v="0"/>
    <n v="0"/>
    <n v="1250"/>
    <n v="0"/>
    <n v="0"/>
    <n v="0"/>
    <n v="1750"/>
    <n v="0"/>
    <n v="0"/>
    <n v="0"/>
  </r>
  <r>
    <d v="2024-08-01T00:00:00"/>
    <n v="2024"/>
    <x v="5"/>
    <n v="3"/>
    <n v="1"/>
    <n v="0"/>
    <s v="2020"/>
    <x v="4"/>
    <s v="116500"/>
    <s v="Andre opplysningspliktige godtgjørelser"/>
    <s v="1165"/>
    <s v="20230"/>
    <s v="Oppvekst og Utdanning"/>
    <s v="2024_08_fact_komskole.csv"/>
    <n v="1750"/>
    <n v="0"/>
    <n v="-1750"/>
    <n v="1750"/>
    <n v="0"/>
    <n v="-1750"/>
    <n v="-1250"/>
    <n v="-1250"/>
    <n v="0"/>
    <n v="1250"/>
    <n v="0"/>
    <n v="0"/>
    <n v="0"/>
    <n v="0"/>
    <n v="1750"/>
    <n v="0"/>
    <n v="0"/>
    <n v="0"/>
  </r>
  <r>
    <d v="2024-08-01T00:00:00"/>
    <n v="2024"/>
    <x v="5"/>
    <n v="3"/>
    <n v="1"/>
    <n v="0"/>
    <s v="2020"/>
    <x v="4"/>
    <s v="175000"/>
    <s v="Refusjon fra kommuner"/>
    <s v="1750"/>
    <s v="20230"/>
    <s v="Oppvekst og Utdanning"/>
    <s v="2024_08_fact_komskole.csv"/>
    <n v="-4340"/>
    <n v="0"/>
    <n v="4340"/>
    <n v="40"/>
    <n v="0"/>
    <n v="-40"/>
    <n v="0"/>
    <n v="0"/>
    <n v="0"/>
    <n v="0"/>
    <n v="0"/>
    <n v="0"/>
    <n v="0"/>
    <n v="0"/>
    <n v="40"/>
    <n v="0"/>
    <n v="0"/>
    <n v="0"/>
  </r>
  <r>
    <d v="2024-01-01T00:00:00"/>
    <n v="2024"/>
    <x v="0"/>
    <n v="1"/>
    <n v="0"/>
    <n v="0"/>
    <s v="2540"/>
    <x v="0"/>
    <s v="102010"/>
    <s v="Vikar - lønnet perm inkl tillitsverv og velf.perm."/>
    <s v="1020"/>
    <s v="25320"/>
    <s v="Helse og Omsorg"/>
    <s v="2024_01_fact_bomiljo.csv"/>
    <n v="4738"/>
    <n v="0"/>
    <n v="-4738"/>
    <n v="4738"/>
    <n v="0"/>
    <n v="-4738"/>
    <n v="0"/>
    <n v="0"/>
    <n v="0"/>
    <n v="0"/>
    <n v="0"/>
    <n v="0"/>
    <n v="0"/>
    <n v="0"/>
    <n v="4738"/>
    <n v="0"/>
    <n v="0"/>
    <n v="0"/>
  </r>
  <r>
    <d v="2024-05-01T00:00:00"/>
    <n v="2024"/>
    <x v="1"/>
    <n v="2"/>
    <n v="1"/>
    <n v="0"/>
    <s v="2540"/>
    <x v="0"/>
    <s v="111400"/>
    <s v="Medisiner"/>
    <s v="1114"/>
    <s v="25720"/>
    <s v="Helse og Omsorg"/>
    <s v="2024_05_fact_bomiljo.csv"/>
    <n v="850"/>
    <n v="0"/>
    <n v="-850"/>
    <n v="850"/>
    <n v="0"/>
    <n v="-850"/>
    <n v="0"/>
    <n v="0"/>
    <n v="0"/>
    <n v="0"/>
    <n v="0"/>
    <n v="0"/>
    <n v="0"/>
    <n v="0"/>
    <n v="850"/>
    <n v="0"/>
    <n v="0"/>
    <n v="0"/>
  </r>
  <r>
    <d v="2024-01-01T00:00:00"/>
    <n v="2024"/>
    <x v="0"/>
    <n v="1"/>
    <n v="0"/>
    <n v="0"/>
    <s v="2540"/>
    <x v="0"/>
    <s v="119520"/>
    <s v="Tv-lisens og kabel-tv"/>
    <s v="1195"/>
    <s v="25320"/>
    <s v="Helse og Omsorg"/>
    <s v="2024_01_fact_bomiljo.csv"/>
    <n v="850"/>
    <n v="0"/>
    <n v="-850"/>
    <n v="850"/>
    <n v="0"/>
    <n v="-850"/>
    <n v="0"/>
    <n v="0"/>
    <n v="0"/>
    <n v="0"/>
    <n v="0"/>
    <n v="0"/>
    <n v="0"/>
    <n v="0"/>
    <n v="850"/>
    <n v="0"/>
    <n v="0"/>
    <n v="0"/>
  </r>
  <r>
    <d v="2024-01-01T00:00:00"/>
    <n v="2024"/>
    <x v="0"/>
    <n v="1"/>
    <n v="0"/>
    <n v="0"/>
    <s v="2540"/>
    <x v="0"/>
    <s v="120000"/>
    <s v="Inventar - møbler, madrasser"/>
    <s v="1200"/>
    <s v="25310"/>
    <s v="Helse og Omsorg"/>
    <s v="2024_01_fact_bomiljo.csv"/>
    <n v="4078"/>
    <n v="0"/>
    <n v="-4078"/>
    <n v="4078"/>
    <n v="0"/>
    <n v="-4078"/>
    <n v="0"/>
    <n v="0"/>
    <n v="0"/>
    <n v="0"/>
    <n v="0"/>
    <n v="0"/>
    <n v="0"/>
    <n v="0"/>
    <n v="4078"/>
    <n v="0"/>
    <n v="0"/>
    <n v="0"/>
  </r>
  <r>
    <d v="2024-02-01T00:00:00"/>
    <n v="2024"/>
    <x v="4"/>
    <n v="1"/>
    <n v="0"/>
    <n v="0"/>
    <s v="2540"/>
    <x v="0"/>
    <s v="160000"/>
    <s v="Brukerbetaling for kommunale tjenester -"/>
    <s v="1600"/>
    <s v="25310"/>
    <s v="Helse og Omsorg"/>
    <s v="2024_02_fact_bomiljo.csv"/>
    <n v="14"/>
    <n v="0"/>
    <n v="-14"/>
    <n v="14"/>
    <n v="0"/>
    <n v="-14"/>
    <n v="0"/>
    <n v="0"/>
    <n v="0"/>
    <n v="0"/>
    <n v="0"/>
    <n v="0"/>
    <n v="0"/>
    <n v="0"/>
    <n v="14"/>
    <n v="0"/>
    <n v="0"/>
    <n v="0"/>
  </r>
  <r>
    <d v="2024-01-01T00:00:00"/>
    <n v="2024"/>
    <x v="0"/>
    <n v="1"/>
    <n v="0"/>
    <n v="0"/>
    <s v="2540"/>
    <x v="0"/>
    <s v="105060"/>
    <s v="Skattepl. telefongodtgjørelse"/>
    <s v="1050"/>
    <s v="25310"/>
    <s v="Helse og Omsorg"/>
    <s v="2024_01_fact_bomiljo.csv"/>
    <n v="333"/>
    <n v="0"/>
    <n v="-333"/>
    <n v="333"/>
    <n v="0"/>
    <n v="-333"/>
    <n v="0"/>
    <n v="0"/>
    <n v="0"/>
    <n v="0"/>
    <n v="0"/>
    <n v="0"/>
    <n v="0"/>
    <n v="0"/>
    <n v="333"/>
    <n v="0"/>
    <n v="0"/>
    <n v="0"/>
  </r>
  <r>
    <d v="2024-02-01T00:00:00"/>
    <n v="2024"/>
    <x v="4"/>
    <n v="1"/>
    <n v="0"/>
    <n v="0"/>
    <s v="2540"/>
    <x v="0"/>
    <s v="112021"/>
    <s v="Renholdsutstyr"/>
    <s v="1120"/>
    <s v="25320"/>
    <s v="Helse og Omsorg"/>
    <s v="2024_02_fact_bomiljo.csv"/>
    <n v="1868"/>
    <n v="0"/>
    <n v="-1868"/>
    <n v="1868"/>
    <n v="0"/>
    <n v="-1868"/>
    <n v="0"/>
    <n v="0"/>
    <n v="0"/>
    <n v="0"/>
    <n v="5108.25"/>
    <n v="0"/>
    <n v="0"/>
    <n v="0"/>
    <n v="1868"/>
    <n v="0"/>
    <n v="0"/>
    <n v="0"/>
  </r>
  <r>
    <d v="2024-06-01T00:00:00"/>
    <n v="2024"/>
    <x v="2"/>
    <n v="2"/>
    <n v="1"/>
    <n v="0"/>
    <s v="2540"/>
    <x v="0"/>
    <s v="112022"/>
    <s v="Rengjøringsmidler"/>
    <s v="1120"/>
    <s v="25320"/>
    <s v="Helse og Omsorg"/>
    <s v="2024_06_fact_bomiljo.csv"/>
    <n v="850"/>
    <n v="0"/>
    <n v="-850"/>
    <n v="850"/>
    <n v="0"/>
    <n v="-850"/>
    <n v="0"/>
    <n v="0"/>
    <n v="0"/>
    <n v="0"/>
    <n v="0"/>
    <n v="0"/>
    <n v="0"/>
    <n v="0"/>
    <n v="850"/>
    <n v="0"/>
    <n v="0"/>
    <n v="0"/>
  </r>
  <r>
    <d v="2024-01-01T00:00:00"/>
    <n v="2024"/>
    <x v="0"/>
    <n v="1"/>
    <n v="0"/>
    <n v="0"/>
    <s v="2540"/>
    <x v="0"/>
    <s v="116000"/>
    <s v="Km-godtgjørelse, inkl. passasjertillegg - oppl.pl"/>
    <s v="1160"/>
    <s v="25310"/>
    <s v="Helse og Omsorg"/>
    <s v="2024_01_fact_bomiljo.csv"/>
    <n v="850"/>
    <n v="0"/>
    <n v="-850"/>
    <n v="850"/>
    <n v="0"/>
    <n v="-850"/>
    <n v="0"/>
    <n v="0"/>
    <n v="0"/>
    <n v="0"/>
    <n v="0"/>
    <n v="0"/>
    <n v="0"/>
    <n v="0"/>
    <n v="850"/>
    <n v="0"/>
    <n v="0"/>
    <n v="0"/>
  </r>
  <r>
    <d v="2024-02-01T00:00:00"/>
    <n v="2024"/>
    <x v="4"/>
    <n v="1"/>
    <n v="0"/>
    <n v="0"/>
    <s v="2540"/>
    <x v="0"/>
    <s v="119520"/>
    <s v="Tv-lisens og kabel-tv"/>
    <s v="1195"/>
    <s v="25710"/>
    <s v="Helse og Omsorg"/>
    <s v="2024_02_fact_bomiljo.csv"/>
    <n v="850"/>
    <n v="0"/>
    <n v="-850"/>
    <n v="850"/>
    <n v="0"/>
    <n v="-850"/>
    <n v="0"/>
    <n v="0"/>
    <n v="0"/>
    <n v="0"/>
    <n v="0"/>
    <n v="0"/>
    <n v="0"/>
    <n v="0"/>
    <n v="850"/>
    <n v="0"/>
    <n v="0"/>
    <n v="0"/>
  </r>
  <r>
    <d v="2024-01-01T00:00:00"/>
    <n v="2024"/>
    <x v="0"/>
    <n v="1"/>
    <n v="0"/>
    <n v="0"/>
    <s v="2540"/>
    <x v="0"/>
    <s v="101040"/>
    <s v="Fastlønn - veiledningstillegg"/>
    <s v="1010"/>
    <s v="25320"/>
    <s v="Helse og Omsorg"/>
    <s v="2024_01_fact_bomiljo.csv"/>
    <n v="1292"/>
    <n v="0"/>
    <n v="-1292"/>
    <n v="1292"/>
    <n v="0"/>
    <n v="-1292"/>
    <n v="0"/>
    <n v="0"/>
    <n v="0"/>
    <n v="0"/>
    <n v="0"/>
    <n v="0"/>
    <n v="0"/>
    <n v="0"/>
    <n v="1292"/>
    <n v="0"/>
    <n v="0"/>
    <n v="0"/>
  </r>
  <r>
    <d v="2024-02-01T00:00:00"/>
    <n v="2024"/>
    <x v="4"/>
    <n v="1"/>
    <n v="0"/>
    <n v="0"/>
    <s v="2540"/>
    <x v="0"/>
    <s v="110020"/>
    <s v="Kopieringsmatriell - papir / toner (ikke leie)"/>
    <s v="1100"/>
    <s v="25320"/>
    <s v="Helse og Omsorg"/>
    <s v="2024_02_fact_bomiljo.csv"/>
    <n v="270"/>
    <n v="0"/>
    <n v="-270"/>
    <n v="270"/>
    <n v="0"/>
    <n v="-270"/>
    <n v="0"/>
    <n v="0"/>
    <n v="0"/>
    <n v="0"/>
    <n v="0"/>
    <n v="0"/>
    <n v="0"/>
    <n v="0"/>
    <n v="270"/>
    <n v="0"/>
    <n v="0"/>
    <n v="0"/>
  </r>
  <r>
    <d v="2024-02-01T00:00:00"/>
    <n v="2024"/>
    <x v="4"/>
    <n v="1"/>
    <n v="0"/>
    <n v="0"/>
    <s v="2540"/>
    <x v="0"/>
    <s v="120015"/>
    <s v="Kjøp av mobiltlf / telefon / nettbrett"/>
    <s v="1200"/>
    <s v="25710"/>
    <s v="Helse og Omsorg"/>
    <s v="2024_02_fact_bomiljo.csv"/>
    <n v="1868"/>
    <n v="0"/>
    <n v="-1868"/>
    <n v="1868"/>
    <n v="0"/>
    <n v="-1868"/>
    <n v="0"/>
    <n v="0"/>
    <n v="0"/>
    <n v="0"/>
    <n v="0"/>
    <n v="0"/>
    <n v="0"/>
    <n v="0"/>
    <n v="1868"/>
    <n v="0"/>
    <n v="0"/>
    <n v="0"/>
  </r>
  <r>
    <d v="2024-01-01T00:00:00"/>
    <n v="2024"/>
    <x v="0"/>
    <n v="1"/>
    <n v="0"/>
    <n v="0"/>
    <s v="2210"/>
    <x v="2"/>
    <s v="113000"/>
    <s v="Abonnement / samtale for mobil, telefon, nettbrett"/>
    <s v="1130"/>
    <s v="22110"/>
    <s v="Oppvekst og Utdanning"/>
    <s v="2024_01_fact_komskole.csv"/>
    <n v="120"/>
    <n v="0"/>
    <n v="-120"/>
    <n v="120"/>
    <n v="0"/>
    <n v="-120"/>
    <n v="0"/>
    <n v="0"/>
    <n v="0"/>
    <n v="0"/>
    <n v="0"/>
    <n v="0"/>
    <n v="0"/>
    <n v="0"/>
    <n v="120"/>
    <n v="0"/>
    <n v="0"/>
    <n v="0"/>
  </r>
  <r>
    <d v="2024-08-01T00:00:00"/>
    <n v="2024"/>
    <x v="5"/>
    <n v="3"/>
    <n v="1"/>
    <n v="0"/>
    <s v="2210"/>
    <x v="2"/>
    <s v="113000"/>
    <s v="Abonnement / samtale for mobil, telefon, nettbrett"/>
    <s v="1130"/>
    <s v="22110"/>
    <s v="Oppvekst og Utdanning"/>
    <s v="2024_08_fact_komskole.csv"/>
    <n v="160"/>
    <n v="0"/>
    <n v="-160"/>
    <n v="40"/>
    <n v="0"/>
    <n v="-40"/>
    <n v="0"/>
    <n v="0"/>
    <n v="0"/>
    <n v="0"/>
    <n v="0"/>
    <n v="0"/>
    <n v="0"/>
    <n v="0"/>
    <n v="40"/>
    <n v="0"/>
    <n v="0"/>
    <n v="0"/>
  </r>
  <r>
    <d v="2024-01-01T00:00:00"/>
    <n v="2024"/>
    <x v="0"/>
    <n v="1"/>
    <n v="0"/>
    <n v="0"/>
    <s v="2540"/>
    <x v="0"/>
    <s v="101032"/>
    <s v="Fastlønn - helligdagstillegg"/>
    <s v="1010"/>
    <s v="25720"/>
    <s v="Helse og Omsorg"/>
    <s v="2024_01_fact_bomiljo.csv"/>
    <n v="41400"/>
    <n v="0"/>
    <n v="-41400"/>
    <n v="41400"/>
    <n v="0"/>
    <n v="-41400"/>
    <n v="0"/>
    <n v="0"/>
    <n v="0"/>
    <n v="0"/>
    <n v="0"/>
    <n v="0"/>
    <n v="0"/>
    <n v="0"/>
    <n v="41400"/>
    <n v="0"/>
    <n v="0"/>
    <n v="0"/>
  </r>
  <r>
    <d v="2024-03-01T00:00:00"/>
    <n v="2024"/>
    <x v="6"/>
    <n v="1"/>
    <n v="0"/>
    <n v="0"/>
    <s v="2540"/>
    <x v="0"/>
    <s v="105060"/>
    <s v="Skattepl. telefongodtgjørelse"/>
    <s v="1050"/>
    <s v="25710"/>
    <s v="Helse og Omsorg"/>
    <s v="2024_03_fact_bomiljo.csv"/>
    <n v="333"/>
    <n v="0"/>
    <n v="-333"/>
    <n v="333"/>
    <n v="0"/>
    <n v="-333"/>
    <n v="0"/>
    <n v="0"/>
    <n v="0"/>
    <n v="0"/>
    <n v="0"/>
    <n v="0"/>
    <n v="0"/>
    <n v="0"/>
    <n v="333"/>
    <n v="0"/>
    <n v="0"/>
    <n v="0"/>
  </r>
  <r>
    <d v="2024-05-01T00:00:00"/>
    <n v="2024"/>
    <x v="1"/>
    <n v="2"/>
    <n v="1"/>
    <n v="0"/>
    <s v="2540"/>
    <x v="0"/>
    <s v="116000"/>
    <s v="Km-godtgjørelse, inkl. passasjertillegg - oppl.pl"/>
    <s v="1160"/>
    <s v="25710"/>
    <s v="Helse og Omsorg"/>
    <s v="2024_05_fact_bomiljo.csv"/>
    <n v="850"/>
    <n v="0"/>
    <n v="-850"/>
    <n v="850"/>
    <n v="0"/>
    <n v="-850"/>
    <n v="0"/>
    <n v="0"/>
    <n v="0"/>
    <n v="0"/>
    <n v="0"/>
    <n v="0"/>
    <n v="0"/>
    <n v="0"/>
    <n v="850"/>
    <n v="0"/>
    <n v="0"/>
    <n v="0"/>
  </r>
  <r>
    <d v="2024-03-01T00:00:00"/>
    <n v="2024"/>
    <x v="6"/>
    <n v="1"/>
    <n v="0"/>
    <n v="0"/>
    <s v="2540"/>
    <x v="0"/>
    <s v="119520"/>
    <s v="Tv-lisens og kabel-tv"/>
    <s v="1195"/>
    <s v="25310"/>
    <s v="Helse og Omsorg"/>
    <s v="2024_03_fact_bomiljo.csv"/>
    <n v="850"/>
    <n v="0"/>
    <n v="-850"/>
    <n v="850"/>
    <n v="0"/>
    <n v="-850"/>
    <n v="0"/>
    <n v="0"/>
    <n v="0"/>
    <n v="0"/>
    <n v="0"/>
    <n v="0"/>
    <n v="0"/>
    <n v="0"/>
    <n v="850"/>
    <n v="0"/>
    <n v="0"/>
    <n v="0"/>
  </r>
  <r>
    <d v="2024-03-01T00:00:00"/>
    <n v="2024"/>
    <x v="6"/>
    <n v="1"/>
    <n v="0"/>
    <n v="0"/>
    <s v="2540"/>
    <x v="0"/>
    <s v="160000"/>
    <s v="Brukerbetaling for kommunale tjenester -"/>
    <s v="1600"/>
    <s v="25320"/>
    <s v="Helse og Omsorg"/>
    <s v="2024_03_fact_bomiljo.csv"/>
    <n v="14"/>
    <n v="0"/>
    <n v="-14"/>
    <n v="14"/>
    <n v="0"/>
    <n v="-14"/>
    <n v="0"/>
    <n v="0"/>
    <n v="0"/>
    <n v="0"/>
    <n v="0"/>
    <n v="0"/>
    <n v="0"/>
    <n v="0"/>
    <n v="14"/>
    <n v="0"/>
    <n v="0"/>
    <n v="0"/>
  </r>
  <r>
    <d v="2024-01-01T00:00:00"/>
    <n v="2024"/>
    <x v="0"/>
    <n v="1"/>
    <n v="0"/>
    <n v="0"/>
    <s v="2540"/>
    <x v="0"/>
    <s v="102011"/>
    <s v="Vikar - feriefravær"/>
    <s v="1020"/>
    <s v="25320"/>
    <s v="Helse og Omsorg"/>
    <s v="2024_01_fact_bomiljo.csv"/>
    <n v="31172"/>
    <n v="0"/>
    <n v="-31172"/>
    <n v="31172"/>
    <n v="0"/>
    <n v="-31172"/>
    <n v="0"/>
    <n v="0"/>
    <n v="0"/>
    <n v="0"/>
    <n v="2111.58"/>
    <n v="0"/>
    <n v="0"/>
    <n v="0"/>
    <n v="31172"/>
    <n v="0"/>
    <n v="0"/>
    <n v="0"/>
  </r>
  <r>
    <d v="2024-04-01T00:00:00"/>
    <n v="2024"/>
    <x v="3"/>
    <n v="2"/>
    <n v="0"/>
    <n v="0"/>
    <s v="2540"/>
    <x v="0"/>
    <s v="105060"/>
    <s v="Skattepl. telefongodtgjørelse"/>
    <s v="1050"/>
    <s v="25320"/>
    <s v="Helse og Omsorg"/>
    <s v="2024_04_fact_bomiljo.csv"/>
    <n v="333"/>
    <n v="0"/>
    <n v="-333"/>
    <n v="333"/>
    <n v="0"/>
    <n v="-333"/>
    <n v="0"/>
    <n v="0"/>
    <n v="0"/>
    <n v="0"/>
    <n v="0"/>
    <n v="0"/>
    <n v="0"/>
    <n v="0"/>
    <n v="333"/>
    <n v="0"/>
    <n v="0"/>
    <n v="0"/>
  </r>
  <r>
    <d v="2024-02-01T00:00:00"/>
    <n v="2024"/>
    <x v="4"/>
    <n v="1"/>
    <n v="0"/>
    <n v="0"/>
    <s v="2540"/>
    <x v="0"/>
    <s v="112000"/>
    <s v="Velferdstiltak / arrangementer -  ansatte"/>
    <s v="1120"/>
    <s v="25720"/>
    <s v="Helse og Omsorg"/>
    <s v="2024_02_fact_bomiljo.csv"/>
    <n v="1868"/>
    <n v="0"/>
    <n v="-1868"/>
    <n v="1868"/>
    <n v="0"/>
    <n v="-1868"/>
    <n v="0"/>
    <n v="0"/>
    <n v="0"/>
    <n v="0"/>
    <n v="103.8"/>
    <n v="0"/>
    <n v="0"/>
    <n v="0"/>
    <n v="1868"/>
    <n v="0"/>
    <n v="0"/>
    <n v="0"/>
  </r>
  <r>
    <d v="2024-02-01T00:00:00"/>
    <n v="2024"/>
    <x v="4"/>
    <n v="1"/>
    <n v="0"/>
    <n v="0"/>
    <s v="2540"/>
    <x v="0"/>
    <s v="116000"/>
    <s v="Km-godtgjørelse, inkl. passasjertillegg - oppl.pl"/>
    <s v="1160"/>
    <s v="25320"/>
    <s v="Helse og Omsorg"/>
    <s v="2024_02_fact_bomiljo.csv"/>
    <n v="850"/>
    <n v="0"/>
    <n v="-850"/>
    <n v="850"/>
    <n v="0"/>
    <n v="-850"/>
    <n v="0"/>
    <n v="0"/>
    <n v="0"/>
    <n v="0"/>
    <n v="0"/>
    <n v="0"/>
    <n v="0"/>
    <n v="0"/>
    <n v="850"/>
    <n v="0"/>
    <n v="0"/>
    <n v="0"/>
  </r>
  <r>
    <d v="2024-04-01T00:00:00"/>
    <n v="2024"/>
    <x v="3"/>
    <n v="2"/>
    <n v="0"/>
    <n v="0"/>
    <s v="2540"/>
    <x v="0"/>
    <s v="120000"/>
    <s v="Inventar - møbler, madrasser"/>
    <s v="1200"/>
    <s v="25710"/>
    <s v="Helse og Omsorg"/>
    <s v="2024_04_fact_bomiljo.csv"/>
    <n v="4078"/>
    <n v="0"/>
    <n v="-4078"/>
    <n v="4078"/>
    <n v="0"/>
    <n v="-4078"/>
    <n v="0"/>
    <n v="0"/>
    <n v="0"/>
    <n v="0"/>
    <n v="0"/>
    <n v="0"/>
    <n v="0"/>
    <n v="0"/>
    <n v="4078"/>
    <n v="0"/>
    <n v="0"/>
    <n v="0"/>
  </r>
  <r>
    <d v="2024-08-01T00:00:00"/>
    <n v="2024"/>
    <x v="5"/>
    <n v="3"/>
    <n v="1"/>
    <n v="0"/>
    <s v="2540"/>
    <x v="0"/>
    <s v="122000"/>
    <s v="Leie av kontorutstyr / maskiner"/>
    <s v="1220"/>
    <s v="25720"/>
    <s v="Helse og Omsorg"/>
    <s v="2024_08_fact_bomiljo.csv"/>
    <n v="1700"/>
    <n v="0"/>
    <n v="-1700"/>
    <n v="1700"/>
    <n v="0"/>
    <n v="-1700"/>
    <n v="0"/>
    <n v="0"/>
    <n v="0"/>
    <n v="0"/>
    <n v="0"/>
    <n v="0"/>
    <n v="0"/>
    <n v="0"/>
    <n v="1700"/>
    <n v="0"/>
    <n v="0"/>
    <n v="0"/>
  </r>
  <r>
    <d v="2024-01-01T00:00:00"/>
    <n v="2024"/>
    <x v="0"/>
    <n v="1"/>
    <n v="0"/>
    <n v="0"/>
    <s v="2540"/>
    <x v="0"/>
    <s v="160000"/>
    <s v="Brukerbetaling for kommunale tjenester -"/>
    <s v="1600"/>
    <s v="25710"/>
    <s v="Helse og Omsorg"/>
    <s v="2024_01_fact_bomiljo.csv"/>
    <n v="14"/>
    <n v="0"/>
    <n v="-14"/>
    <n v="14"/>
    <n v="0"/>
    <n v="-14"/>
    <n v="0"/>
    <n v="0"/>
    <n v="0"/>
    <n v="0"/>
    <n v="0"/>
    <n v="0"/>
    <n v="0"/>
    <n v="0"/>
    <n v="14"/>
    <n v="0"/>
    <n v="0"/>
    <n v="0"/>
  </r>
  <r>
    <d v="2024-01-01T00:00:00"/>
    <n v="2024"/>
    <x v="0"/>
    <n v="1"/>
    <n v="0"/>
    <n v="0"/>
    <s v="2540"/>
    <x v="0"/>
    <s v="110020"/>
    <s v="Kopieringsmatriell - papir / toner (ikke leie)"/>
    <s v="1100"/>
    <s v="25720"/>
    <s v="Helse og Omsorg"/>
    <s v="2024_01_fact_bomiljo.csv"/>
    <n v="270"/>
    <n v="0"/>
    <n v="-270"/>
    <n v="270"/>
    <n v="0"/>
    <n v="-270"/>
    <n v="0"/>
    <n v="0"/>
    <n v="0"/>
    <n v="0"/>
    <n v="0"/>
    <n v="0"/>
    <n v="0"/>
    <n v="0"/>
    <n v="270"/>
    <n v="0"/>
    <n v="0"/>
    <n v="0"/>
  </r>
  <r>
    <d v="2024-03-01T00:00:00"/>
    <n v="2024"/>
    <x v="6"/>
    <n v="1"/>
    <n v="0"/>
    <n v="0"/>
    <s v="2540"/>
    <x v="0"/>
    <s v="112002"/>
    <s v="Påskjønnelser - jfr reglement"/>
    <s v="1120"/>
    <s v="25310"/>
    <s v="Helse og Omsorg"/>
    <s v="2024_03_fact_bomiljo.csv"/>
    <n v="340"/>
    <n v="0"/>
    <n v="-340"/>
    <n v="340"/>
    <n v="0"/>
    <n v="-340"/>
    <n v="0"/>
    <n v="0"/>
    <n v="0"/>
    <n v="0"/>
    <n v="0"/>
    <n v="0"/>
    <n v="0"/>
    <n v="0"/>
    <n v="340"/>
    <n v="0"/>
    <n v="0"/>
    <n v="0"/>
  </r>
  <r>
    <d v="2024-02-01T00:00:00"/>
    <n v="2024"/>
    <x v="4"/>
    <n v="1"/>
    <n v="0"/>
    <n v="0"/>
    <s v="2540"/>
    <x v="0"/>
    <s v="112060"/>
    <s v="Brukerbelønning"/>
    <s v="1120"/>
    <s v="25310"/>
    <s v="Helse og Omsorg"/>
    <s v="2024_02_fact_bomiljo.csv"/>
    <n v="170"/>
    <n v="0"/>
    <n v="-170"/>
    <n v="170"/>
    <n v="0"/>
    <n v="-170"/>
    <n v="0"/>
    <n v="0"/>
    <n v="0"/>
    <n v="0"/>
    <n v="0"/>
    <n v="0"/>
    <n v="0"/>
    <n v="0"/>
    <n v="170"/>
    <n v="0"/>
    <n v="0"/>
    <n v="0"/>
  </r>
  <r>
    <d v="2024-04-01T00:00:00"/>
    <n v="2024"/>
    <x v="3"/>
    <n v="2"/>
    <n v="0"/>
    <n v="0"/>
    <s v="2540"/>
    <x v="0"/>
    <s v="120010"/>
    <s v="Datautstyr, ikke elev-pcer"/>
    <s v="1200"/>
    <s v="25310"/>
    <s v="Helse og Omsorg"/>
    <s v="2024_04_fact_bomiljo.csv"/>
    <n v="1164"/>
    <n v="0"/>
    <n v="-1164"/>
    <n v="1164"/>
    <n v="0"/>
    <n v="-1164"/>
    <n v="0"/>
    <n v="0"/>
    <n v="0"/>
    <n v="0"/>
    <n v="0"/>
    <n v="0"/>
    <n v="0"/>
    <n v="0"/>
    <n v="1164"/>
    <n v="0"/>
    <n v="0"/>
    <n v="0"/>
  </r>
  <r>
    <d v="2024-01-01T00:00:00"/>
    <n v="2024"/>
    <x v="0"/>
    <n v="1"/>
    <n v="0"/>
    <n v="0"/>
    <s v="2540"/>
    <x v="0"/>
    <s v="102001"/>
    <s v="Vikar - sykefravær - uten refusjon"/>
    <s v="1020"/>
    <s v="25310"/>
    <s v="Helse og Omsorg"/>
    <s v="2024_01_fact_bomiljo.csv"/>
    <n v="21809"/>
    <n v="0"/>
    <n v="-21809"/>
    <n v="21809"/>
    <n v="0"/>
    <n v="-21809"/>
    <n v="0"/>
    <n v="0"/>
    <n v="0"/>
    <n v="0"/>
    <n v="3729.89"/>
    <n v="0"/>
    <n v="0"/>
    <n v="0"/>
    <n v="21809"/>
    <n v="0"/>
    <n v="0"/>
    <n v="0"/>
  </r>
  <r>
    <d v="2024-04-01T00:00:00"/>
    <n v="2024"/>
    <x v="3"/>
    <n v="2"/>
    <n v="0"/>
    <n v="0"/>
    <s v="2540"/>
    <x v="0"/>
    <s v="102002"/>
    <s v="Vikar - foreldrepermisjon"/>
    <s v="1020"/>
    <s v="25310"/>
    <s v="Helse og Omsorg"/>
    <s v="2024_04_fact_bomiljo.csv"/>
    <n v="23741"/>
    <n v="0"/>
    <n v="-23741"/>
    <n v="23741"/>
    <n v="0"/>
    <n v="-23741"/>
    <n v="0"/>
    <n v="0"/>
    <n v="0"/>
    <n v="0"/>
    <n v="0"/>
    <n v="0"/>
    <n v="0"/>
    <n v="0"/>
    <n v="23741"/>
    <n v="0"/>
    <n v="0"/>
    <n v="0"/>
  </r>
  <r>
    <d v="2024-04-01T00:00:00"/>
    <n v="2024"/>
    <x v="3"/>
    <n v="2"/>
    <n v="0"/>
    <n v="0"/>
    <s v="2540"/>
    <x v="0"/>
    <s v="111502"/>
    <s v="Bevertning møter / kurs / opplæring / overtidsmat"/>
    <s v="1115"/>
    <s v="25320"/>
    <s v="Helse og Omsorg"/>
    <s v="2024_04_fact_bomiljo.csv"/>
    <n v="1868"/>
    <n v="0"/>
    <n v="-1868"/>
    <n v="1868"/>
    <n v="0"/>
    <n v="-1868"/>
    <n v="0"/>
    <n v="0"/>
    <n v="0"/>
    <n v="0"/>
    <n v="0"/>
    <n v="0"/>
    <n v="0"/>
    <n v="0"/>
    <n v="1868"/>
    <n v="0"/>
    <n v="0"/>
    <n v="0"/>
  </r>
  <r>
    <d v="2024-01-01T00:00:00"/>
    <n v="2024"/>
    <x v="0"/>
    <n v="1"/>
    <n v="0"/>
    <n v="0"/>
    <s v="2540"/>
    <x v="0"/>
    <s v="114000"/>
    <s v="Stillingsannonser"/>
    <s v="1140"/>
    <s v="25720"/>
    <s v="Helse og Omsorg"/>
    <s v="2024_01_fact_bomiljo.csv"/>
    <n v="2550"/>
    <n v="0"/>
    <n v="-2550"/>
    <n v="2550"/>
    <n v="0"/>
    <n v="-2550"/>
    <n v="0"/>
    <n v="0"/>
    <n v="0"/>
    <n v="0"/>
    <n v="0"/>
    <n v="0"/>
    <n v="0"/>
    <n v="0"/>
    <n v="2550"/>
    <n v="0"/>
    <n v="0"/>
    <n v="0"/>
  </r>
  <r>
    <d v="2024-03-01T00:00:00"/>
    <n v="2024"/>
    <x v="6"/>
    <n v="1"/>
    <n v="0"/>
    <n v="0"/>
    <s v="2540"/>
    <x v="0"/>
    <s v="120015"/>
    <s v="Kjøp av mobiltlf / telefon / nettbrett"/>
    <s v="1200"/>
    <s v="25720"/>
    <s v="Helse og Omsorg"/>
    <s v="2024_03_fact_bomiljo.csv"/>
    <n v="1868"/>
    <n v="0"/>
    <n v="-1868"/>
    <n v="1868"/>
    <n v="0"/>
    <n v="-1868"/>
    <n v="0"/>
    <n v="0"/>
    <n v="0"/>
    <n v="0"/>
    <n v="5760"/>
    <n v="0"/>
    <n v="0"/>
    <n v="0"/>
    <n v="1868"/>
    <n v="0"/>
    <n v="0"/>
    <n v="0"/>
  </r>
  <r>
    <d v="2024-01-01T00:00:00"/>
    <n v="2024"/>
    <x v="0"/>
    <n v="1"/>
    <n v="0"/>
    <n v="0"/>
    <s v="2020"/>
    <x v="4"/>
    <s v="110000"/>
    <s v="Kontormateriell / rekvisita"/>
    <s v="1100"/>
    <s v="20210"/>
    <s v="Oppvekst og Utdanning"/>
    <s v="2024_01_fact_komskole.csv"/>
    <n v="120"/>
    <n v="0"/>
    <n v="-120"/>
    <n v="120"/>
    <n v="0"/>
    <n v="-120"/>
    <n v="0"/>
    <n v="0"/>
    <n v="0"/>
    <n v="0"/>
    <n v="0"/>
    <n v="0"/>
    <n v="0"/>
    <n v="0"/>
    <n v="120"/>
    <n v="0"/>
    <n v="0"/>
    <n v="0"/>
  </r>
  <r>
    <d v="2024-08-01T00:00:00"/>
    <n v="2024"/>
    <x v="5"/>
    <n v="3"/>
    <n v="1"/>
    <n v="0"/>
    <s v="2020"/>
    <x v="4"/>
    <s v="110000"/>
    <s v="Kontormateriell / rekvisita"/>
    <s v="1100"/>
    <s v="20210"/>
    <s v="Oppvekst og Utdanning"/>
    <s v="2024_08_fact_komskole.csv"/>
    <n v="160"/>
    <n v="0"/>
    <n v="-160"/>
    <n v="40"/>
    <n v="0"/>
    <n v="-40"/>
    <n v="0"/>
    <n v="0"/>
    <n v="0"/>
    <n v="0"/>
    <n v="0"/>
    <n v="0"/>
    <n v="0"/>
    <n v="0"/>
    <n v="40"/>
    <n v="0"/>
    <n v="0"/>
    <n v="0"/>
  </r>
  <r>
    <d v="2024-07-01T00:00:00"/>
    <n v="2024"/>
    <x v="7"/>
    <n v="3"/>
    <n v="1"/>
    <n v="0"/>
    <s v="2540"/>
    <x v="0"/>
    <s v="105060"/>
    <s v="Skattepl. telefongodtgjørelse"/>
    <s v="1050"/>
    <s v="25720"/>
    <s v="Helse og Omsorg"/>
    <s v="2024_07_fact_bomiljo.csv"/>
    <n v="333"/>
    <n v="0"/>
    <n v="-333"/>
    <n v="333"/>
    <n v="0"/>
    <n v="-333"/>
    <n v="0"/>
    <n v="0"/>
    <n v="0"/>
    <n v="0"/>
    <n v="0"/>
    <n v="0"/>
    <n v="0"/>
    <n v="0"/>
    <n v="333"/>
    <n v="0"/>
    <n v="0"/>
    <n v="0"/>
  </r>
  <r>
    <d v="2024-03-01T00:00:00"/>
    <n v="2024"/>
    <x v="6"/>
    <n v="1"/>
    <n v="0"/>
    <n v="0"/>
    <s v="2540"/>
    <x v="0"/>
    <s v="111000"/>
    <s v="Medisinsk forbruksmateriell"/>
    <s v="1110"/>
    <s v="25710"/>
    <s v="Helse og Omsorg"/>
    <s v="2024_03_fact_bomiljo.csv"/>
    <n v="2210"/>
    <n v="0"/>
    <n v="-2210"/>
    <n v="2210"/>
    <n v="0"/>
    <n v="-2210"/>
    <n v="0"/>
    <n v="0"/>
    <n v="0"/>
    <n v="0"/>
    <n v="0"/>
    <n v="0"/>
    <n v="0"/>
    <n v="0"/>
    <n v="2210"/>
    <n v="0"/>
    <n v="0"/>
    <n v="0"/>
  </r>
  <r>
    <d v="2024-01-01T00:00:00"/>
    <n v="2024"/>
    <x v="0"/>
    <n v="1"/>
    <n v="0"/>
    <n v="0"/>
    <s v="2540"/>
    <x v="0"/>
    <s v="111400"/>
    <s v="Medisiner"/>
    <s v="1114"/>
    <s v="25320"/>
    <s v="Helse og Omsorg"/>
    <s v="2024_01_fact_bomiljo.csv"/>
    <n v="850"/>
    <n v="0"/>
    <n v="-850"/>
    <n v="850"/>
    <n v="0"/>
    <n v="-850"/>
    <n v="0"/>
    <n v="0"/>
    <n v="0"/>
    <n v="0"/>
    <n v="0"/>
    <n v="0"/>
    <n v="0"/>
    <n v="0"/>
    <n v="850"/>
    <n v="0"/>
    <n v="0"/>
    <n v="0"/>
  </r>
  <r>
    <d v="2024-01-01T00:00:00"/>
    <n v="2024"/>
    <x v="0"/>
    <n v="1"/>
    <n v="0"/>
    <n v="0"/>
    <s v="2540"/>
    <x v="0"/>
    <s v="115000"/>
    <s v="Kurs / konferanser/opplæring - inkl. hotell"/>
    <s v="1150"/>
    <s v="25320"/>
    <s v="Helse og Omsorg"/>
    <s v="2024_01_fact_bomiljo.csv"/>
    <n v="5268"/>
    <n v="0"/>
    <n v="-5268"/>
    <n v="5268"/>
    <n v="0"/>
    <n v="-5268"/>
    <n v="0"/>
    <n v="0"/>
    <n v="0"/>
    <n v="0"/>
    <n v="0"/>
    <n v="0"/>
    <n v="0"/>
    <n v="0"/>
    <n v="5268"/>
    <n v="0"/>
    <n v="0"/>
    <n v="0"/>
  </r>
  <r>
    <d v="2024-05-01T00:00:00"/>
    <n v="2024"/>
    <x v="1"/>
    <n v="2"/>
    <n v="1"/>
    <n v="0"/>
    <s v="2540"/>
    <x v="0"/>
    <s v="119520"/>
    <s v="Tv-lisens og kabel-tv"/>
    <s v="1195"/>
    <s v="25720"/>
    <s v="Helse og Omsorg"/>
    <s v="2024_05_fact_bomiljo.csv"/>
    <n v="850"/>
    <n v="0"/>
    <n v="-850"/>
    <n v="850"/>
    <n v="0"/>
    <n v="-850"/>
    <n v="0"/>
    <n v="0"/>
    <n v="0"/>
    <n v="0"/>
    <n v="0"/>
    <n v="0"/>
    <n v="0"/>
    <n v="0"/>
    <n v="850"/>
    <n v="0"/>
    <n v="0"/>
    <n v="0"/>
  </r>
  <r>
    <d v="2024-01-01T00:00:00"/>
    <n v="2024"/>
    <x v="0"/>
    <n v="1"/>
    <n v="0"/>
    <n v="0"/>
    <s v="2540"/>
    <x v="0"/>
    <s v="102000"/>
    <s v="Vikar - sykefravær - med refusjon"/>
    <s v="1020"/>
    <s v="25710"/>
    <s v="Helse og Omsorg"/>
    <s v="2024_01_fact_bomiljo.csv"/>
    <n v="16660"/>
    <n v="0"/>
    <n v="-16660"/>
    <n v="16660"/>
    <n v="0"/>
    <n v="-16660"/>
    <n v="0"/>
    <n v="0"/>
    <n v="0"/>
    <n v="0"/>
    <n v="96432.33"/>
    <n v="0"/>
    <n v="0"/>
    <n v="0"/>
    <n v="16660"/>
    <n v="0"/>
    <n v="0"/>
    <n v="0"/>
  </r>
  <r>
    <d v="2024-01-01T00:00:00"/>
    <n v="2024"/>
    <x v="0"/>
    <n v="1"/>
    <n v="0"/>
    <n v="0"/>
    <s v="2540"/>
    <x v="0"/>
    <s v="104000"/>
    <s v="Overtidslønn"/>
    <s v="1040"/>
    <s v="25320"/>
    <s v="Helse og Omsorg"/>
    <s v="2024_01_fact_bomiljo.csv"/>
    <n v="7063"/>
    <n v="0"/>
    <n v="-7063"/>
    <n v="7063"/>
    <n v="0"/>
    <n v="-7063"/>
    <n v="0"/>
    <n v="0"/>
    <n v="0"/>
    <n v="0"/>
    <n v="6065.63"/>
    <n v="0"/>
    <n v="0"/>
    <n v="0"/>
    <n v="7063"/>
    <n v="0"/>
    <n v="0"/>
    <n v="0"/>
  </r>
  <r>
    <d v="2024-04-01T00:00:00"/>
    <n v="2024"/>
    <x v="3"/>
    <n v="2"/>
    <n v="0"/>
    <n v="0"/>
    <s v="2540"/>
    <x v="0"/>
    <s v="110020"/>
    <s v="Kopieringsmatriell - papir / toner (ikke leie)"/>
    <s v="1100"/>
    <s v="25310"/>
    <s v="Helse og Omsorg"/>
    <s v="2024_04_fact_bomiljo.csv"/>
    <n v="270"/>
    <n v="0"/>
    <n v="-270"/>
    <n v="270"/>
    <n v="0"/>
    <n v="-270"/>
    <n v="0"/>
    <n v="0"/>
    <n v="0"/>
    <n v="0"/>
    <n v="0"/>
    <n v="0"/>
    <n v="0"/>
    <n v="0"/>
    <n v="270"/>
    <n v="0"/>
    <n v="0"/>
    <n v="0"/>
  </r>
  <r>
    <d v="2024-01-01T00:00:00"/>
    <n v="2024"/>
    <x v="0"/>
    <n v="1"/>
    <n v="0"/>
    <n v="0"/>
    <s v="2540"/>
    <x v="0"/>
    <s v="112060"/>
    <s v="Brukerbelønning"/>
    <s v="1120"/>
    <s v="25720"/>
    <s v="Helse og Omsorg"/>
    <s v="2024_01_fact_bomiljo.csv"/>
    <n v="170"/>
    <n v="0"/>
    <n v="-170"/>
    <n v="170"/>
    <n v="0"/>
    <n v="-170"/>
    <n v="0"/>
    <n v="0"/>
    <n v="0"/>
    <n v="0"/>
    <n v="0"/>
    <n v="0"/>
    <n v="0"/>
    <n v="0"/>
    <n v="170"/>
    <n v="0"/>
    <n v="0"/>
    <n v="0"/>
  </r>
  <r>
    <d v="2024-08-01T00:00:00"/>
    <n v="2024"/>
    <x v="5"/>
    <n v="3"/>
    <n v="1"/>
    <n v="0"/>
    <s v="2020"/>
    <x v="4"/>
    <s v="195000"/>
    <s v="Bruk av bundne fond"/>
    <s v="1950"/>
    <s v="20220"/>
    <s v="Oppvekst og Utdanning"/>
    <s v="2024_08_fact_komskole.csv"/>
    <n v="-3340"/>
    <n v="0"/>
    <n v="3340"/>
    <n v="40"/>
    <n v="0"/>
    <n v="-40"/>
    <n v="0"/>
    <n v="0"/>
    <n v="0"/>
    <n v="0"/>
    <n v="0"/>
    <n v="0"/>
    <n v="0"/>
    <n v="0"/>
    <n v="40"/>
    <n v="0"/>
    <n v="0"/>
    <n v="0"/>
  </r>
  <r>
    <d v="2024-07-01T00:00:00"/>
    <n v="2024"/>
    <x v="7"/>
    <n v="3"/>
    <n v="1"/>
    <n v="0"/>
    <s v="2540"/>
    <x v="0"/>
    <s v="110020"/>
    <s v="Kopieringsmatriell - papir / toner (ikke leie)"/>
    <s v="1100"/>
    <s v="25710"/>
    <s v="Helse og Omsorg"/>
    <s v="2024_07_fact_bomiljo.csv"/>
    <n v="270"/>
    <n v="0"/>
    <n v="-270"/>
    <n v="270"/>
    <n v="0"/>
    <n v="-270"/>
    <n v="0"/>
    <n v="0"/>
    <n v="0"/>
    <n v="0"/>
    <n v="0"/>
    <n v="0"/>
    <n v="0"/>
    <n v="0"/>
    <n v="270"/>
    <n v="0"/>
    <n v="0"/>
    <n v="0"/>
  </r>
  <r>
    <d v="2024-01-01T00:00:00"/>
    <n v="2024"/>
    <x v="0"/>
    <n v="1"/>
    <n v="0"/>
    <n v="0"/>
    <s v="2540"/>
    <x v="0"/>
    <s v="111502"/>
    <s v="Bevertning møter / kurs / opplæring / overtidsmat"/>
    <s v="1115"/>
    <s v="25720"/>
    <s v="Helse og Omsorg"/>
    <s v="2024_01_fact_bomiljo.csv"/>
    <n v="1868"/>
    <n v="0"/>
    <n v="-1868"/>
    <n v="1868"/>
    <n v="0"/>
    <n v="-1868"/>
    <n v="0"/>
    <n v="0"/>
    <n v="0"/>
    <n v="0"/>
    <n v="0"/>
    <n v="0"/>
    <n v="0"/>
    <n v="0"/>
    <n v="1868"/>
    <n v="0"/>
    <n v="0"/>
    <n v="0"/>
  </r>
  <r>
    <d v="2024-04-01T00:00:00"/>
    <n v="2024"/>
    <x v="3"/>
    <n v="2"/>
    <n v="0"/>
    <n v="0"/>
    <s v="2540"/>
    <x v="0"/>
    <s v="114000"/>
    <s v="Stillingsannonser"/>
    <s v="1140"/>
    <s v="25320"/>
    <s v="Helse og Omsorg"/>
    <s v="2024_04_fact_bomiljo.csv"/>
    <n v="2550"/>
    <n v="0"/>
    <n v="-2550"/>
    <n v="2550"/>
    <n v="0"/>
    <n v="-2550"/>
    <n v="0"/>
    <n v="0"/>
    <n v="0"/>
    <n v="0"/>
    <n v="0"/>
    <n v="0"/>
    <n v="0"/>
    <n v="0"/>
    <n v="2550"/>
    <n v="0"/>
    <n v="0"/>
    <n v="0"/>
  </r>
  <r>
    <d v="2024-07-01T00:00:00"/>
    <n v="2024"/>
    <x v="7"/>
    <n v="3"/>
    <n v="1"/>
    <n v="0"/>
    <s v="2540"/>
    <x v="0"/>
    <s v="120015"/>
    <s v="Kjøp av mobiltlf / telefon / nettbrett"/>
    <s v="1200"/>
    <s v="25320"/>
    <s v="Helse og Omsorg"/>
    <s v="2024_07_fact_bomiljo.csv"/>
    <n v="1868"/>
    <n v="0"/>
    <n v="-1868"/>
    <n v="1868"/>
    <n v="0"/>
    <n v="-1868"/>
    <n v="0"/>
    <n v="0"/>
    <n v="0"/>
    <n v="0"/>
    <n v="0"/>
    <n v="0"/>
    <n v="0"/>
    <n v="0"/>
    <n v="1868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9AA50-732C-49D0-AA16-A8D73E5D75C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åned">
  <location ref="A20:C29" firstHeaderRow="0" firstDataRow="1" firstDataCol="1" rowPageCount="1" colPageCount="1"/>
  <pivotFields count="32">
    <pivotField numFmtId="14" showAll="0"/>
    <pivotField showAll="0"/>
    <pivotField axis="axisRow" showAll="0">
      <items count="9">
        <item x="0"/>
        <item x="4"/>
        <item x="6"/>
        <item x="3"/>
        <item x="1"/>
        <item x="2"/>
        <item x="7"/>
        <item x="5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1">
        <item h="1" x="4"/>
        <item h="1" x="7"/>
        <item x="0"/>
        <item h="1" x="2"/>
        <item h="1" x="1"/>
        <item h="1" x="8"/>
        <item h="1" x="5"/>
        <item h="1" x="9"/>
        <item h="1" x="6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 of ytd_budsjett_nok" fld="14" baseField="0" baseItem="0"/>
    <dataField name="Sum of ytd_regnskap_nok" fld="15" baseField="0" baseItem="0"/>
  </dataFields>
  <formats count="1">
    <format dxfId="63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682E6-6EBE-4981-B7D3-C491F07CD55F}" name="PivotTable1" cacheId="1" applyNumberFormats="0" applyBorderFormats="0" applyFontFormats="0" applyPatternFormats="0" applyAlignmentFormats="0" applyWidthHeightFormats="1" dataCaption="Values" tag="b6d291f0-a401-4bed-acf9-193486765605" updatedVersion="8" minRefreshableVersion="3" useAutoFormatting="1" itemPrintTitles="1" createdVersion="8" indent="0" outline="1" outlineData="1" multipleFieldFilters="0">
  <location ref="A4:F16" firstHeaderRow="0" firstDataRow="1" firstDataCol="1" rowPageCount="2" colPageCount="1"/>
  <pivotFields count="9"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2">
    <field x="1"/>
    <field x="2"/>
  </rowFields>
  <rowItems count="1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7" hier="9" name="[dim_date].[Ar].[All]" cap="All"/>
    <pageField fld="8" hier="10" name="[dim_date].[Maned_Nummer].[All]" cap="All"/>
  </pageFields>
  <dataFields count="5">
    <dataField fld="3" subtotal="count" baseField="0" baseItem="0"/>
    <dataField fld="0" subtotal="count" baseField="0" baseItem="0"/>
    <dataField fld="4" subtotal="count" baseField="0" baseItem="0"/>
    <dataField fld="5" subtotal="count" baseField="0" baseItem="0"/>
    <dataField fld="6" subtotal="count" baseField="0" baseItem="0"/>
  </dataFields>
  <conditionalFormats count="2">
    <conditionalFormat priority="3">
      <pivotAreas count="1">
        <pivotArea type="data" collapsedLevelsAreSubtotals="1" fieldPosition="0">
          <references count="3">
            <reference field="4294967294" count="1" selected="0">
              <x v="2"/>
            </reference>
            <reference field="1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3"/>
            </reference>
            <reference field="1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5"/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odelready_fact]"/>
        <x15:activeTabTopLevelEntity name="[dim_kostra_funksjon]"/>
        <x15:activeTabTopLevelEntity name="[dim_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72F90D5-B66C-450B-95E6-4715C99950B5}" autoFormatId="16" applyNumberFormats="0" applyBorderFormats="0" applyFontFormats="0" applyPatternFormats="0" applyAlignmentFormats="0" applyWidthHeightFormats="0">
  <queryTableRefresh nextId="9">
    <queryTableFields count="8">
      <queryTableField id="1" name="Ansvar_Kode" tableColumnId="1"/>
      <queryTableField id="2" name="Enhet_Navn" tableColumnId="2"/>
      <queryTableField id="3" name="Ansvar_Navn" tableColumnId="3"/>
      <queryTableField id="4" name="Omrade_Kode" tableColumnId="4"/>
      <queryTableField id="5" name="Omrade_Navn" tableColumnId="5"/>
      <queryTableField id="6" name="Omrade_Kode_Navn" tableColumnId="6"/>
      <queryTableField id="7" name="Ansvar_Kode_Navn" tableColumnId="7"/>
      <queryTableField id="8" name="Er_Aktiv" tableColumnId="8"/>
    </queryTableFields>
  </queryTableRefresh>
  <extLst>
    <ext xmlns:x15="http://schemas.microsoft.com/office/spreadsheetml/2010/11/main" uri="{883FBD77-0823-4a55-B5E3-86C4891E6966}">
      <x15:queryTable sourceDataName="Query - dim_ansvar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12073477-D5A2-42FF-A5A6-05E3C4F5CF14}" autoFormatId="16" applyNumberFormats="0" applyBorderFormats="0" applyFontFormats="0" applyPatternFormats="0" applyAlignmentFormats="0" applyWidthHeightFormats="0">
  <queryTableRefresh nextId="11">
    <queryTableFields count="10">
      <queryTableField id="1" name="Dato" tableColumnId="1"/>
      <queryTableField id="2" name="Ar" tableColumnId="2"/>
      <queryTableField id="3" name="Maned_Nummer" tableColumnId="3"/>
      <queryTableField id="4" name="Maned_Navn" tableColumnId="4"/>
      <queryTableField id="5" name="Ar_Maned" tableColumnId="5"/>
      <queryTableField id="6" name="Kvartal" tableColumnId="6"/>
      <queryTableField id="7" name="Uke" tableColumnId="7"/>
      <queryTableField id="8" name="Dag_i_Uke" tableColumnId="8"/>
      <queryTableField id="9" name="Ar_Maned (Month Index)" tableColumnId="9"/>
      <queryTableField id="10" name="Ar_Maned (Month)" tableColumnId="10"/>
    </queryTableFields>
  </queryTableRefresh>
  <extLst>
    <ext xmlns:x15="http://schemas.microsoft.com/office/spreadsheetml/2010/11/main" uri="{883FBD77-0823-4a55-B5E3-86C4891E6966}">
      <x15:queryTable sourceDataName="Query - dim_dat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BB948B48-EA5F-4B28-9F60-E1D9FB818F0D}" autoFormatId="16" applyNumberFormats="0" applyBorderFormats="0" applyFontFormats="0" applyPatternFormats="0" applyAlignmentFormats="0" applyWidthHeightFormats="0">
  <queryTableRefresh nextId="14">
    <queryTableFields count="13">
      <queryTableField id="1" name="KOSTRA_Funksjon_ID" tableColumnId="1"/>
      <queryTableField id="2" name="KOSTRA_Funksjon_Navn" tableColumnId="2"/>
      <queryTableField id="3" name="Funksjon_Kode_Navn" tableColumnId="3"/>
      <queryTableField id="4" name="KOSTRA_Funksjonsgruppe_Kode" tableColumnId="4"/>
      <queryTableField id="5" name="KOSTRA_Funksjonsgruppe_Navn" tableColumnId="5"/>
      <queryTableField id="6" name="Funksjonsgruppe_Kode_Navn" tableColumnId="6"/>
      <queryTableField id="7" name="Tjenesteomrade_Kode" tableColumnId="7"/>
      <queryTableField id="8" name="Tjenesteomrade_Navn" tableColumnId="8"/>
      <queryTableField id="9" name="Tjenesteomrade_Kode_Navn" tableColumnId="9"/>
      <queryTableField id="10" name="Hovedfunksjon_Kode" tableColumnId="10"/>
      <queryTableField id="11" name="Hovedfunksjon_Navn" tableColumnId="11"/>
      <queryTableField id="12" name="Hovedfunksjon_Kode_Navn" tableColumnId="12"/>
      <queryTableField id="13" name="Regnskapsregel_Beskrivelse" tableColumnId="13"/>
    </queryTableFields>
  </queryTableRefresh>
  <extLst>
    <ext xmlns:x15="http://schemas.microsoft.com/office/spreadsheetml/2010/11/main" uri="{883FBD77-0823-4a55-B5E3-86C4891E6966}">
      <x15:queryTable sourceDataName="Query - dim_kostra_funksjon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9FCE0397-DB6D-4655-B708-ADC6379A0966}" autoFormatId="16" applyNumberFormats="0" applyBorderFormats="0" applyFontFormats="0" applyPatternFormats="0" applyAlignmentFormats="0" applyWidthHeightFormats="0">
  <queryTableRefresh nextId="19">
    <queryTableFields count="18">
      <queryTableField id="1" name="Kontokode_6Siffer" tableColumnId="1"/>
      <queryTableField id="2" name="Kontonavn" tableColumnId="2"/>
      <queryTableField id="3" name="Konto_Kode_Navn" tableColumnId="3"/>
      <queryTableField id="4" name="KOSTRA_Art_4Siffer" tableColumnId="4"/>
      <queryTableField id="5" name="KOSTRA_Art_Navn" tableColumnId="5"/>
      <queryTableField id="6" name="KOSTRA_Art_4Siffer_Navn" tableColumnId="6"/>
      <queryTableField id="7" name="KOSTRA_Art_3Siffer" tableColumnId="7"/>
      <queryTableField id="8" name="Hovedgruppe_Kode" tableColumnId="8"/>
      <queryTableField id="9" name="Hovedgruppe_Navn" tableColumnId="9"/>
      <queryTableField id="10" name="Hovedgruppe_Kode_Navn" tableColumnId="10"/>
      <queryTableField id="11" name="Hovedkategori_Kode" tableColumnId="11"/>
      <queryTableField id="12" name="Hovedkategori_Navn" tableColumnId="12"/>
      <queryTableField id="13" name="Hovedkategori_Kode_Navn" tableColumnId="13"/>
      <queryTableField id="14" name="Kontoklasse_ID" tableColumnId="14"/>
      <queryTableField id="15" name="Kontoklasse_Navn" tableColumnId="15"/>
      <queryTableField id="16" name="Kontoklasse_Kode_Navn" tableColumnId="16"/>
      <queryTableField id="17" name="Regnskapsregel_Beskrivelse" tableColumnId="17"/>
      <queryTableField id="18" name="Er_Aktiv" tableColumnId="18"/>
    </queryTableFields>
  </queryTableRefresh>
  <extLst>
    <ext xmlns:x15="http://schemas.microsoft.com/office/spreadsheetml/2010/11/main" uri="{883FBD77-0823-4a55-B5E3-86C4891E6966}">
      <x15:queryTable sourceDataName="Query - dim_kostra_kontoplan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44DD2AE9-0AAF-4754-BE5B-75FE7634ED12}" autoFormatId="16" applyNumberFormats="0" applyBorderFormats="0" applyFontFormats="0" applyPatternFormats="0" applyAlignmentFormats="0" applyWidthHeightFormats="0">
  <queryTableRefresh nextId="33">
    <queryTableFields count="32">
      <queryTableField id="1" name="accounting_period" tableColumnId="1"/>
      <queryTableField id="2" name="year" tableColumnId="2"/>
      <queryTableField id="3" name="month" tableColumnId="3"/>
      <queryTableField id="4" name="quarter" tableColumnId="4"/>
      <queryTableField id="5" name="is_summer_season" tableColumnId="5"/>
      <queryTableField id="6" name="is_year_end" tableColumnId="6"/>
      <queryTableField id="7" name="funksjon_code" tableColumnId="7"/>
      <queryTableField id="8" name="funksjon_navn" tableColumnId="8"/>
      <queryTableField id="9" name="konto_code" tableColumnId="9"/>
      <queryTableField id="10" name="kontonavn" tableColumnId="10"/>
      <queryTableField id="11" name="kostra_art_4siffer" tableColumnId="11"/>
      <queryTableField id="12" name="ansvar_code" tableColumnId="12"/>
      <queryTableField id="13" name="sektor_navn" tableColumnId="13"/>
      <queryTableField id="14" name="source_file" tableColumnId="14"/>
      <queryTableField id="15" name="ytd_budsjett_nok" tableColumnId="15"/>
      <queryTableField id="16" name="ytd_regnskap_nok" tableColumnId="16"/>
      <queryTableField id="17" name="ytd_avvik_nok" tableColumnId="17"/>
      <queryTableField id="18" name="monthly_delta_budsjett_nok" tableColumnId="18"/>
      <queryTableField id="19" name="monthly_delta_regnskap_nok" tableColumnId="19"/>
      <queryTableField id="20" name="monthly_delta_avvik_nok" tableColumnId="20"/>
      <queryTableField id="21" name="lag_1m_regnskap_nok" tableColumnId="21"/>
      <queryTableField id="22" name="lag_1m_avvik_nok" tableColumnId="22"/>
      <queryTableField id="23" name="rolling_3m_avg_regnskap_nok" tableColumnId="23"/>
      <queryTableField id="24" name="rolling_3m_std_regnskap_nok" tableColumnId="24"/>
      <queryTableField id="25" name="target_next_month_regnskap" tableColumnId="25"/>
      <queryTableField id="26" name="burn_rate_pct" tableColumnId="26"/>
      <queryTableField id="27" name="budget_coverage_ratio" tableColumnId="27"/>
      <queryTableField id="28" name="anomaly_z_score_3m" tableColumnId="28"/>
      <queryTableField id="29" name="abs_monthly_avvik_nok" tableColumnId="29"/>
      <queryTableField id="30" name="log_monthly_regnskap_nok" tableColumnId="30"/>
      <queryTableField id="31" name="target_status_code" tableColumnId="31"/>
      <queryTableField id="32" name="target_is_overbudget" tableColumnId="32"/>
    </queryTableFields>
  </queryTableRefresh>
  <extLst>
    <ext xmlns:x15="http://schemas.microsoft.com/office/spreadsheetml/2010/11/main" uri="{883FBD77-0823-4a55-B5E3-86C4891E6966}">
      <x15:queryTable sourceDataName="Query - modelready_fac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DE1AB-06D8-49CE-B9E8-D1DD5D42360F}" name="dim_ansvar" displayName="dim_ansvar" ref="A1:H40" tableType="queryTable" totalsRowShown="0">
  <autoFilter ref="A1:H40" xr:uid="{F6ADE1AB-06D8-49CE-B9E8-D1DD5D42360F}"/>
  <tableColumns count="8">
    <tableColumn id="1" xr3:uid="{8D159113-3129-4066-B305-020C7192810E}" uniqueName="1" name="Ansvar_Kode" queryTableFieldId="1" dataDxfId="62"/>
    <tableColumn id="2" xr3:uid="{D6A151C3-3B22-46D8-BDED-C05AF01C0DAE}" uniqueName="2" name="Enhet_Navn" queryTableFieldId="2" dataDxfId="61"/>
    <tableColumn id="3" xr3:uid="{5AC00184-5C0A-48A9-B81A-20850AC54BEF}" uniqueName="3" name="Ansvar_Navn" queryTableFieldId="3" dataDxfId="60"/>
    <tableColumn id="4" xr3:uid="{B1BE84F8-4711-41AA-962F-11A6C355E3A5}" uniqueName="4" name="Omrade_Kode" queryTableFieldId="4" dataDxfId="59"/>
    <tableColumn id="5" xr3:uid="{0D787455-4C58-4DA1-AC52-C69B789B4B17}" uniqueName="5" name="Omrade_Navn" queryTableFieldId="5" dataDxfId="58"/>
    <tableColumn id="6" xr3:uid="{CF119E8C-A308-4351-A50E-F0B7140D7F77}" uniqueName="6" name="Omrade_Kode_Navn" queryTableFieldId="6" dataDxfId="57"/>
    <tableColumn id="7" xr3:uid="{9B16A117-C24A-416F-9CED-F76C002B02BC}" uniqueName="7" name="Ansvar_Kode_Navn" queryTableFieldId="7" dataDxfId="56"/>
    <tableColumn id="8" xr3:uid="{ECC289BF-3AFF-4EB5-B666-C4FA540E074B}" uniqueName="8" name="Er_Aktiv" queryTableFieldId="8" dataDxfId="5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BD8551-EC20-4AEE-AFDE-EFD19CBEAD0D}" name="dim_date" displayName="dim_date" ref="A1:J367" tableType="queryTable" totalsRowShown="0">
  <autoFilter ref="A1:J367" xr:uid="{77BD8551-EC20-4AEE-AFDE-EFD19CBEAD0D}"/>
  <tableColumns count="10">
    <tableColumn id="1" xr3:uid="{A972746C-0492-43B8-ACD1-E14706237A3C}" uniqueName="1" name="Dato" queryTableFieldId="1" dataDxfId="54"/>
    <tableColumn id="2" xr3:uid="{9ED52D16-55DF-48A7-A6D5-61EC81F505D2}" uniqueName="2" name="Ar" queryTableFieldId="2"/>
    <tableColumn id="3" xr3:uid="{56FA3551-D7F6-4859-B7E7-C558A473AEA4}" uniqueName="3" name="Maned_Nummer" queryTableFieldId="3"/>
    <tableColumn id="4" xr3:uid="{90263DF2-A187-4F2E-A64C-1D4FD9B21CB0}" uniqueName="4" name="Maned_Navn" queryTableFieldId="4" dataDxfId="53"/>
    <tableColumn id="5" xr3:uid="{4830A0D2-2908-433E-B4A3-56BCF1EA23DD}" uniqueName="5" name="Ar_Maned" queryTableFieldId="5" dataDxfId="52"/>
    <tableColumn id="6" xr3:uid="{966C0063-E348-4C70-B29F-E4221BF3C79D}" uniqueName="6" name="Kvartal" queryTableFieldId="6" dataDxfId="51"/>
    <tableColumn id="7" xr3:uid="{3D1D5810-9893-4658-BE2E-2397A956536E}" uniqueName="7" name="Uke" queryTableFieldId="7"/>
    <tableColumn id="8" xr3:uid="{2E7909B3-75AA-4477-A584-7CB58FFED6DB}" uniqueName="8" name="Dag_i_Uke" queryTableFieldId="8" dataDxfId="50"/>
    <tableColumn id="9" xr3:uid="{B1FAB14C-CD96-40D0-B01A-A7802911C557}" uniqueName="9" name="Ar_Maned (Month Index)" queryTableFieldId="9"/>
    <tableColumn id="10" xr3:uid="{72918E91-A65C-4808-BA8E-F3263ABF8F89}" uniqueName="10" name="Ar_Maned (Month)" queryTableFieldId="1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B89158-F0F7-425E-B78B-9D354127C57A}" name="dim_kostra_funksjon" displayName="dim_kostra_funksjon" ref="A1:M62" tableType="queryTable" totalsRowShown="0">
  <autoFilter ref="A1:M62" xr:uid="{A7B89158-F0F7-425E-B78B-9D354127C57A}"/>
  <tableColumns count="13">
    <tableColumn id="1" xr3:uid="{C5D4E2A6-20E7-40F9-99AF-239C01A9650E}" uniqueName="1" name="KOSTRA_Funksjon_ID" queryTableFieldId="1" dataDxfId="49"/>
    <tableColumn id="2" xr3:uid="{138C8F30-8B72-4785-A5A9-315288A41256}" uniqueName="2" name="KOSTRA_Funksjon_Navn" queryTableFieldId="2" dataDxfId="48"/>
    <tableColumn id="3" xr3:uid="{372888ED-E73A-4717-8528-704B2EE0A443}" uniqueName="3" name="Funksjon_Kode_Navn" queryTableFieldId="3" dataDxfId="47"/>
    <tableColumn id="4" xr3:uid="{55BDA5A6-B031-460B-A339-2035CD764D59}" uniqueName="4" name="KOSTRA_Funksjonsgruppe_Kode" queryTableFieldId="4" dataDxfId="46"/>
    <tableColumn id="5" xr3:uid="{D301AC90-9E24-4281-B4A7-20B62CE13643}" uniqueName="5" name="KOSTRA_Funksjonsgruppe_Navn" queryTableFieldId="5" dataDxfId="45"/>
    <tableColumn id="6" xr3:uid="{0ECC7E57-3F78-4FF0-8F25-D7D7A54281EA}" uniqueName="6" name="Funksjonsgruppe_Kode_Navn" queryTableFieldId="6" dataDxfId="44"/>
    <tableColumn id="7" xr3:uid="{D0E1E565-BED1-4C22-B8E0-4A6C3499D8C4}" uniqueName="7" name="Tjenesteomrade_Kode" queryTableFieldId="7" dataDxfId="43"/>
    <tableColumn id="8" xr3:uid="{9A31F9DE-6060-4E54-BFB2-8D14617B6B5E}" uniqueName="8" name="Tjenesteomrade_Navn" queryTableFieldId="8" dataDxfId="42"/>
    <tableColumn id="9" xr3:uid="{1D2EDC10-A492-4D1D-AD51-C4C6CDF617D3}" uniqueName="9" name="Tjenesteomrade_Kode_Navn" queryTableFieldId="9" dataDxfId="41"/>
    <tableColumn id="10" xr3:uid="{4FC70D9F-8ACF-4D78-9409-3F3E99D07C46}" uniqueName="10" name="Hovedfunksjon_Kode" queryTableFieldId="10" dataDxfId="40"/>
    <tableColumn id="11" xr3:uid="{50A38961-1A69-4D83-8191-FADD89AF6E8D}" uniqueName="11" name="Hovedfunksjon_Navn" queryTableFieldId="11" dataDxfId="39"/>
    <tableColumn id="12" xr3:uid="{14F6C801-B8FE-4F03-85FE-14AB93D3815D}" uniqueName="12" name="Hovedfunksjon_Kode_Navn" queryTableFieldId="12" dataDxfId="38"/>
    <tableColumn id="13" xr3:uid="{2DBF0D8F-8A6D-49A0-9621-73539DEF61E2}" uniqueName="13" name="Regnskapsregel_Beskrivelse" queryTableFieldId="13" dataDxfId="37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BA81F6-71AA-4100-87FB-E24DAA004CE1}" name="dim_kostra_kontoplan" displayName="dim_kostra_kontoplan" ref="A1:R173" tableType="queryTable" totalsRowShown="0">
  <autoFilter ref="A1:R173" xr:uid="{43BA81F6-71AA-4100-87FB-E24DAA004CE1}"/>
  <tableColumns count="18">
    <tableColumn id="1" xr3:uid="{2B22F6F0-E0D1-44D7-9E1B-970B3DE2FCB9}" uniqueName="1" name="Kontokode_6Siffer" queryTableFieldId="1" dataDxfId="36"/>
    <tableColumn id="2" xr3:uid="{59D606B2-1B1D-4D80-9DFD-7125B175CD37}" uniqueName="2" name="Kontonavn" queryTableFieldId="2" dataDxfId="35"/>
    <tableColumn id="3" xr3:uid="{7B22621B-7930-4CF6-82F3-1D77785C2695}" uniqueName="3" name="Konto_Kode_Navn" queryTableFieldId="3" dataDxfId="34"/>
    <tableColumn id="4" xr3:uid="{A12D26F1-4B8C-42C4-B053-71E65662F361}" uniqueName="4" name="KOSTRA_Art_4Siffer" queryTableFieldId="4" dataDxfId="33"/>
    <tableColumn id="5" xr3:uid="{3ABFF736-F081-40E7-9984-1398EBB96DCB}" uniqueName="5" name="KOSTRA_Art_Navn" queryTableFieldId="5" dataDxfId="32"/>
    <tableColumn id="6" xr3:uid="{BCAB0EEC-2F83-4133-B729-8168BE87673A}" uniqueName="6" name="KOSTRA_Art_4Siffer_Navn" queryTableFieldId="6" dataDxfId="31"/>
    <tableColumn id="7" xr3:uid="{C2D5BC94-DD8F-4E59-83DF-B05BD9880772}" uniqueName="7" name="KOSTRA_Art_3Siffer" queryTableFieldId="7" dataDxfId="30"/>
    <tableColumn id="8" xr3:uid="{6676F093-DE6B-4C2D-B375-5A21E1813C21}" uniqueName="8" name="Hovedgruppe_Kode" queryTableFieldId="8" dataDxfId="29"/>
    <tableColumn id="9" xr3:uid="{E9675E5F-7CCE-4263-A2B7-E6B602841208}" uniqueName="9" name="Hovedgruppe_Navn" queryTableFieldId="9" dataDxfId="28"/>
    <tableColumn id="10" xr3:uid="{58105F3A-6CA4-4F2C-889C-7883BA381F22}" uniqueName="10" name="Hovedgruppe_Kode_Navn" queryTableFieldId="10" dataDxfId="27"/>
    <tableColumn id="11" xr3:uid="{57168C95-A98C-429A-8027-0AB983980439}" uniqueName="11" name="Hovedkategori_Kode" queryTableFieldId="11" dataDxfId="26"/>
    <tableColumn id="12" xr3:uid="{1243C548-1211-4F96-A8C7-BCD3198BD11E}" uniqueName="12" name="Hovedkategori_Navn" queryTableFieldId="12" dataDxfId="25"/>
    <tableColumn id="13" xr3:uid="{455D2841-B798-4BB9-AFE2-D8C9A9843F6B}" uniqueName="13" name="Hovedkategori_Kode_Navn" queryTableFieldId="13" dataDxfId="24"/>
    <tableColumn id="14" xr3:uid="{F6D26BE9-A041-46DD-8BBA-CDDE0EECD531}" uniqueName="14" name="Kontoklasse_ID" queryTableFieldId="14" dataDxfId="23"/>
    <tableColumn id="15" xr3:uid="{53A8AF3C-ABD1-44CC-973E-8E75EEF6B762}" uniqueName="15" name="Kontoklasse_Navn" queryTableFieldId="15" dataDxfId="22"/>
    <tableColumn id="16" xr3:uid="{4550D9D1-ADFA-4770-8EB0-EBA325E55745}" uniqueName="16" name="Kontoklasse_Kode_Navn" queryTableFieldId="16" dataDxfId="21"/>
    <tableColumn id="17" xr3:uid="{00F2FBC6-B03F-49F9-9779-8B3FAE827905}" uniqueName="17" name="Regnskapsregel_Beskrivelse" queryTableFieldId="17" dataDxfId="20"/>
    <tableColumn id="18" xr3:uid="{32CBF463-FE98-421F-AC88-DC6F9C2703B5}" uniqueName="18" name="Er_Aktiv" queryTableFieldId="18" dataDxfId="19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D8437B-288A-49D6-B139-B8AEB1583765}" name="modelready_fact" displayName="modelready_fact" ref="A1:AF2257" tableType="queryTable" totalsRowShown="0">
  <autoFilter ref="A1:AF2257" xr:uid="{9ED8437B-288A-49D6-B139-B8AEB1583765}"/>
  <tableColumns count="32">
    <tableColumn id="1" xr3:uid="{12DBB686-952C-4411-B7A3-D71AD926AFAE}" uniqueName="1" name="  a" queryTableFieldId="1" dataDxfId="18"/>
    <tableColumn id="2" xr3:uid="{035DAFDA-506C-4A7C-9EC9-B03FCE51342C}" uniqueName="2" name="year" queryTableFieldId="2"/>
    <tableColumn id="3" xr3:uid="{0DB6812A-6DF0-4E96-88C1-05E3123DE491}" uniqueName="3" name="month" queryTableFieldId="3"/>
    <tableColumn id="4" xr3:uid="{0A2552C0-886B-414A-B03F-A9F692076C97}" uniqueName="4" name="quarter" queryTableFieldId="4"/>
    <tableColumn id="5" xr3:uid="{7C77C8F0-CBB1-4530-94D1-2069B623903D}" uniqueName="5" name="is_summer_season" queryTableFieldId="5"/>
    <tableColumn id="6" xr3:uid="{6879CB6A-EB05-49A4-9EC3-EF2050439431}" uniqueName="6" name="is_year_end" queryTableFieldId="6"/>
    <tableColumn id="7" xr3:uid="{DFEB0502-71B1-418A-818A-5AF1BE223F46}" uniqueName="7" name="funksjon_code" queryTableFieldId="7" dataDxfId="17"/>
    <tableColumn id="8" xr3:uid="{D1517EF3-2F23-481C-8C0C-45687CAABC8A}" uniqueName="8" name="funksjon_navn" queryTableFieldId="8" dataDxfId="16"/>
    <tableColumn id="9" xr3:uid="{2796D26D-6BA1-4E98-B570-F66ABD9CE283}" uniqueName="9" name="konto_code" queryTableFieldId="9" dataDxfId="15"/>
    <tableColumn id="10" xr3:uid="{B97882E2-A7E2-4DE6-AC10-0BDCFA819E90}" uniqueName="10" name="kontonavn" queryTableFieldId="10" dataDxfId="14"/>
    <tableColumn id="11" xr3:uid="{B28D61FB-BFD7-448A-8D9F-C41468A4F919}" uniqueName="11" name="kostra_art_4siffer" queryTableFieldId="11" dataDxfId="13"/>
    <tableColumn id="12" xr3:uid="{883DF1BB-E772-4BD4-95F4-A01BE730BF3F}" uniqueName="12" name="ansvar_code" queryTableFieldId="12" dataDxfId="12"/>
    <tableColumn id="13" xr3:uid="{F9E50C30-4FB7-4F87-9D5C-A6A18C9D96AE}" uniqueName="13" name="sektor_navn" queryTableFieldId="13" dataDxfId="11"/>
    <tableColumn id="14" xr3:uid="{477B17F8-40F5-4FBB-816D-5387A417AA81}" uniqueName="14" name="source_file" queryTableFieldId="14" dataDxfId="10"/>
    <tableColumn id="15" xr3:uid="{1B889340-1F65-4E61-8C83-923C15B4F564}" uniqueName="15" name="ytd_budsjett_nok" queryTableFieldId="15"/>
    <tableColumn id="16" xr3:uid="{448FCA61-19A5-405B-98E9-22C7A1E06740}" uniqueName="16" name="ytd_regnskap_nok" queryTableFieldId="16"/>
    <tableColumn id="17" xr3:uid="{BE785D2C-3611-42B8-B609-7D813E35DAF6}" uniqueName="17" name="ytd_avvik_nok" queryTableFieldId="17"/>
    <tableColumn id="18" xr3:uid="{D2E7B600-E83E-42FB-B83D-98ED3D477F03}" uniqueName="18" name="monthly_delta_budsjett_nok" queryTableFieldId="18"/>
    <tableColumn id="19" xr3:uid="{6372EE09-833A-4C97-AACD-29B4DD46FF25}" uniqueName="19" name="monthly_delta_regnskap_nok" queryTableFieldId="19"/>
    <tableColumn id="20" xr3:uid="{9CA34BD4-C070-4BB2-9E59-FBEAB4B54618}" uniqueName="20" name="monthly_delta_avvik_nok" queryTableFieldId="20"/>
    <tableColumn id="21" xr3:uid="{128EC7C4-A918-41E7-82BF-FEC174786DCD}" uniqueName="21" name="lag_1m_regnskap_nok" queryTableFieldId="21"/>
    <tableColumn id="22" xr3:uid="{F4C9E9DC-3D6F-442F-AAF1-74EA29250A3D}" uniqueName="22" name="lag_1m_avvik_nok" queryTableFieldId="22"/>
    <tableColumn id="23" xr3:uid="{F1AAEFF0-9B9F-4EB7-8046-43538A7FD68B}" uniqueName="23" name="rolling_3m_avg_regnskap_nok" queryTableFieldId="23"/>
    <tableColumn id="24" xr3:uid="{612593ED-FB7D-4894-BB8B-2C83CE1D8C09}" uniqueName="24" name="rolling_3m_std_regnskap_nok" queryTableFieldId="24"/>
    <tableColumn id="25" xr3:uid="{A0EB25EA-74A7-4B7B-AF7B-BAF308F4AE83}" uniqueName="25" name="target_next_month_regnskap" queryTableFieldId="25"/>
    <tableColumn id="26" xr3:uid="{3CF3DD95-BD66-4B0E-89C1-B103A4416759}" uniqueName="26" name="burn_rate_pct" queryTableFieldId="26"/>
    <tableColumn id="27" xr3:uid="{49CA6FB8-9F5D-4DAE-9A53-90700DD50AE4}" uniqueName="27" name="budget_coverage_ratio" queryTableFieldId="27"/>
    <tableColumn id="28" xr3:uid="{CFF86322-EBC5-4CCD-BB8E-09EC5012AA93}" uniqueName="28" name="anomaly_z_score_3m" queryTableFieldId="28"/>
    <tableColumn id="29" xr3:uid="{0D1A163D-9897-416E-9A3B-1903823B1431}" uniqueName="29" name="abs_monthly_avvik_nok" queryTableFieldId="29"/>
    <tableColumn id="30" xr3:uid="{EF43E73B-7CAE-40A8-A86D-F90BFE370F85}" uniqueName="30" name="log_monthly_regnskap_nok" queryTableFieldId="30"/>
    <tableColumn id="31" xr3:uid="{B4885417-AA2C-45A6-AFD3-941F91B1D961}" uniqueName="31" name="target_status_code" queryTableFieldId="31"/>
    <tableColumn id="32" xr3:uid="{F3F6C1B5-97EF-4140-9E13-C5315D3D0033}" uniqueName="32" name="target_is_overbudget" queryTableFieldId="3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1587-4748-40A1-9943-AE57FBB77807}">
  <dimension ref="A1:R42"/>
  <sheetViews>
    <sheetView showGridLines="0" workbookViewId="0">
      <selection activeCell="H9" sqref="H9"/>
    </sheetView>
  </sheetViews>
  <sheetFormatPr defaultRowHeight="14.5" x14ac:dyDescent="0.35"/>
  <cols>
    <col min="1" max="1" width="34.54296875" customWidth="1"/>
    <col min="2" max="5" width="20.36328125" customWidth="1"/>
    <col min="6" max="6" width="3.26953125" customWidth="1"/>
    <col min="7" max="18" width="9.81640625" customWidth="1"/>
  </cols>
  <sheetData>
    <row r="1" spans="1:18" ht="36" customHeight="1" x14ac:dyDescent="0.55000000000000004">
      <c r="A1" s="23" t="s">
        <v>1690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9" customHeight="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34" customHeight="1" x14ac:dyDescent="0.35">
      <c r="A3" s="24" t="s">
        <v>1691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9" customHeight="1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ht="28" customHeight="1" x14ac:dyDescent="0.35">
      <c r="A5" s="25" t="s">
        <v>1692</v>
      </c>
      <c r="B5" s="25" t="s">
        <v>1693</v>
      </c>
      <c r="C5" s="14"/>
      <c r="D5" s="42" t="s">
        <v>1754</v>
      </c>
      <c r="E5" s="42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ht="19" customHeight="1" x14ac:dyDescent="0.35">
      <c r="A6" s="14" t="s">
        <v>1674</v>
      </c>
      <c r="B6" s="28">
        <f>SUM(modelready_fact[ytd_budsjett_nok])</f>
        <v>29295237</v>
      </c>
      <c r="C6" s="14"/>
      <c r="D6" s="12" t="s">
        <v>1755</v>
      </c>
      <c r="E6" s="12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ht="19" customHeight="1" x14ac:dyDescent="0.35">
      <c r="A7" s="14" t="s">
        <v>1675</v>
      </c>
      <c r="B7" s="28">
        <f>SUM(modelready_fact[ytd_regnskap_nok])</f>
        <v>31524851.420000006</v>
      </c>
      <c r="C7" s="14"/>
      <c r="D7" s="12"/>
      <c r="E7" s="12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ht="19" customHeight="1" x14ac:dyDescent="0.35">
      <c r="A8" s="14" t="s">
        <v>1676</v>
      </c>
      <c r="B8" s="37">
        <f>B6-B7</f>
        <v>-2229614.4200000055</v>
      </c>
      <c r="C8" s="14"/>
      <c r="D8" s="43">
        <f>IF(B8=0,"Ikke definert",(SUMIF(Funksjoner!A6:A15,"2540",Funksjoner!E6:E15)+SUMIF(Funksjoner!A6:A15,"2020",Funksjoner!E6:E15))/B8)</f>
        <v>0.95918576809347722</v>
      </c>
      <c r="E8" s="4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 ht="19" customHeight="1" x14ac:dyDescent="0.35">
      <c r="A9" s="14" t="s">
        <v>1694</v>
      </c>
      <c r="B9" s="29">
        <f>IF(B6=0,"Ikke definert",B8/ABS(B6))</f>
        <v>-7.6108427455289257E-2</v>
      </c>
      <c r="C9" s="14"/>
      <c r="D9" s="44"/>
      <c r="E9" s="4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18" ht="19" customHeight="1" x14ac:dyDescent="0.35">
      <c r="A10" s="14" t="s">
        <v>1677</v>
      </c>
      <c r="B10" s="29">
        <f>IF(B6&lt;=0,"Ikke definert",B7/B6)</f>
        <v>1.0761084274552892</v>
      </c>
      <c r="C10" s="14"/>
      <c r="D10" s="12" t="s">
        <v>1756</v>
      </c>
      <c r="E10" s="12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spans="1:18" ht="19" customHeight="1" x14ac:dyDescent="0.35">
      <c r="A11" s="14" t="s">
        <v>1695</v>
      </c>
      <c r="B11" s="38">
        <f>ROWS(modelready_fact[[  a]])</f>
        <v>2256</v>
      </c>
      <c r="C11" s="14"/>
      <c r="D11" s="12"/>
      <c r="E11" s="12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 ht="19" customHeight="1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18" ht="19" customHeigh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8" ht="28" customHeight="1" x14ac:dyDescent="0.35">
      <c r="A14" s="25" t="s">
        <v>1696</v>
      </c>
      <c r="B14" s="25" t="s">
        <v>1674</v>
      </c>
      <c r="C14" s="25" t="s">
        <v>1675</v>
      </c>
      <c r="D14" s="25" t="s">
        <v>1676</v>
      </c>
      <c r="E14" s="25" t="s">
        <v>1626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30" customHeight="1" x14ac:dyDescent="0.35">
      <c r="A15" s="22" t="str" cm="1">
        <f t="array" ref="A15:A16">_xlfn._xlws.SORT(_xlfn.UNIQUE(modelready_fact[sektor_navn]))</f>
        <v>Helse og Omsorg</v>
      </c>
      <c r="B15" s="28">
        <f>SUMIF(modelready_fact[sektor_navn],A15,modelready_fact[ytd_budsjett_nok])</f>
        <v>11337237</v>
      </c>
      <c r="C15" s="28">
        <f>SUMIF(modelready_fact[sektor_navn],A15,modelready_fact[ytd_regnskap_nok])</f>
        <v>12622851.419999998</v>
      </c>
      <c r="D15" s="28">
        <f>B15-C15</f>
        <v>-1285614.4199999981</v>
      </c>
      <c r="E15" s="29">
        <f>IF(B15=0,"Ikke definert",D15/ABS(B15))</f>
        <v>-0.11339750769962717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 ht="30" customHeight="1" x14ac:dyDescent="0.35">
      <c r="A16" s="22" t="str">
        <v>Oppvekst og Utdanning</v>
      </c>
      <c r="B16" s="28">
        <f>SUMIF(modelready_fact[sektor_navn],A16,modelready_fact[ytd_budsjett_nok])</f>
        <v>17958000</v>
      </c>
      <c r="C16" s="28">
        <f>SUMIF(modelready_fact[sektor_navn],A16,modelready_fact[ytd_regnskap_nok])</f>
        <v>18902000</v>
      </c>
      <c r="D16" s="28">
        <f t="shared" ref="D16" si="0">B16-C16</f>
        <v>-944000</v>
      </c>
      <c r="E16" s="29">
        <f t="shared" ref="E16" si="1">IF(B16=0,"Ikke definert",D16/ABS(B16))</f>
        <v>-5.2567101013475885E-2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19" customHeight="1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 ht="19" customHeight="1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 ht="26" customHeight="1" x14ac:dyDescent="0.35">
      <c r="A19" s="36" t="s">
        <v>1697</v>
      </c>
      <c r="B19" s="36"/>
      <c r="C19" s="36"/>
      <c r="D19" s="36"/>
      <c r="E19" s="36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 ht="22" customHeight="1" x14ac:dyDescent="0.35">
      <c r="A20" s="24" t="s">
        <v>1698</v>
      </c>
      <c r="B20" s="24"/>
      <c r="C20" s="24"/>
      <c r="D20" s="24"/>
      <c r="E20" s="2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 ht="22" customHeight="1" x14ac:dyDescent="0.35">
      <c r="A21" s="24"/>
      <c r="B21" s="24"/>
      <c r="C21" s="24"/>
      <c r="D21" s="24"/>
      <c r="E21" s="2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22" customHeight="1" x14ac:dyDescent="0.35">
      <c r="A22" s="24"/>
      <c r="B22" s="24"/>
      <c r="C22" s="24"/>
      <c r="D22" s="24"/>
      <c r="E22" s="2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 ht="19" customHeight="1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 ht="22" customHeight="1" x14ac:dyDescent="0.35">
      <c r="A24" s="24" t="s">
        <v>1699</v>
      </c>
      <c r="B24" s="24"/>
      <c r="C24" s="24"/>
      <c r="D24" s="24"/>
      <c r="E24" s="2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 ht="22" customHeight="1" x14ac:dyDescent="0.35">
      <c r="A25" s="24"/>
      <c r="B25" s="24"/>
      <c r="C25" s="24"/>
      <c r="D25" s="24"/>
      <c r="E25" s="2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1:18" ht="22" customHeight="1" x14ac:dyDescent="0.35">
      <c r="A26" s="24"/>
      <c r="B26" s="24"/>
      <c r="C26" s="24"/>
      <c r="D26" s="24"/>
      <c r="E26" s="2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1:18" ht="19" customHeigh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1:18" ht="22" customHeight="1" x14ac:dyDescent="0.35">
      <c r="A28" s="24" t="s">
        <v>1700</v>
      </c>
      <c r="B28" s="24"/>
      <c r="C28" s="24"/>
      <c r="D28" s="24"/>
      <c r="E28" s="2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1:18" ht="22" customHeight="1" x14ac:dyDescent="0.35">
      <c r="A29" s="24"/>
      <c r="B29" s="24"/>
      <c r="C29" s="24"/>
      <c r="D29" s="24"/>
      <c r="E29" s="2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1:18" ht="22" customHeight="1" x14ac:dyDescent="0.35">
      <c r="A30" s="24"/>
      <c r="B30" s="24"/>
      <c r="C30" s="24"/>
      <c r="D30" s="24"/>
      <c r="E30" s="2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1:18" ht="19" customHeight="1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1:18" ht="22" customHeight="1" x14ac:dyDescent="0.35">
      <c r="A32" s="24" t="s">
        <v>1701</v>
      </c>
      <c r="B32" s="24"/>
      <c r="C32" s="24"/>
      <c r="D32" s="24"/>
      <c r="E32" s="2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spans="1:18" ht="22" customHeight="1" x14ac:dyDescent="0.35">
      <c r="A33" s="24"/>
      <c r="B33" s="24"/>
      <c r="C33" s="24"/>
      <c r="D33" s="24"/>
      <c r="E33" s="2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1:18" ht="22" customHeight="1" x14ac:dyDescent="0.35">
      <c r="A34" s="24"/>
      <c r="B34" s="24"/>
      <c r="C34" s="24"/>
      <c r="D34" s="24"/>
      <c r="E34" s="2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spans="1:18" ht="19" customHeight="1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1:18" ht="22" customHeight="1" x14ac:dyDescent="0.35">
      <c r="A36" s="24" t="s">
        <v>1702</v>
      </c>
      <c r="B36" s="24"/>
      <c r="C36" s="24"/>
      <c r="D36" s="24"/>
      <c r="E36" s="2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1:18" ht="22" customHeight="1" x14ac:dyDescent="0.35">
      <c r="A37" s="24"/>
      <c r="B37" s="24"/>
      <c r="C37" s="24"/>
      <c r="D37" s="24"/>
      <c r="E37" s="2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spans="1:18" ht="22" customHeight="1" x14ac:dyDescent="0.35">
      <c r="A38" s="24"/>
      <c r="B38" s="24"/>
      <c r="C38" s="24"/>
      <c r="D38" s="24"/>
      <c r="E38" s="2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 spans="1:18" ht="19" customHeight="1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spans="1:18" ht="22" customHeight="1" x14ac:dyDescent="0.35">
      <c r="A40" s="24" t="s">
        <v>1703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 ht="22" customHeight="1" x14ac:dyDescent="0.3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18" ht="22" customHeight="1" x14ac:dyDescent="0.3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</sheetData>
  <mergeCells count="13">
    <mergeCell ref="A36:E38"/>
    <mergeCell ref="A40:R42"/>
    <mergeCell ref="A19:E19"/>
    <mergeCell ref="D5:E5"/>
    <mergeCell ref="D6:E7"/>
    <mergeCell ref="D8:E9"/>
    <mergeCell ref="D10:E11"/>
    <mergeCell ref="A1:R1"/>
    <mergeCell ref="A3:R3"/>
    <mergeCell ref="A20:E22"/>
    <mergeCell ref="A24:E26"/>
    <mergeCell ref="A28:E30"/>
    <mergeCell ref="A32:E34"/>
  </mergeCells>
  <conditionalFormatting sqref="D15:D16">
    <cfRule type="cellIs" dxfId="1" priority="1" operator="lessThan">
      <formula>0</formula>
    </cfRule>
  </conditionalFormatting>
  <conditionalFormatting sqref="D15:D16"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6A8A-E238-40ED-B669-64EF82B1AF91}">
  <dimension ref="A1:H20"/>
  <sheetViews>
    <sheetView showGridLines="0" workbookViewId="0">
      <selection activeCell="H9" sqref="H9"/>
    </sheetView>
  </sheetViews>
  <sheetFormatPr defaultRowHeight="14.5" x14ac:dyDescent="0.35"/>
  <cols>
    <col min="1" max="1" width="15" bestFit="1" customWidth="1"/>
    <col min="2" max="2" width="11.453125" bestFit="1" customWidth="1"/>
    <col min="3" max="3" width="12.6328125" bestFit="1" customWidth="1"/>
    <col min="4" max="4" width="10.7265625" bestFit="1" customWidth="1"/>
    <col min="5" max="5" width="7.6328125" bestFit="1" customWidth="1"/>
    <col min="6" max="6" width="16.6328125" bestFit="1" customWidth="1"/>
    <col min="7" max="7" width="11.1796875" bestFit="1" customWidth="1"/>
    <col min="8" max="8" width="19.1796875" bestFit="1" customWidth="1"/>
  </cols>
  <sheetData>
    <row r="1" spans="1:8" ht="36" customHeight="1" x14ac:dyDescent="0.55000000000000004">
      <c r="A1" s="23" t="s">
        <v>1672</v>
      </c>
      <c r="B1" s="23"/>
      <c r="C1" s="23"/>
      <c r="D1" s="23"/>
      <c r="E1" s="23"/>
      <c r="F1" s="23"/>
      <c r="G1" s="23"/>
      <c r="H1" s="23"/>
    </row>
    <row r="2" spans="1:8" x14ac:dyDescent="0.35">
      <c r="A2" s="14"/>
      <c r="B2" s="14"/>
      <c r="C2" s="14"/>
      <c r="D2" s="14"/>
      <c r="E2" s="14"/>
      <c r="F2" s="14"/>
      <c r="G2" s="14"/>
      <c r="H2" s="14"/>
    </row>
    <row r="3" spans="1:8" ht="34" customHeight="1" x14ac:dyDescent="0.35">
      <c r="A3" s="24" t="s">
        <v>1673</v>
      </c>
      <c r="B3" s="24"/>
      <c r="C3" s="24"/>
      <c r="D3" s="24"/>
      <c r="E3" s="24"/>
      <c r="F3" s="24"/>
      <c r="G3" s="24"/>
      <c r="H3" s="24"/>
    </row>
    <row r="4" spans="1:8" x14ac:dyDescent="0.35">
      <c r="A4" s="14"/>
      <c r="B4" s="14"/>
      <c r="C4" s="14"/>
      <c r="D4" s="14"/>
      <c r="E4" s="14"/>
      <c r="F4" s="14"/>
      <c r="G4" s="14"/>
      <c r="H4" s="14"/>
    </row>
    <row r="5" spans="1:8" ht="28" customHeight="1" x14ac:dyDescent="0.35">
      <c r="A5" s="25" t="s">
        <v>1651</v>
      </c>
      <c r="B5" s="25" t="s">
        <v>1674</v>
      </c>
      <c r="C5" s="25" t="s">
        <v>1675</v>
      </c>
      <c r="D5" s="25" t="s">
        <v>1676</v>
      </c>
      <c r="E5" s="25" t="s">
        <v>1626</v>
      </c>
      <c r="F5" s="25" t="s">
        <v>1677</v>
      </c>
      <c r="G5" s="25" t="s">
        <v>1678</v>
      </c>
      <c r="H5" s="25" t="s">
        <v>1679</v>
      </c>
    </row>
    <row r="6" spans="1:8" x14ac:dyDescent="0.35">
      <c r="A6" s="35" cm="1">
        <f t="array" ref="A6:A13">_xlfn._xlws.SORT(_xlfn.UNIQUE(modelready_fact[[  a]]))</f>
        <v>45292</v>
      </c>
      <c r="B6" s="15">
        <f>SUMIFS(modelready_fact[ytd_budsjett_nok],modelready_fact[[  a]],A6)</f>
        <v>3648057</v>
      </c>
      <c r="C6" s="15">
        <f>SUMIFS(modelready_fact[ytd_regnskap_nok],modelready_fact[[  a]],A6)</f>
        <v>3377461.5</v>
      </c>
      <c r="D6" s="15">
        <f>B6-C6</f>
        <v>270595.5</v>
      </c>
      <c r="E6" s="16">
        <f>IF(B6=0,"Ikke definert",D6/ABS(B6))</f>
        <v>7.4175239038205817E-2</v>
      </c>
      <c r="F6" s="16">
        <f>IF(B6&lt;=0,"Ikke definert",C6/B6)</f>
        <v>0.92582476096179422</v>
      </c>
      <c r="G6" s="17">
        <f>COUNTIF(modelready_fact[[  a]],A6)</f>
        <v>282</v>
      </c>
      <c r="H6" s="16" t="s">
        <v>1680</v>
      </c>
    </row>
    <row r="7" spans="1:8" x14ac:dyDescent="0.35">
      <c r="A7" s="35">
        <v>45323</v>
      </c>
      <c r="B7" s="15">
        <f>SUMIFS(modelready_fact[ytd_budsjett_nok],modelready_fact[[  a]],A7)</f>
        <v>3655613</v>
      </c>
      <c r="C7" s="15">
        <f>SUMIFS(modelready_fact[ytd_regnskap_nok],modelready_fact[[  a]],A7)</f>
        <v>4444799.79</v>
      </c>
      <c r="D7" s="15">
        <f t="shared" ref="D7:D13" si="0">B7-C7</f>
        <v>-789186.79</v>
      </c>
      <c r="E7" s="16">
        <f t="shared" ref="E7:E13" si="1">IF(B7=0,"Ikke definert",D7/ABS(B7))</f>
        <v>-0.21588357137366565</v>
      </c>
      <c r="F7" s="16">
        <f t="shared" ref="F7:F13" si="2">IF(B7&lt;=0,"Ikke definert",C7/B7)</f>
        <v>1.2158835713736658</v>
      </c>
      <c r="G7" s="17">
        <f>COUNTIF(modelready_fact[[  a]],A7)</f>
        <v>282</v>
      </c>
      <c r="H7" s="16">
        <f>IF(C6=0,"Ikke definert",(C7-C6)/ABS(C6))</f>
        <v>0.31601789983394335</v>
      </c>
    </row>
    <row r="8" spans="1:8" x14ac:dyDescent="0.35">
      <c r="A8" s="35">
        <v>45352</v>
      </c>
      <c r="B8" s="15">
        <f>SUMIFS(modelready_fact[ytd_budsjett_nok],modelready_fact[[  a]],A8)</f>
        <v>3587101</v>
      </c>
      <c r="C8" s="15">
        <f>SUMIFS(modelready_fact[ytd_regnskap_nok],modelready_fact[[  a]],A8)</f>
        <v>3903958.51</v>
      </c>
      <c r="D8" s="15">
        <f t="shared" si="0"/>
        <v>-316857.50999999978</v>
      </c>
      <c r="E8" s="16">
        <f t="shared" si="1"/>
        <v>-8.8332475165879012E-2</v>
      </c>
      <c r="F8" s="16">
        <f t="shared" si="2"/>
        <v>1.0883324751658789</v>
      </c>
      <c r="G8" s="17">
        <f>COUNTIF(modelready_fact[[  a]],A8)</f>
        <v>282</v>
      </c>
      <c r="H8" s="16">
        <f t="shared" ref="H8:H13" si="3">IF(C7=0,"Ikke definert",(C8-C7)/ABS(C7))</f>
        <v>-0.12167955938460848</v>
      </c>
    </row>
    <row r="9" spans="1:8" x14ac:dyDescent="0.35">
      <c r="A9" s="35">
        <v>45383</v>
      </c>
      <c r="B9" s="15">
        <f>SUMIFS(modelready_fact[ytd_budsjett_nok],modelready_fact[[  a]],A9)</f>
        <v>4602079</v>
      </c>
      <c r="C9" s="15">
        <f>SUMIFS(modelready_fact[ytd_regnskap_nok],modelready_fact[[  a]],A9)</f>
        <v>4619425.66</v>
      </c>
      <c r="D9" s="15">
        <f t="shared" si="0"/>
        <v>-17346.660000000149</v>
      </c>
      <c r="E9" s="16">
        <f t="shared" si="1"/>
        <v>-3.7693094794765906E-3</v>
      </c>
      <c r="F9" s="16">
        <f t="shared" si="2"/>
        <v>1.0037693094794766</v>
      </c>
      <c r="G9" s="17">
        <f>COUNTIF(modelready_fact[[  a]],A9)</f>
        <v>282</v>
      </c>
      <c r="H9" s="16">
        <f t="shared" si="3"/>
        <v>0.18326709880940831</v>
      </c>
    </row>
    <row r="10" spans="1:8" x14ac:dyDescent="0.35">
      <c r="A10" s="35">
        <v>45413</v>
      </c>
      <c r="B10" s="15">
        <f>SUMIFS(modelready_fact[ytd_budsjett_nok],modelready_fact[[  a]],A10)</f>
        <v>3788935</v>
      </c>
      <c r="C10" s="15">
        <f>SUMIFS(modelready_fact[ytd_regnskap_nok],modelready_fact[[  a]],A10)</f>
        <v>3976146.84</v>
      </c>
      <c r="D10" s="15">
        <f t="shared" si="0"/>
        <v>-187211.83999999985</v>
      </c>
      <c r="E10" s="16">
        <f t="shared" si="1"/>
        <v>-4.9410148234266316E-2</v>
      </c>
      <c r="F10" s="16">
        <f t="shared" si="2"/>
        <v>1.0494101482342664</v>
      </c>
      <c r="G10" s="17">
        <f>COUNTIF(modelready_fact[[  a]],A10)</f>
        <v>282</v>
      </c>
      <c r="H10" s="16">
        <f t="shared" si="3"/>
        <v>-0.13925515147266171</v>
      </c>
    </row>
    <row r="11" spans="1:8" x14ac:dyDescent="0.35">
      <c r="A11" s="35">
        <v>45444</v>
      </c>
      <c r="B11" s="15">
        <f>SUMIFS(modelready_fact[ytd_budsjett_nok],modelready_fact[[  a]],A11)</f>
        <v>2486401</v>
      </c>
      <c r="C11" s="15">
        <f>SUMIFS(modelready_fact[ytd_regnskap_nok],modelready_fact[[  a]],A11)</f>
        <v>2882046.23</v>
      </c>
      <c r="D11" s="15">
        <f t="shared" si="0"/>
        <v>-395645.23</v>
      </c>
      <c r="E11" s="16">
        <f t="shared" si="1"/>
        <v>-0.15912366106673861</v>
      </c>
      <c r="F11" s="16">
        <f t="shared" si="2"/>
        <v>1.1591236610667386</v>
      </c>
      <c r="G11" s="17">
        <f>COUNTIF(modelready_fact[[  a]],A11)</f>
        <v>282</v>
      </c>
      <c r="H11" s="16">
        <f t="shared" si="3"/>
        <v>-0.27516604743903267</v>
      </c>
    </row>
    <row r="12" spans="1:8" x14ac:dyDescent="0.35">
      <c r="A12" s="35">
        <v>45474</v>
      </c>
      <c r="B12" s="15">
        <f>SUMIFS(modelready_fact[ytd_budsjett_nok],modelready_fact[[  a]],A12)</f>
        <v>3756929</v>
      </c>
      <c r="C12" s="15">
        <f>SUMIFS(modelready_fact[ytd_regnskap_nok],modelready_fact[[  a]],A12)</f>
        <v>4200233.07</v>
      </c>
      <c r="D12" s="15">
        <f t="shared" si="0"/>
        <v>-443304.0700000003</v>
      </c>
      <c r="E12" s="16">
        <f t="shared" si="1"/>
        <v>-0.1179963927984799</v>
      </c>
      <c r="F12" s="16">
        <f t="shared" si="2"/>
        <v>1.11799639279848</v>
      </c>
      <c r="G12" s="17">
        <f>COUNTIF(modelready_fact[[  a]],A12)</f>
        <v>282</v>
      </c>
      <c r="H12" s="16">
        <f t="shared" si="3"/>
        <v>0.45737879784114371</v>
      </c>
    </row>
    <row r="13" spans="1:8" x14ac:dyDescent="0.35">
      <c r="A13" s="35">
        <v>45505</v>
      </c>
      <c r="B13" s="15">
        <f>SUMIFS(modelready_fact[ytd_budsjett_nok],modelready_fact[[  a]],A13)</f>
        <v>3770122</v>
      </c>
      <c r="C13" s="15">
        <f>SUMIFS(modelready_fact[ytd_regnskap_nok],modelready_fact[[  a]],A13)</f>
        <v>4120779.8200000003</v>
      </c>
      <c r="D13" s="15">
        <f t="shared" si="0"/>
        <v>-350657.8200000003</v>
      </c>
      <c r="E13" s="16">
        <f t="shared" si="1"/>
        <v>-9.300967448798747E-2</v>
      </c>
      <c r="F13" s="16">
        <f t="shared" si="2"/>
        <v>1.0930096744879876</v>
      </c>
      <c r="G13" s="17">
        <f>COUNTIF(modelready_fact[[  a]],A13)</f>
        <v>282</v>
      </c>
      <c r="H13" s="16">
        <f t="shared" si="3"/>
        <v>-1.8916390751620837E-2</v>
      </c>
    </row>
    <row r="14" spans="1:8" x14ac:dyDescent="0.35">
      <c r="A14" s="14"/>
      <c r="B14" s="15"/>
      <c r="C14" s="15"/>
      <c r="D14" s="15"/>
      <c r="E14" s="16"/>
      <c r="F14" s="16"/>
      <c r="G14" s="17"/>
      <c r="H14" s="14"/>
    </row>
    <row r="15" spans="1:8" x14ac:dyDescent="0.35">
      <c r="A15" s="18" t="s">
        <v>1681</v>
      </c>
      <c r="B15" s="19">
        <f>SUM(B6:B13)</f>
        <v>29295237</v>
      </c>
      <c r="C15" s="19">
        <f>SUM(C6:C13)</f>
        <v>31524851.420000002</v>
      </c>
      <c r="D15" s="19">
        <f>SUM(D6:D13)</f>
        <v>-2229614.4200000004</v>
      </c>
      <c r="E15" s="20">
        <f>IF(B15=0,"Ikke definert",D15/ABS(B15))</f>
        <v>-7.6108427455289077E-2</v>
      </c>
      <c r="F15" s="20">
        <f>IF(B15&lt;=0,"Ikke definert",C15/B15)</f>
        <v>1.0761084274552892</v>
      </c>
      <c r="G15" s="21">
        <f>SUM(G6:G13)</f>
        <v>2256</v>
      </c>
      <c r="H15" s="18"/>
    </row>
    <row r="16" spans="1:8" x14ac:dyDescent="0.35">
      <c r="A16" s="14"/>
      <c r="B16" s="14"/>
      <c r="C16" s="14"/>
      <c r="D16" s="14"/>
      <c r="E16" s="14"/>
      <c r="F16" s="14"/>
      <c r="G16" s="14"/>
      <c r="H16" s="14"/>
    </row>
    <row r="17" spans="1:8" x14ac:dyDescent="0.35">
      <c r="A17" s="14"/>
      <c r="B17" s="14"/>
      <c r="C17" s="14"/>
      <c r="D17" s="14"/>
      <c r="E17" s="14"/>
      <c r="F17" s="14"/>
      <c r="G17" s="14"/>
      <c r="H17" s="14"/>
    </row>
    <row r="18" spans="1:8" ht="22" customHeight="1" x14ac:dyDescent="0.35">
      <c r="A18" s="24" t="s">
        <v>1689</v>
      </c>
      <c r="B18" s="24"/>
      <c r="C18" s="24"/>
      <c r="D18" s="24"/>
      <c r="E18" s="24"/>
      <c r="F18" s="24"/>
      <c r="G18" s="24"/>
      <c r="H18" s="24"/>
    </row>
    <row r="19" spans="1:8" ht="22" customHeight="1" x14ac:dyDescent="0.35">
      <c r="A19" s="24"/>
      <c r="B19" s="24"/>
      <c r="C19" s="24"/>
      <c r="D19" s="24"/>
      <c r="E19" s="24"/>
      <c r="F19" s="24"/>
      <c r="G19" s="24"/>
      <c r="H19" s="24"/>
    </row>
    <row r="20" spans="1:8" ht="22" customHeight="1" x14ac:dyDescent="0.35">
      <c r="A20" s="24"/>
      <c r="B20" s="24"/>
      <c r="C20" s="24"/>
      <c r="D20" s="24"/>
      <c r="E20" s="24"/>
      <c r="F20" s="24"/>
      <c r="G20" s="24"/>
      <c r="H20" s="24"/>
    </row>
  </sheetData>
  <mergeCells count="3">
    <mergeCell ref="A1:H1"/>
    <mergeCell ref="A3:H3"/>
    <mergeCell ref="A18:H20"/>
  </mergeCells>
  <conditionalFormatting sqref="D6:D13">
    <cfRule type="cellIs" dxfId="3" priority="1" operator="lessThan">
      <formula>0</formula>
    </cfRule>
  </conditionalFormatting>
  <conditionalFormatting sqref="D6:D13"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5C55-5538-4B75-A57B-3CEB83EBE9F6}">
  <dimension ref="A1:H17"/>
  <sheetViews>
    <sheetView showGridLines="0" workbookViewId="0">
      <selection activeCell="H9" sqref="H9"/>
    </sheetView>
  </sheetViews>
  <sheetFormatPr defaultRowHeight="14.5" x14ac:dyDescent="0.35"/>
  <cols>
    <col min="1" max="1" width="5.453125" bestFit="1" customWidth="1"/>
    <col min="2" max="2" width="56.36328125" customWidth="1"/>
    <col min="3" max="3" width="11.453125" style="34" bestFit="1" customWidth="1"/>
    <col min="4" max="4" width="12.6328125" style="34" bestFit="1" customWidth="1"/>
    <col min="5" max="5" width="10.81640625" style="34" bestFit="1" customWidth="1"/>
    <col min="6" max="6" width="11.81640625" style="34" bestFit="1" customWidth="1"/>
    <col min="7" max="7" width="16.6328125" style="34" bestFit="1" customWidth="1"/>
    <col min="8" max="8" width="11.1796875" style="34" bestFit="1" customWidth="1"/>
  </cols>
  <sheetData>
    <row r="1" spans="1:8" ht="34" customHeight="1" x14ac:dyDescent="0.55000000000000004">
      <c r="A1" s="23" t="s">
        <v>1682</v>
      </c>
      <c r="B1" s="23"/>
      <c r="C1" s="23"/>
      <c r="D1" s="23"/>
      <c r="E1" s="23"/>
      <c r="F1" s="23"/>
      <c r="G1" s="23"/>
      <c r="H1" s="23"/>
    </row>
    <row r="2" spans="1:8" x14ac:dyDescent="0.35">
      <c r="A2" s="14"/>
      <c r="B2" s="14"/>
      <c r="C2" s="26"/>
      <c r="D2" s="26"/>
      <c r="E2" s="26"/>
      <c r="F2" s="26"/>
      <c r="G2" s="26"/>
      <c r="H2" s="26"/>
    </row>
    <row r="3" spans="1:8" ht="34" customHeight="1" x14ac:dyDescent="0.35">
      <c r="A3" s="24" t="s">
        <v>1683</v>
      </c>
      <c r="B3" s="24"/>
      <c r="C3" s="24"/>
      <c r="D3" s="24"/>
      <c r="E3" s="24"/>
      <c r="F3" s="24"/>
      <c r="G3" s="24"/>
      <c r="H3" s="24"/>
    </row>
    <row r="4" spans="1:8" x14ac:dyDescent="0.35">
      <c r="A4" s="14"/>
      <c r="B4" s="14"/>
      <c r="C4" s="26"/>
      <c r="D4" s="26"/>
      <c r="E4" s="26"/>
      <c r="F4" s="26"/>
      <c r="G4" s="26"/>
      <c r="H4" s="26"/>
    </row>
    <row r="5" spans="1:8" ht="28" customHeight="1" x14ac:dyDescent="0.35">
      <c r="A5" s="25" t="s">
        <v>1684</v>
      </c>
      <c r="B5" s="25" t="s">
        <v>1685</v>
      </c>
      <c r="C5" s="27" t="s">
        <v>1674</v>
      </c>
      <c r="D5" s="27" t="s">
        <v>1675</v>
      </c>
      <c r="E5" s="27" t="s">
        <v>1676</v>
      </c>
      <c r="F5" s="27" t="s">
        <v>1626</v>
      </c>
      <c r="G5" s="27" t="s">
        <v>1677</v>
      </c>
      <c r="H5" s="27" t="s">
        <v>1678</v>
      </c>
    </row>
    <row r="6" spans="1:8" x14ac:dyDescent="0.35">
      <c r="A6" s="14" t="str" cm="1">
        <f t="array" ref="A6:A15">_xlfn.LET(_xlpm.k,_xlfn.UNIQUE(modelready_fact[funksjon_code]),_xlfn.SORTBY(_xlpm.k,SUMIF(modelready_fact[funksjon_code],_xlpm.k,modelready_fact[ytd_budsjett_nok])-SUMIF(modelready_fact[funksjon_code],_xlpm.k,modelready_fact[ytd_regnskap_nok]),1))</f>
        <v>2540</v>
      </c>
      <c r="B6" s="22" t="str">
        <f>_xlfn.XLOOKUP(A6,modelready_fact[funksjon_code],modelready_fact[funksjon_navn],"Mangler navn")</f>
        <v>Helse- og omsorgstjenester i institusjon</v>
      </c>
      <c r="C6" s="28">
        <f>SUMIF(modelready_fact[funksjon_code],A6,modelready_fact[ytd_budsjett_nok])</f>
        <v>11337237</v>
      </c>
      <c r="D6" s="28">
        <f>SUMIF(modelready_fact[funksjon_code],A6,modelready_fact[ytd_regnskap_nok])</f>
        <v>12622851.419999998</v>
      </c>
      <c r="E6" s="28">
        <f>C6-D6</f>
        <v>-1285614.4199999981</v>
      </c>
      <c r="F6" s="29">
        <f>IF(C6=0,"Ikke definert",E6/ABS(C6))</f>
        <v>-0.11339750769962717</v>
      </c>
      <c r="G6" s="29">
        <f>IF(C6&lt;=0,"Ikke definert",D6/C6)</f>
        <v>1.1133975076996272</v>
      </c>
      <c r="H6" s="30">
        <f>COUNTIF(modelready_fact[funksjon_code],A6)</f>
        <v>704</v>
      </c>
    </row>
    <row r="7" spans="1:8" x14ac:dyDescent="0.35">
      <c r="A7" s="14" t="str">
        <v>2020</v>
      </c>
      <c r="B7" s="22" t="str">
        <f>_xlfn.XLOOKUP(A7,modelready_fact[funksjon_code],modelready_fact[funksjon_navn],"Mangler navn")</f>
        <v>Grunnskoleopplæring</v>
      </c>
      <c r="C7" s="28">
        <f>SUMIF(modelready_fact[funksjon_code],A7,modelready_fact[ytd_budsjett_nok])</f>
        <v>13620000</v>
      </c>
      <c r="D7" s="28">
        <f>SUMIF(modelready_fact[funksjon_code],A7,modelready_fact[ytd_regnskap_nok])</f>
        <v>14473000</v>
      </c>
      <c r="E7" s="28">
        <f t="shared" ref="E7:E15" si="0">C7-D7</f>
        <v>-853000</v>
      </c>
      <c r="F7" s="29">
        <f t="shared" ref="F7:F15" si="1">IF(C7=0,"Ikke definert",E7/ABS(C7))</f>
        <v>-6.2628487518355355E-2</v>
      </c>
      <c r="G7" s="29">
        <f t="shared" ref="G7:G15" si="2">IF(C7&lt;=0,"Ikke definert",D7/C7)</f>
        <v>1.0626284875183554</v>
      </c>
      <c r="H7" s="30">
        <f>COUNTIF(modelready_fact[funksjon_code],A7)</f>
        <v>896</v>
      </c>
    </row>
    <row r="8" spans="1:8" x14ac:dyDescent="0.35">
      <c r="A8" s="14" t="str">
        <v>2140</v>
      </c>
      <c r="B8" s="22" t="str">
        <f>_xlfn.XLOOKUP(A8,modelready_fact[funksjon_code],modelready_fact[funksjon_navn],"Mangler navn")</f>
        <v>Skolefritidstilbud (SFO)</v>
      </c>
      <c r="C8" s="28">
        <f>SUMIF(modelready_fact[funksjon_code],A8,modelready_fact[ytd_budsjett_nok])</f>
        <v>2496000</v>
      </c>
      <c r="D8" s="28">
        <f>SUMIF(modelready_fact[funksjon_code],A8,modelready_fact[ytd_regnskap_nok])</f>
        <v>2760000</v>
      </c>
      <c r="E8" s="28">
        <f t="shared" si="0"/>
        <v>-264000</v>
      </c>
      <c r="F8" s="29">
        <f t="shared" si="1"/>
        <v>-0.10576923076923077</v>
      </c>
      <c r="G8" s="29">
        <f t="shared" si="2"/>
        <v>1.1057692307692308</v>
      </c>
      <c r="H8" s="30">
        <f>COUNTIF(modelready_fact[funksjon_code],A8)</f>
        <v>280</v>
      </c>
    </row>
    <row r="9" spans="1:8" x14ac:dyDescent="0.35">
      <c r="A9" s="14" t="str">
        <v>2210</v>
      </c>
      <c r="B9" s="22" t="str">
        <f>_xlfn.XLOOKUP(A9,modelready_fact[funksjon_code],modelready_fact[funksjon_navn],"Mangler navn")</f>
        <v>Pedagogisk-psykologisk tjeneste (PPT)</v>
      </c>
      <c r="C9" s="28">
        <f>SUMIF(modelready_fact[funksjon_code],A9,modelready_fact[ytd_budsjett_nok])</f>
        <v>813000</v>
      </c>
      <c r="D9" s="28">
        <f>SUMIF(modelready_fact[funksjon_code],A9,modelready_fact[ytd_regnskap_nok])</f>
        <v>983000</v>
      </c>
      <c r="E9" s="28">
        <f t="shared" si="0"/>
        <v>-170000</v>
      </c>
      <c r="F9" s="29">
        <f t="shared" si="1"/>
        <v>-0.20910209102091021</v>
      </c>
      <c r="G9" s="29">
        <f t="shared" si="2"/>
        <v>1.2091020910209103</v>
      </c>
      <c r="H9" s="30">
        <f>COUNTIF(modelready_fact[funksjon_code],A9)</f>
        <v>224</v>
      </c>
    </row>
    <row r="10" spans="1:8" x14ac:dyDescent="0.35">
      <c r="A10" s="14" t="str">
        <v>2150</v>
      </c>
      <c r="B10" s="22" t="str">
        <f>_xlfn.XLOOKUP(A10,modelready_fact[funksjon_code],modelready_fact[funksjon_navn],"Mangler navn")</f>
        <v>Skoleskyss</v>
      </c>
      <c r="C10" s="28">
        <f>SUMIF(modelready_fact[funksjon_code],A10,modelready_fact[ytd_budsjett_nok])</f>
        <v>0</v>
      </c>
      <c r="D10" s="28">
        <f>SUMIF(modelready_fact[funksjon_code],A10,modelready_fact[ytd_regnskap_nok])</f>
        <v>32000</v>
      </c>
      <c r="E10" s="28">
        <f t="shared" si="0"/>
        <v>-32000</v>
      </c>
      <c r="F10" s="29" t="str">
        <f t="shared" si="1"/>
        <v>Ikke definert</v>
      </c>
      <c r="G10" s="29" t="str">
        <f t="shared" si="2"/>
        <v>Ikke definert</v>
      </c>
      <c r="H10" s="30">
        <f>COUNTIF(modelready_fact[funksjon_code],A10)</f>
        <v>8</v>
      </c>
    </row>
    <row r="11" spans="1:8" x14ac:dyDescent="0.35">
      <c r="A11" s="14" t="str">
        <v>2030</v>
      </c>
      <c r="B11" s="22" t="str">
        <f>_xlfn.XLOOKUP(A11,modelready_fact[funksjon_code],modelready_fact[funksjon_navn],"Mangler navn")</f>
        <v>Grunnskoleopplæring for voksne</v>
      </c>
      <c r="C11" s="28">
        <f>SUMIF(modelready_fact[funksjon_code],A11,modelready_fact[ytd_budsjett_nok])</f>
        <v>0</v>
      </c>
      <c r="D11" s="28">
        <f>SUMIF(modelready_fact[funksjon_code],A11,modelready_fact[ytd_regnskap_nok])</f>
        <v>1000</v>
      </c>
      <c r="E11" s="28">
        <f t="shared" si="0"/>
        <v>-1000</v>
      </c>
      <c r="F11" s="29" t="str">
        <f t="shared" si="1"/>
        <v>Ikke definert</v>
      </c>
      <c r="G11" s="29" t="str">
        <f t="shared" si="2"/>
        <v>Ikke definert</v>
      </c>
      <c r="H11" s="30">
        <f>COUNTIF(modelready_fact[funksjon_code],A11)</f>
        <v>16</v>
      </c>
    </row>
    <row r="12" spans="1:8" x14ac:dyDescent="0.35">
      <c r="A12" s="14" t="str">
        <v>2220</v>
      </c>
      <c r="B12" s="22" t="str">
        <f>_xlfn.XLOOKUP(A12,modelready_fact[funksjon_code],modelready_fact[funksjon_navn],"Mangler navn")</f>
        <v>Skolelokaler og skoleanlegg</v>
      </c>
      <c r="C12" s="28">
        <f>SUMIF(modelready_fact[funksjon_code],A12,modelready_fact[ytd_budsjett_nok])</f>
        <v>0</v>
      </c>
      <c r="D12" s="28">
        <f>SUMIF(modelready_fact[funksjon_code],A12,modelready_fact[ytd_regnskap_nok])</f>
        <v>0</v>
      </c>
      <c r="E12" s="28">
        <f t="shared" si="0"/>
        <v>0</v>
      </c>
      <c r="F12" s="29" t="str">
        <f t="shared" si="1"/>
        <v>Ikke definert</v>
      </c>
      <c r="G12" s="29" t="str">
        <f t="shared" si="2"/>
        <v>Ikke definert</v>
      </c>
      <c r="H12" s="30">
        <f>COUNTIF(modelready_fact[funksjon_code],A12)</f>
        <v>24</v>
      </c>
    </row>
    <row r="13" spans="1:8" x14ac:dyDescent="0.35">
      <c r="A13" s="14" t="str">
        <v>2130</v>
      </c>
      <c r="B13" s="22" t="str">
        <f>_xlfn.XLOOKUP(A13,modelready_fact[funksjon_code],modelready_fact[funksjon_navn],"Mangler navn")</f>
        <v>Voksenopplæring og leirskole</v>
      </c>
      <c r="C13" s="28">
        <f>SUMIF(modelready_fact[funksjon_code],A13,modelready_fact[ytd_budsjett_nok])</f>
        <v>513000</v>
      </c>
      <c r="D13" s="28">
        <f>SUMIF(modelready_fact[funksjon_code],A13,modelready_fact[ytd_regnskap_nok])</f>
        <v>491000</v>
      </c>
      <c r="E13" s="28">
        <f t="shared" si="0"/>
        <v>22000</v>
      </c>
      <c r="F13" s="29">
        <f t="shared" si="1"/>
        <v>4.2884990253411304E-2</v>
      </c>
      <c r="G13" s="29">
        <f t="shared" si="2"/>
        <v>0.9571150097465887</v>
      </c>
      <c r="H13" s="30">
        <f>COUNTIF(modelready_fact[funksjon_code],A13)</f>
        <v>64</v>
      </c>
    </row>
    <row r="14" spans="1:8" x14ac:dyDescent="0.35">
      <c r="A14" s="14" t="str">
        <v>2230</v>
      </c>
      <c r="B14" s="22" t="str">
        <f>_xlfn.XLOOKUP(A14,modelready_fact[funksjon_code],modelready_fact[funksjon_navn],"Mangler navn")</f>
        <v>Skoleskyss grunnskole</v>
      </c>
      <c r="C14" s="28">
        <f>SUMIF(modelready_fact[funksjon_code],A14,modelready_fact[ytd_budsjett_nok])</f>
        <v>516000</v>
      </c>
      <c r="D14" s="28">
        <f>SUMIF(modelready_fact[funksjon_code],A14,modelready_fact[ytd_regnskap_nok])</f>
        <v>469000</v>
      </c>
      <c r="E14" s="28">
        <f t="shared" si="0"/>
        <v>47000</v>
      </c>
      <c r="F14" s="29">
        <f t="shared" si="1"/>
        <v>9.1085271317829453E-2</v>
      </c>
      <c r="G14" s="29">
        <f t="shared" si="2"/>
        <v>0.90891472868217049</v>
      </c>
      <c r="H14" s="30">
        <f>COUNTIF(modelready_fact[funksjon_code],A14)</f>
        <v>24</v>
      </c>
    </row>
    <row r="15" spans="1:8" x14ac:dyDescent="0.35">
      <c r="A15" s="14" t="str">
        <v>2040</v>
      </c>
      <c r="B15" s="22" t="str">
        <f>_xlfn.XLOOKUP(A15,modelready_fact[funksjon_code],modelready_fact[funksjon_navn],"Mangler navn")</f>
        <v>Skolelokaler grunnskole</v>
      </c>
      <c r="C15" s="28">
        <f>SUMIF(modelready_fact[funksjon_code],A15,modelready_fact[ytd_budsjett_nok])</f>
        <v>0</v>
      </c>
      <c r="D15" s="28">
        <f>SUMIF(modelready_fact[funksjon_code],A15,modelready_fact[ytd_regnskap_nok])</f>
        <v>-307000</v>
      </c>
      <c r="E15" s="28">
        <f t="shared" si="0"/>
        <v>307000</v>
      </c>
      <c r="F15" s="29" t="str">
        <f t="shared" si="1"/>
        <v>Ikke definert</v>
      </c>
      <c r="G15" s="29" t="str">
        <f t="shared" si="2"/>
        <v>Ikke definert</v>
      </c>
      <c r="H15" s="30">
        <f>COUNTIF(modelready_fact[funksjon_code],A15)</f>
        <v>16</v>
      </c>
    </row>
    <row r="16" spans="1:8" x14ac:dyDescent="0.35">
      <c r="A16" s="14"/>
      <c r="B16" s="14"/>
      <c r="C16" s="28"/>
      <c r="D16" s="28"/>
      <c r="E16" s="28"/>
      <c r="F16" s="29"/>
      <c r="G16" s="29"/>
      <c r="H16" s="30"/>
    </row>
    <row r="17" spans="1:8" x14ac:dyDescent="0.35">
      <c r="A17" s="18"/>
      <c r="B17" s="18" t="s">
        <v>1686</v>
      </c>
      <c r="C17" s="31">
        <f>SUM(C6:C15)</f>
        <v>29295237</v>
      </c>
      <c r="D17" s="31">
        <f>SUM(D6:D15)</f>
        <v>31524851.419999998</v>
      </c>
      <c r="E17" s="31">
        <f>SUM(E6:E15)</f>
        <v>-2229614.4199999981</v>
      </c>
      <c r="F17" s="32">
        <f>IF(C17=0,"Ikke definert",E17/ABS(C17))</f>
        <v>-7.6108427455288993E-2</v>
      </c>
      <c r="G17" s="32">
        <f>IF(C17&lt;=0,"Ikke definert",D17/C17)</f>
        <v>1.076108427455289</v>
      </c>
      <c r="H17" s="33">
        <f>SUM(H6:H15)</f>
        <v>2256</v>
      </c>
    </row>
  </sheetData>
  <mergeCells count="2">
    <mergeCell ref="A1:H1"/>
    <mergeCell ref="A3:H3"/>
  </mergeCells>
  <conditionalFormatting sqref="E6:E15">
    <cfRule type="cellIs" dxfId="9" priority="1" operator="lessThan">
      <formula>0</formula>
    </cfRule>
  </conditionalFormatting>
  <conditionalFormatting sqref="E6:E15">
    <cfRule type="cellIs" dxfId="8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A5C9-BA39-42DA-9934-E8BFC75F7CF9}">
  <dimension ref="A1:H16"/>
  <sheetViews>
    <sheetView showGridLines="0" workbookViewId="0">
      <selection activeCell="H9" sqref="H9"/>
    </sheetView>
  </sheetViews>
  <sheetFormatPr defaultRowHeight="14.5" x14ac:dyDescent="0.35"/>
  <cols>
    <col min="1" max="1" width="6.36328125" bestFit="1" customWidth="1"/>
    <col min="2" max="2" width="56.36328125" customWidth="1"/>
    <col min="3" max="3" width="11.453125" style="34" bestFit="1" customWidth="1"/>
    <col min="4" max="4" width="12.6328125" style="34" bestFit="1" customWidth="1"/>
    <col min="5" max="5" width="10.81640625" style="34" bestFit="1" customWidth="1"/>
    <col min="6" max="6" width="7.6328125" style="34" bestFit="1" customWidth="1"/>
    <col min="7" max="7" width="16.6328125" style="34" bestFit="1" customWidth="1"/>
    <col min="8" max="8" width="11.1796875" style="34" bestFit="1" customWidth="1"/>
  </cols>
  <sheetData>
    <row r="1" spans="1:8" ht="34" customHeight="1" x14ac:dyDescent="0.55000000000000004">
      <c r="A1" s="23" t="s">
        <v>1687</v>
      </c>
      <c r="B1" s="23"/>
      <c r="C1" s="23"/>
      <c r="D1" s="23"/>
      <c r="E1" s="23"/>
      <c r="F1" s="23"/>
      <c r="G1" s="23"/>
      <c r="H1" s="23"/>
    </row>
    <row r="2" spans="1:8" x14ac:dyDescent="0.35">
      <c r="A2" s="14"/>
      <c r="B2" s="14"/>
      <c r="C2" s="26"/>
      <c r="D2" s="26"/>
      <c r="E2" s="26"/>
      <c r="F2" s="26"/>
      <c r="G2" s="26"/>
      <c r="H2" s="26"/>
    </row>
    <row r="3" spans="1:8" ht="34" customHeight="1" x14ac:dyDescent="0.35">
      <c r="A3" s="24" t="s">
        <v>1683</v>
      </c>
      <c r="B3" s="24"/>
      <c r="C3" s="24"/>
      <c r="D3" s="24"/>
      <c r="E3" s="24"/>
      <c r="F3" s="24"/>
      <c r="G3" s="24"/>
      <c r="H3" s="24"/>
    </row>
    <row r="4" spans="1:8" x14ac:dyDescent="0.35">
      <c r="A4" s="14"/>
      <c r="B4" s="14"/>
      <c r="C4" s="26"/>
      <c r="D4" s="26"/>
      <c r="E4" s="26"/>
      <c r="F4" s="26"/>
      <c r="G4" s="26"/>
      <c r="H4" s="26"/>
    </row>
    <row r="5" spans="1:8" ht="28" customHeight="1" x14ac:dyDescent="0.35">
      <c r="A5" s="25" t="s">
        <v>1684</v>
      </c>
      <c r="B5" s="25" t="s">
        <v>1685</v>
      </c>
      <c r="C5" s="27" t="s">
        <v>1674</v>
      </c>
      <c r="D5" s="27" t="s">
        <v>1675</v>
      </c>
      <c r="E5" s="27" t="s">
        <v>1676</v>
      </c>
      <c r="F5" s="27" t="s">
        <v>1626</v>
      </c>
      <c r="G5" s="27" t="s">
        <v>1677</v>
      </c>
      <c r="H5" s="27" t="s">
        <v>1678</v>
      </c>
    </row>
    <row r="6" spans="1:8" x14ac:dyDescent="0.35">
      <c r="A6" s="14" t="str" cm="1">
        <f t="array" ref="A6:A14">_xlfn.LET(_xlpm.k,_xlfn.UNIQUE(modelready_fact[ansvar_code]),_xlfn.SORTBY(_xlpm.k,SUMIF(modelready_fact[ansvar_code],_xlpm.k,modelready_fact[ytd_budsjett_nok])-SUMIF(modelready_fact[ansvar_code],_xlpm.k,modelready_fact[ytd_regnskap_nok]),1))</f>
        <v>20220</v>
      </c>
      <c r="B6" s="22" t="str">
        <f>_xlfn.XLOOKUP(A6,dim_ansvar[Ansvar_Kode],dim_ansvar[Enhet_Navn],"Mangler navn")</f>
        <v>Grunnskole B (1-10 trinn)</v>
      </c>
      <c r="C6" s="28">
        <f>SUMIF(modelready_fact[ansvar_code],A6,modelready_fact[ytd_budsjett_nok])</f>
        <v>10122000</v>
      </c>
      <c r="D6" s="28">
        <f>SUMIF(modelready_fact[ansvar_code],A6,modelready_fact[ytd_regnskap_nok])</f>
        <v>10882000</v>
      </c>
      <c r="E6" s="28">
        <f>C6-D6</f>
        <v>-760000</v>
      </c>
      <c r="F6" s="29">
        <f>IF(C6=0,"Ikke definert",E6/ABS(C6))</f>
        <v>-7.5083975498913255E-2</v>
      </c>
      <c r="G6" s="29">
        <f>IF(C6&lt;=0,"Ikke definert",D6/C6)</f>
        <v>1.0750839754989132</v>
      </c>
      <c r="H6" s="30">
        <f>COUNTIF(modelready_fact[ansvar_code],A6)</f>
        <v>448</v>
      </c>
    </row>
    <row r="7" spans="1:8" x14ac:dyDescent="0.35">
      <c r="A7" s="14" t="str">
        <v>25710</v>
      </c>
      <c r="B7" s="22" t="str">
        <f>_xlfn.XLOOKUP(A7,dim_ansvar[Ansvar_Kode],dim_ansvar[Enhet_Navn],"Mangler navn")</f>
        <v>Hjemmetjenesten Sone Nord</v>
      </c>
      <c r="C7" s="28">
        <f>SUMIF(modelready_fact[ansvar_code],A7,modelready_fact[ytd_budsjett_nok])</f>
        <v>4003148</v>
      </c>
      <c r="D7" s="28">
        <f>SUMIF(modelready_fact[ansvar_code],A7,modelready_fact[ytd_regnskap_nok])</f>
        <v>4698620.6100000003</v>
      </c>
      <c r="E7" s="28">
        <f t="shared" ref="E7:E14" si="0">C7-D7</f>
        <v>-695472.61000000034</v>
      </c>
      <c r="F7" s="29">
        <f t="shared" ref="F7:F14" si="1">IF(C7=0,"Ikke definert",E7/ABS(C7))</f>
        <v>-0.1737314258678421</v>
      </c>
      <c r="G7" s="29">
        <f t="shared" ref="G7:G14" si="2">IF(C7&lt;=0,"Ikke definert",D7/C7)</f>
        <v>1.1737314258678422</v>
      </c>
      <c r="H7" s="30">
        <f>COUNTIF(modelready_fact[ansvar_code],A7)</f>
        <v>167</v>
      </c>
    </row>
    <row r="8" spans="1:8" x14ac:dyDescent="0.35">
      <c r="A8" s="14" t="str">
        <v>20230</v>
      </c>
      <c r="B8" s="22" t="str">
        <f>_xlfn.XLOOKUP(A8,dim_ansvar[Ansvar_Kode],dim_ansvar[Enhet_Navn],"Mangler navn")</f>
        <v>Grunnskole C (1-10 trinn)</v>
      </c>
      <c r="C8" s="28">
        <f>SUMIF(modelready_fact[ansvar_code],A8,modelready_fact[ytd_budsjett_nok])</f>
        <v>3832000</v>
      </c>
      <c r="D8" s="28">
        <f>SUMIF(modelready_fact[ansvar_code],A8,modelready_fact[ytd_regnskap_nok])</f>
        <v>4390000</v>
      </c>
      <c r="E8" s="28">
        <f t="shared" si="0"/>
        <v>-558000</v>
      </c>
      <c r="F8" s="29">
        <f t="shared" si="1"/>
        <v>-0.14561586638830898</v>
      </c>
      <c r="G8" s="29">
        <f t="shared" si="2"/>
        <v>1.1456158663883089</v>
      </c>
      <c r="H8" s="30">
        <f>COUNTIF(modelready_fact[ansvar_code],A8)</f>
        <v>376</v>
      </c>
    </row>
    <row r="9" spans="1:8" x14ac:dyDescent="0.35">
      <c r="A9" s="14" t="str">
        <v>25720</v>
      </c>
      <c r="B9" s="22" t="str">
        <f>_xlfn.XLOOKUP(A9,dim_ansvar[Ansvar_Kode],dim_ansvar[Enhet_Navn],"Mangler navn")</f>
        <v>Hjemmetjenesten Sone Sør</v>
      </c>
      <c r="C9" s="28">
        <f>SUMIF(modelready_fact[ansvar_code],A9,modelready_fact[ytd_budsjett_nok])</f>
        <v>3359222</v>
      </c>
      <c r="D9" s="28">
        <f>SUMIF(modelready_fact[ansvar_code],A9,modelready_fact[ytd_regnskap_nok])</f>
        <v>3772326.7700000005</v>
      </c>
      <c r="E9" s="28">
        <f t="shared" si="0"/>
        <v>-413104.77000000048</v>
      </c>
      <c r="F9" s="29">
        <f t="shared" si="1"/>
        <v>-0.12297632308909637</v>
      </c>
      <c r="G9" s="29">
        <f t="shared" si="2"/>
        <v>1.1229763230890963</v>
      </c>
      <c r="H9" s="30">
        <f>COUNTIF(modelready_fact[ansvar_code],A9)</f>
        <v>191</v>
      </c>
    </row>
    <row r="10" spans="1:8" x14ac:dyDescent="0.35">
      <c r="A10" s="14" t="str">
        <v>25310</v>
      </c>
      <c r="B10" s="22" t="str">
        <f>_xlfn.XLOOKUP(A10,dim_ansvar[Ansvar_Kode],dim_ansvar[Enhet_Navn],"Mangler navn")</f>
        <v>Omsorgssenter / Sykehjem A</v>
      </c>
      <c r="C10" s="28">
        <f>SUMIF(modelready_fact[ansvar_code],A10,modelready_fact[ytd_budsjett_nok])</f>
        <v>3436167</v>
      </c>
      <c r="D10" s="28">
        <f>SUMIF(modelready_fact[ansvar_code],A10,modelready_fact[ytd_regnskap_nok])</f>
        <v>3719435.9899999998</v>
      </c>
      <c r="E10" s="28">
        <f t="shared" si="0"/>
        <v>-283268.98999999976</v>
      </c>
      <c r="F10" s="29">
        <f t="shared" si="1"/>
        <v>-8.2437492124218567E-2</v>
      </c>
      <c r="G10" s="29">
        <f t="shared" si="2"/>
        <v>1.0824374921242186</v>
      </c>
      <c r="H10" s="30">
        <f>COUNTIF(modelready_fact[ansvar_code],A10)</f>
        <v>184</v>
      </c>
    </row>
    <row r="11" spans="1:8" x14ac:dyDescent="0.35">
      <c r="A11" s="14" t="str">
        <v>22110</v>
      </c>
      <c r="B11" s="22" t="str">
        <f>_xlfn.XLOOKUP(A11,dim_ansvar[Ansvar_Kode],dim_ansvar[Enhet_Navn],"Mangler navn")</f>
        <v>PPT og pedagogisk oppfølging</v>
      </c>
      <c r="C11" s="28">
        <f>SUMIF(modelready_fact[ansvar_code],A11,modelready_fact[ytd_budsjett_nok])</f>
        <v>813000</v>
      </c>
      <c r="D11" s="28">
        <f>SUMIF(modelready_fact[ansvar_code],A11,modelready_fact[ytd_regnskap_nok])</f>
        <v>983000</v>
      </c>
      <c r="E11" s="28">
        <f t="shared" si="0"/>
        <v>-170000</v>
      </c>
      <c r="F11" s="29">
        <f t="shared" si="1"/>
        <v>-0.20910209102091021</v>
      </c>
      <c r="G11" s="29">
        <f t="shared" si="2"/>
        <v>1.2091020910209103</v>
      </c>
      <c r="H11" s="30">
        <f>COUNTIF(modelready_fact[ansvar_code],A11)</f>
        <v>224</v>
      </c>
    </row>
    <row r="12" spans="1:8" x14ac:dyDescent="0.35">
      <c r="A12" s="14" t="str">
        <v>21310</v>
      </c>
      <c r="B12" s="22" t="str">
        <f>_xlfn.XLOOKUP(A12,dim_ansvar[Ansvar_Kode],dim_ansvar[Enhet_Navn],"Mangler navn")</f>
        <v>Voksenopplæringssenter</v>
      </c>
      <c r="C12" s="28">
        <f>SUMIF(modelready_fact[ansvar_code],A12,modelready_fact[ytd_budsjett_nok])</f>
        <v>513000</v>
      </c>
      <c r="D12" s="28">
        <f>SUMIF(modelready_fact[ansvar_code],A12,modelready_fact[ytd_regnskap_nok])</f>
        <v>492000</v>
      </c>
      <c r="E12" s="28">
        <f t="shared" si="0"/>
        <v>21000</v>
      </c>
      <c r="F12" s="29">
        <f t="shared" si="1"/>
        <v>4.0935672514619881E-2</v>
      </c>
      <c r="G12" s="29">
        <f t="shared" si="2"/>
        <v>0.95906432748538006</v>
      </c>
      <c r="H12" s="30">
        <f>COUNTIF(modelready_fact[ansvar_code],A12)</f>
        <v>80</v>
      </c>
    </row>
    <row r="13" spans="1:8" x14ac:dyDescent="0.35">
      <c r="A13" s="14" t="str">
        <v>25320</v>
      </c>
      <c r="B13" s="22" t="str">
        <f>_xlfn.XLOOKUP(A13,dim_ansvar[Ansvar_Kode],dim_ansvar[Enhet_Navn],"Mangler navn")</f>
        <v>Omsorgssenter / Sykehjem B</v>
      </c>
      <c r="C13" s="28">
        <f>SUMIF(modelready_fact[ansvar_code],A13,modelready_fact[ytd_budsjett_nok])</f>
        <v>538700</v>
      </c>
      <c r="D13" s="28">
        <f>SUMIF(modelready_fact[ansvar_code],A13,modelready_fact[ytd_regnskap_nok])</f>
        <v>432468.05000000005</v>
      </c>
      <c r="E13" s="28">
        <f t="shared" si="0"/>
        <v>106231.94999999995</v>
      </c>
      <c r="F13" s="29">
        <f t="shared" si="1"/>
        <v>0.19720057545943931</v>
      </c>
      <c r="G13" s="29">
        <f t="shared" si="2"/>
        <v>0.80279942454056075</v>
      </c>
      <c r="H13" s="30">
        <f>COUNTIF(modelready_fact[ansvar_code],A13)</f>
        <v>162</v>
      </c>
    </row>
    <row r="14" spans="1:8" x14ac:dyDescent="0.35">
      <c r="A14" s="14" t="str">
        <v>20210</v>
      </c>
      <c r="B14" s="22" t="str">
        <f>_xlfn.XLOOKUP(A14,dim_ansvar[Ansvar_Kode],dim_ansvar[Enhet_Navn],"Mangler navn")</f>
        <v>Grunnskole A (1-10 trinn)</v>
      </c>
      <c r="C14" s="28">
        <f>SUMIF(modelready_fact[ansvar_code],A14,modelready_fact[ytd_budsjett_nok])</f>
        <v>2678000</v>
      </c>
      <c r="D14" s="28">
        <f>SUMIF(modelready_fact[ansvar_code],A14,modelready_fact[ytd_regnskap_nok])</f>
        <v>2155000</v>
      </c>
      <c r="E14" s="28">
        <f t="shared" si="0"/>
        <v>523000</v>
      </c>
      <c r="F14" s="29">
        <f t="shared" si="1"/>
        <v>0.19529499626587005</v>
      </c>
      <c r="G14" s="29">
        <f t="shared" si="2"/>
        <v>0.8047050037341299</v>
      </c>
      <c r="H14" s="30">
        <f>COUNTIF(modelready_fact[ansvar_code],A14)</f>
        <v>424</v>
      </c>
    </row>
    <row r="15" spans="1:8" x14ac:dyDescent="0.35">
      <c r="A15" s="14"/>
      <c r="B15" s="14"/>
      <c r="C15" s="28"/>
      <c r="D15" s="28"/>
      <c r="E15" s="28"/>
      <c r="F15" s="29"/>
      <c r="G15" s="29"/>
      <c r="H15" s="30"/>
    </row>
    <row r="16" spans="1:8" x14ac:dyDescent="0.35">
      <c r="A16" s="18"/>
      <c r="B16" s="18" t="s">
        <v>1686</v>
      </c>
      <c r="C16" s="31">
        <f>SUM(C6:C14)</f>
        <v>29295237</v>
      </c>
      <c r="D16" s="31">
        <f>SUM(D6:D14)</f>
        <v>31524851.419999998</v>
      </c>
      <c r="E16" s="31">
        <f>SUM(E6:E14)</f>
        <v>-2229614.4200000009</v>
      </c>
      <c r="F16" s="32">
        <f>IF(C16=0,"Ikke definert",E16/ABS(C16))</f>
        <v>-7.610842745528909E-2</v>
      </c>
      <c r="G16" s="32">
        <f>IF(C16&lt;=0,"Ikke definert",D16/C16)</f>
        <v>1.076108427455289</v>
      </c>
      <c r="H16" s="33">
        <f>SUM(H6:H14)</f>
        <v>2256</v>
      </c>
    </row>
  </sheetData>
  <mergeCells count="2">
    <mergeCell ref="A1:H1"/>
    <mergeCell ref="A3:H3"/>
  </mergeCells>
  <conditionalFormatting sqref="E6:E14">
    <cfRule type="cellIs" dxfId="7" priority="1" operator="lessThan">
      <formula>0</formula>
    </cfRule>
  </conditionalFormatting>
  <conditionalFormatting sqref="E6:E14">
    <cfRule type="cellIs" dxfId="6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DD32-4091-4568-8DAB-07CE42A4BF0C}">
  <dimension ref="A1:H113"/>
  <sheetViews>
    <sheetView showGridLines="0" workbookViewId="0">
      <pane ySplit="5" topLeftCell="A6" activePane="bottomLeft" state="frozen"/>
      <selection pane="bottomLeft" activeCell="H9" sqref="H9"/>
    </sheetView>
  </sheetViews>
  <sheetFormatPr defaultRowHeight="14.5" x14ac:dyDescent="0.35"/>
  <cols>
    <col min="1" max="1" width="7.453125" bestFit="1" customWidth="1"/>
    <col min="2" max="2" width="56.36328125" customWidth="1"/>
    <col min="3" max="3" width="11.453125" style="34" bestFit="1" customWidth="1"/>
    <col min="4" max="4" width="12.6328125" style="34" bestFit="1" customWidth="1"/>
    <col min="5" max="5" width="10.81640625" style="34" bestFit="1" customWidth="1"/>
    <col min="6" max="6" width="11.81640625" style="34" bestFit="1" customWidth="1"/>
    <col min="7" max="7" width="16.6328125" style="34" bestFit="1" customWidth="1"/>
    <col min="8" max="8" width="11.1796875" style="34" bestFit="1" customWidth="1"/>
  </cols>
  <sheetData>
    <row r="1" spans="1:8" ht="34" customHeight="1" x14ac:dyDescent="0.55000000000000004">
      <c r="A1" s="23" t="s">
        <v>1688</v>
      </c>
      <c r="B1" s="23"/>
      <c r="C1" s="23"/>
      <c r="D1" s="23"/>
      <c r="E1" s="23"/>
      <c r="F1" s="23"/>
      <c r="G1" s="23"/>
      <c r="H1" s="23"/>
    </row>
    <row r="2" spans="1:8" x14ac:dyDescent="0.35">
      <c r="A2" s="14"/>
      <c r="B2" s="14"/>
      <c r="C2" s="26"/>
      <c r="D2" s="26"/>
      <c r="E2" s="26"/>
      <c r="F2" s="26"/>
      <c r="G2" s="26"/>
      <c r="H2" s="26"/>
    </row>
    <row r="3" spans="1:8" ht="34" customHeight="1" x14ac:dyDescent="0.35">
      <c r="A3" s="24" t="s">
        <v>1683</v>
      </c>
      <c r="B3" s="24"/>
      <c r="C3" s="24"/>
      <c r="D3" s="24"/>
      <c r="E3" s="24"/>
      <c r="F3" s="24"/>
      <c r="G3" s="24"/>
      <c r="H3" s="24"/>
    </row>
    <row r="4" spans="1:8" x14ac:dyDescent="0.35">
      <c r="A4" s="14"/>
      <c r="B4" s="14"/>
      <c r="C4" s="26"/>
      <c r="D4" s="26"/>
      <c r="E4" s="26"/>
      <c r="F4" s="26"/>
      <c r="G4" s="26"/>
      <c r="H4" s="26"/>
    </row>
    <row r="5" spans="1:8" ht="28" customHeight="1" x14ac:dyDescent="0.35">
      <c r="A5" s="25" t="s">
        <v>1684</v>
      </c>
      <c r="B5" s="25" t="s">
        <v>1685</v>
      </c>
      <c r="C5" s="27" t="s">
        <v>1674</v>
      </c>
      <c r="D5" s="27" t="s">
        <v>1675</v>
      </c>
      <c r="E5" s="27" t="s">
        <v>1676</v>
      </c>
      <c r="F5" s="27" t="s">
        <v>1626</v>
      </c>
      <c r="G5" s="27" t="s">
        <v>1677</v>
      </c>
      <c r="H5" s="27" t="s">
        <v>1678</v>
      </c>
    </row>
    <row r="6" spans="1:8" x14ac:dyDescent="0.35">
      <c r="A6" s="14" t="str" cm="1">
        <f t="array" ref="A6:A111">_xlfn.LET(_xlpm.k,_xlfn.UNIQUE(modelready_fact[konto_code]),_xlfn.SORTBY(_xlpm.k,SUMIF(modelready_fact[konto_code],_xlpm.k,modelready_fact[ytd_budsjett_nok])-SUMIF(modelready_fact[konto_code],_xlpm.k,modelready_fact[ytd_regnskap_nok]),1))</f>
        <v>101000</v>
      </c>
      <c r="B6" s="22" t="str">
        <f>_xlfn.XLOOKUP(A6,modelready_fact[konto_code],modelready_fact[kontonavn],"Mangler navn")</f>
        <v>Fastlønn - ordinære</v>
      </c>
      <c r="C6" s="28">
        <f>SUMIF(modelready_fact[konto_code],A6,modelready_fact[ytd_budsjett_nok])</f>
        <v>17541850</v>
      </c>
      <c r="D6" s="28">
        <f>SUMIF(modelready_fact[konto_code],A6,modelready_fact[ytd_regnskap_nok])</f>
        <v>19430768.609999999</v>
      </c>
      <c r="E6" s="28">
        <f>C6-D6</f>
        <v>-1888918.6099999994</v>
      </c>
      <c r="F6" s="29">
        <f>IF(C6=0,"Ikke definert",E6/ABS(C6))</f>
        <v>-0.10768069559368022</v>
      </c>
      <c r="G6" s="29">
        <f>IF(C6&lt;=0,"Ikke definert",D6/C6)</f>
        <v>1.1076806955936802</v>
      </c>
      <c r="H6" s="30">
        <f>COUNTIF(modelready_fact[konto_code],A6)</f>
        <v>96</v>
      </c>
    </row>
    <row r="7" spans="1:8" x14ac:dyDescent="0.35">
      <c r="A7" s="14" t="str">
        <v>102013</v>
      </c>
      <c r="B7" s="22" t="str">
        <f>_xlfn.XLOOKUP(A7,modelready_fact[konto_code],modelready_fact[kontonavn],"Mangler navn")</f>
        <v>Vikar - korttidsfravær</v>
      </c>
      <c r="C7" s="28">
        <f>SUMIF(modelready_fact[konto_code],A7,modelready_fact[ytd_budsjett_nok])</f>
        <v>101000</v>
      </c>
      <c r="D7" s="28">
        <f>SUMIF(modelready_fact[konto_code],A7,modelready_fact[ytd_regnskap_nok])</f>
        <v>543454.03</v>
      </c>
      <c r="E7" s="28">
        <f t="shared" ref="E7:E70" si="0">C7-D7</f>
        <v>-442454.03</v>
      </c>
      <c r="F7" s="29">
        <f t="shared" ref="F7:F70" si="1">IF(C7=0,"Ikke definert",E7/ABS(C7))</f>
        <v>-4.3807329702970303</v>
      </c>
      <c r="G7" s="29">
        <f t="shared" ref="G7:G70" si="2">IF(C7&lt;=0,"Ikke definert",D7/C7)</f>
        <v>5.3807329702970303</v>
      </c>
      <c r="H7" s="30">
        <f>COUNTIF(modelready_fact[konto_code],A7)</f>
        <v>40</v>
      </c>
    </row>
    <row r="8" spans="1:8" x14ac:dyDescent="0.35">
      <c r="A8" s="14" t="str">
        <v>104000</v>
      </c>
      <c r="B8" s="22" t="str">
        <f>_xlfn.XLOOKUP(A8,modelready_fact[konto_code],modelready_fact[kontonavn],"Mangler navn")</f>
        <v>Overtidslønn</v>
      </c>
      <c r="C8" s="28">
        <f>SUMIF(modelready_fact[konto_code],A8,modelready_fact[ytd_budsjett_nok])</f>
        <v>75504</v>
      </c>
      <c r="D8" s="28">
        <f>SUMIF(modelready_fact[konto_code],A8,modelready_fact[ytd_regnskap_nok])</f>
        <v>491075.85000000003</v>
      </c>
      <c r="E8" s="28">
        <f t="shared" si="0"/>
        <v>-415571.85000000003</v>
      </c>
      <c r="F8" s="29">
        <f t="shared" si="1"/>
        <v>-5.5039713127781313</v>
      </c>
      <c r="G8" s="29">
        <f t="shared" si="2"/>
        <v>6.5039713127781313</v>
      </c>
      <c r="H8" s="30">
        <f>COUNTIF(modelready_fact[konto_code],A8)</f>
        <v>48</v>
      </c>
    </row>
    <row r="9" spans="1:8" x14ac:dyDescent="0.35">
      <c r="A9" s="14" t="str">
        <v>127040</v>
      </c>
      <c r="B9" s="22" t="str">
        <f>_xlfn.XLOOKUP(A9,modelready_fact[konto_code],modelready_fact[kontonavn],"Mangler navn")</f>
        <v>Kjøp av vikarbyråtjenester</v>
      </c>
      <c r="C9" s="28">
        <f>SUMIF(modelready_fact[konto_code],A9,modelready_fact[ytd_budsjett_nok])</f>
        <v>0</v>
      </c>
      <c r="D9" s="28">
        <f>SUMIF(modelready_fact[konto_code],A9,modelready_fact[ytd_regnskap_nok])</f>
        <v>382656</v>
      </c>
      <c r="E9" s="28">
        <f t="shared" si="0"/>
        <v>-382656</v>
      </c>
      <c r="F9" s="29" t="str">
        <f t="shared" si="1"/>
        <v>Ikke definert</v>
      </c>
      <c r="G9" s="29" t="str">
        <f t="shared" si="2"/>
        <v>Ikke definert</v>
      </c>
      <c r="H9" s="30">
        <f>COUNTIF(modelready_fact[konto_code],A9)</f>
        <v>8</v>
      </c>
    </row>
    <row r="10" spans="1:8" x14ac:dyDescent="0.35">
      <c r="A10" s="14" t="str">
        <v>102000</v>
      </c>
      <c r="B10" s="22" t="str">
        <f>_xlfn.XLOOKUP(A10,modelready_fact[konto_code],modelready_fact[kontonavn],"Mangler navn")</f>
        <v>Vikar - sykefravær - med refusjon</v>
      </c>
      <c r="C10" s="28">
        <f>SUMIF(modelready_fact[konto_code],A10,modelready_fact[ytd_budsjett_nok])</f>
        <v>133280</v>
      </c>
      <c r="D10" s="28">
        <f>SUMIF(modelready_fact[konto_code],A10,modelready_fact[ytd_regnskap_nok])</f>
        <v>484380.02999999997</v>
      </c>
      <c r="E10" s="28">
        <f t="shared" si="0"/>
        <v>-351100.02999999997</v>
      </c>
      <c r="F10" s="29">
        <f t="shared" si="1"/>
        <v>-2.6343039465786311</v>
      </c>
      <c r="G10" s="29">
        <f t="shared" si="2"/>
        <v>3.6343039465786311</v>
      </c>
      <c r="H10" s="30">
        <f>COUNTIF(modelready_fact[konto_code],A10)</f>
        <v>40</v>
      </c>
    </row>
    <row r="11" spans="1:8" x14ac:dyDescent="0.35">
      <c r="A11" s="14" t="str">
        <v>109999</v>
      </c>
      <c r="B11" s="22" t="str">
        <f>_xlfn.XLOOKUP(A11,modelready_fact[konto_code],modelready_fact[kontonavn],"Mangler navn")</f>
        <v>Arbeidsgiveravgift</v>
      </c>
      <c r="C11" s="28">
        <f>SUMIF(modelready_fact[konto_code],A11,modelready_fact[ytd_budsjett_nok])</f>
        <v>2888817</v>
      </c>
      <c r="D11" s="28">
        <f>SUMIF(modelready_fact[konto_code],A11,modelready_fact[ytd_regnskap_nok])</f>
        <v>3163431.1299999994</v>
      </c>
      <c r="E11" s="28">
        <f t="shared" si="0"/>
        <v>-274614.12999999942</v>
      </c>
      <c r="F11" s="29">
        <f t="shared" si="1"/>
        <v>-9.5061102866674976E-2</v>
      </c>
      <c r="G11" s="29">
        <f t="shared" si="2"/>
        <v>1.095061102866675</v>
      </c>
      <c r="H11" s="30">
        <f>COUNTIF(modelready_fact[konto_code],A11)</f>
        <v>48</v>
      </c>
    </row>
    <row r="12" spans="1:8" x14ac:dyDescent="0.35">
      <c r="A12" s="14" t="str">
        <v>103000</v>
      </c>
      <c r="B12" s="22" t="str">
        <f>_xlfn.XLOOKUP(A12,modelready_fact[konto_code],modelready_fact[kontonavn],"Mangler navn")</f>
        <v>Ekstrahjelp</v>
      </c>
      <c r="C12" s="28">
        <f>SUMIF(modelready_fact[konto_code],A12,modelready_fact[ytd_budsjett_nok])</f>
        <v>40000</v>
      </c>
      <c r="D12" s="28">
        <f>SUMIF(modelready_fact[konto_code],A12,modelready_fact[ytd_regnskap_nok])</f>
        <v>304648.7</v>
      </c>
      <c r="E12" s="28">
        <f t="shared" si="0"/>
        <v>-264648.7</v>
      </c>
      <c r="F12" s="29">
        <f t="shared" si="1"/>
        <v>-6.6162175000000003</v>
      </c>
      <c r="G12" s="29">
        <f t="shared" si="2"/>
        <v>7.6162175000000003</v>
      </c>
      <c r="H12" s="30">
        <f>COUNTIF(modelready_fact[konto_code],A12)</f>
        <v>48</v>
      </c>
    </row>
    <row r="13" spans="1:8" x14ac:dyDescent="0.35">
      <c r="A13" s="14" t="str">
        <v>102031</v>
      </c>
      <c r="B13" s="22" t="str">
        <f>_xlfn.XLOOKUP(A13,modelready_fact[konto_code],modelready_fact[kontonavn],"Mangler navn")</f>
        <v>Vikar - kvelds- og nattillegg</v>
      </c>
      <c r="C13" s="28">
        <f>SUMIF(modelready_fact[konto_code],A13,modelready_fact[ytd_budsjett_nok])</f>
        <v>0</v>
      </c>
      <c r="D13" s="28">
        <f>SUMIF(modelready_fact[konto_code],A13,modelready_fact[ytd_regnskap_nok])</f>
        <v>259304.09</v>
      </c>
      <c r="E13" s="28">
        <f t="shared" si="0"/>
        <v>-259304.09</v>
      </c>
      <c r="F13" s="29" t="str">
        <f t="shared" si="1"/>
        <v>Ikke definert</v>
      </c>
      <c r="G13" s="29" t="str">
        <f t="shared" si="2"/>
        <v>Ikke definert</v>
      </c>
      <c r="H13" s="30">
        <f>COUNTIF(modelready_fact[konto_code],A13)</f>
        <v>8</v>
      </c>
    </row>
    <row r="14" spans="1:8" x14ac:dyDescent="0.35">
      <c r="A14" s="14" t="str">
        <v>155000</v>
      </c>
      <c r="B14" s="22" t="str">
        <f>_xlfn.XLOOKUP(A14,modelready_fact[konto_code],modelready_fact[kontonavn],"Mangler navn")</f>
        <v>Avsetninger til bundne fond</v>
      </c>
      <c r="C14" s="28">
        <f>SUMIF(modelready_fact[konto_code],A14,modelready_fact[ytd_budsjett_nok])</f>
        <v>0</v>
      </c>
      <c r="D14" s="28">
        <f>SUMIF(modelready_fact[konto_code],A14,modelready_fact[ytd_regnskap_nok])</f>
        <v>250000</v>
      </c>
      <c r="E14" s="28">
        <f t="shared" si="0"/>
        <v>-250000</v>
      </c>
      <c r="F14" s="29" t="str">
        <f t="shared" si="1"/>
        <v>Ikke definert</v>
      </c>
      <c r="G14" s="29" t="str">
        <f t="shared" si="2"/>
        <v>Ikke definert</v>
      </c>
      <c r="H14" s="30">
        <f>COUNTIF(modelready_fact[konto_code],A14)</f>
        <v>8</v>
      </c>
    </row>
    <row r="15" spans="1:8" x14ac:dyDescent="0.35">
      <c r="A15" s="14" t="str">
        <v>142900</v>
      </c>
      <c r="B15" s="22" t="str">
        <f>_xlfn.XLOOKUP(A15,modelready_fact[konto_code],modelready_fact[kontonavn],"Mangler navn")</f>
        <v>Merverdiavgift som gir rett til momskompensasjon</v>
      </c>
      <c r="C15" s="28">
        <f>SUMIF(modelready_fact[konto_code],A15,modelready_fact[ytd_budsjett_nok])</f>
        <v>93296</v>
      </c>
      <c r="D15" s="28">
        <f>SUMIF(modelready_fact[konto_code],A15,modelready_fact[ytd_regnskap_nok])</f>
        <v>297217.28000000003</v>
      </c>
      <c r="E15" s="28">
        <f t="shared" si="0"/>
        <v>-203921.28000000003</v>
      </c>
      <c r="F15" s="29">
        <f t="shared" si="1"/>
        <v>-2.1857451552049394</v>
      </c>
      <c r="G15" s="29">
        <f t="shared" si="2"/>
        <v>3.1857451552049394</v>
      </c>
      <c r="H15" s="30">
        <f>COUNTIF(modelready_fact[konto_code],A15)</f>
        <v>64</v>
      </c>
    </row>
    <row r="16" spans="1:8" x14ac:dyDescent="0.35">
      <c r="A16" s="14" t="str">
        <v>195000</v>
      </c>
      <c r="B16" s="22" t="str">
        <f>_xlfn.XLOOKUP(A16,modelready_fact[konto_code],modelready_fact[kontonavn],"Mangler navn")</f>
        <v>Bruk av bundne fond</v>
      </c>
      <c r="C16" s="28">
        <f>SUMIF(modelready_fact[konto_code],A16,modelready_fact[ytd_budsjett_nok])</f>
        <v>-142000</v>
      </c>
      <c r="D16" s="28">
        <f>SUMIF(modelready_fact[konto_code],A16,modelready_fact[ytd_regnskap_nok])</f>
        <v>0</v>
      </c>
      <c r="E16" s="28">
        <f t="shared" si="0"/>
        <v>-142000</v>
      </c>
      <c r="F16" s="29">
        <f t="shared" si="1"/>
        <v>-1</v>
      </c>
      <c r="G16" s="29" t="str">
        <f t="shared" si="2"/>
        <v>Ikke definert</v>
      </c>
      <c r="H16" s="30">
        <f>COUNTIF(modelready_fact[konto_code],A16)</f>
        <v>24</v>
      </c>
    </row>
    <row r="17" spans="1:8" x14ac:dyDescent="0.35">
      <c r="A17" s="14" t="str">
        <v>102030</v>
      </c>
      <c r="B17" s="22" t="str">
        <f>_xlfn.XLOOKUP(A17,modelready_fact[konto_code],modelready_fact[kontonavn],"Mangler navn")</f>
        <v>Vikar - lørdags- og søndagstillegg</v>
      </c>
      <c r="C17" s="28">
        <f>SUMIF(modelready_fact[konto_code],A17,modelready_fact[ytd_budsjett_nok])</f>
        <v>0</v>
      </c>
      <c r="D17" s="28">
        <f>SUMIF(modelready_fact[konto_code],A17,modelready_fact[ytd_regnskap_nok])</f>
        <v>140747.32</v>
      </c>
      <c r="E17" s="28">
        <f t="shared" si="0"/>
        <v>-140747.32</v>
      </c>
      <c r="F17" s="29" t="str">
        <f t="shared" si="1"/>
        <v>Ikke definert</v>
      </c>
      <c r="G17" s="29" t="str">
        <f t="shared" si="2"/>
        <v>Ikke definert</v>
      </c>
      <c r="H17" s="30">
        <f>COUNTIF(modelready_fact[konto_code],A17)</f>
        <v>16</v>
      </c>
    </row>
    <row r="18" spans="1:8" x14ac:dyDescent="0.35">
      <c r="A18" s="14" t="str">
        <v>109000</v>
      </c>
      <c r="B18" s="22" t="str">
        <f>_xlfn.XLOOKUP(A18,modelready_fact[konto_code],modelready_fact[kontonavn],"Mangler navn")</f>
        <v>Pensjon fellesordningen - ordinære (klp)</v>
      </c>
      <c r="C18" s="28">
        <f>SUMIF(modelready_fact[konto_code],A18,modelready_fact[ytd_budsjett_nok])</f>
        <v>3635099</v>
      </c>
      <c r="D18" s="28">
        <f>SUMIF(modelready_fact[konto_code],A18,modelready_fact[ytd_regnskap_nok])</f>
        <v>3744887.62</v>
      </c>
      <c r="E18" s="28">
        <f t="shared" si="0"/>
        <v>-109788.62000000011</v>
      </c>
      <c r="F18" s="29">
        <f t="shared" si="1"/>
        <v>-3.0202374130663321E-2</v>
      </c>
      <c r="G18" s="29">
        <f t="shared" si="2"/>
        <v>1.0302023741306634</v>
      </c>
      <c r="H18" s="30">
        <f>COUNTIF(modelready_fact[konto_code],A18)</f>
        <v>88</v>
      </c>
    </row>
    <row r="19" spans="1:8" x14ac:dyDescent="0.35">
      <c r="A19" s="14" t="str">
        <v>102032</v>
      </c>
      <c r="B19" s="22" t="str">
        <f>_xlfn.XLOOKUP(A19,modelready_fact[konto_code],modelready_fact[kontonavn],"Mangler navn")</f>
        <v>Vikar - helligdagstillegg</v>
      </c>
      <c r="C19" s="28">
        <f>SUMIF(modelready_fact[konto_code],A19,modelready_fact[ytd_budsjett_nok])</f>
        <v>0</v>
      </c>
      <c r="D19" s="28">
        <f>SUMIF(modelready_fact[konto_code],A19,modelready_fact[ytd_regnskap_nok])</f>
        <v>93469.76999999999</v>
      </c>
      <c r="E19" s="28">
        <f t="shared" si="0"/>
        <v>-93469.76999999999</v>
      </c>
      <c r="F19" s="29" t="str">
        <f t="shared" si="1"/>
        <v>Ikke definert</v>
      </c>
      <c r="G19" s="29" t="str">
        <f t="shared" si="2"/>
        <v>Ikke definert</v>
      </c>
      <c r="H19" s="30">
        <f>COUNTIF(modelready_fact[konto_code],A19)</f>
        <v>8</v>
      </c>
    </row>
    <row r="20" spans="1:8" x14ac:dyDescent="0.35">
      <c r="A20" s="14" t="str">
        <v>119590</v>
      </c>
      <c r="B20" s="22" t="str">
        <f>_xlfn.XLOOKUP(A20,modelready_fact[konto_code],modelready_fact[kontonavn],"Mangler navn")</f>
        <v>Andre avgifter, gebyrer og lisenser</v>
      </c>
      <c r="C20" s="28">
        <f>SUMIF(modelready_fact[konto_code],A20,modelready_fact[ytd_budsjett_nok])</f>
        <v>61000</v>
      </c>
      <c r="D20" s="28">
        <f>SUMIF(modelready_fact[konto_code],A20,modelready_fact[ytd_regnskap_nok])</f>
        <v>132000</v>
      </c>
      <c r="E20" s="28">
        <f t="shared" si="0"/>
        <v>-71000</v>
      </c>
      <c r="F20" s="29">
        <f t="shared" si="1"/>
        <v>-1.1639344262295082</v>
      </c>
      <c r="G20" s="29">
        <f t="shared" si="2"/>
        <v>2.1639344262295084</v>
      </c>
      <c r="H20" s="30">
        <f>COUNTIF(modelready_fact[konto_code],A20)</f>
        <v>88</v>
      </c>
    </row>
    <row r="21" spans="1:8" x14ac:dyDescent="0.35">
      <c r="A21" s="14" t="str">
        <v>105000</v>
      </c>
      <c r="B21" s="22" t="str">
        <f>_xlfn.XLOOKUP(A21,modelready_fact[konto_code],modelready_fact[kontonavn],"Mangler navn")</f>
        <v>Lærlinger</v>
      </c>
      <c r="C21" s="28">
        <f>SUMIF(modelready_fact[konto_code],A21,modelready_fact[ytd_budsjett_nok])</f>
        <v>0</v>
      </c>
      <c r="D21" s="28">
        <f>SUMIF(modelready_fact[konto_code],A21,modelready_fact[ytd_regnskap_nok])</f>
        <v>69677.58</v>
      </c>
      <c r="E21" s="28">
        <f t="shared" si="0"/>
        <v>-69677.58</v>
      </c>
      <c r="F21" s="29" t="str">
        <f t="shared" si="1"/>
        <v>Ikke definert</v>
      </c>
      <c r="G21" s="29" t="str">
        <f t="shared" si="2"/>
        <v>Ikke definert</v>
      </c>
      <c r="H21" s="30">
        <f>COUNTIF(modelready_fact[konto_code],A21)</f>
        <v>16</v>
      </c>
    </row>
    <row r="22" spans="1:8" x14ac:dyDescent="0.35">
      <c r="A22" s="14" t="str">
        <v>120010</v>
      </c>
      <c r="B22" s="22" t="str">
        <f>_xlfn.XLOOKUP(A22,modelready_fact[konto_code],modelready_fact[kontonavn],"Mangler navn")</f>
        <v>Datautstyr, ikke elev-pcer</v>
      </c>
      <c r="C22" s="28">
        <f>SUMIF(modelready_fact[konto_code],A22,modelready_fact[ytd_budsjett_nok])</f>
        <v>151312</v>
      </c>
      <c r="D22" s="28">
        <f>SUMIF(modelready_fact[konto_code],A22,modelready_fact[ytd_regnskap_nok])</f>
        <v>213072.27000000002</v>
      </c>
      <c r="E22" s="28">
        <f t="shared" si="0"/>
        <v>-61760.270000000019</v>
      </c>
      <c r="F22" s="29">
        <f t="shared" si="1"/>
        <v>-0.40816504969863604</v>
      </c>
      <c r="G22" s="29">
        <f t="shared" si="2"/>
        <v>1.408165049698636</v>
      </c>
      <c r="H22" s="30">
        <f>COUNTIF(modelready_fact[konto_code],A22)</f>
        <v>32</v>
      </c>
    </row>
    <row r="23" spans="1:8" x14ac:dyDescent="0.35">
      <c r="A23" s="14" t="str">
        <v>138000</v>
      </c>
      <c r="B23" s="22" t="str">
        <f>_xlfn.XLOOKUP(A23,modelready_fact[konto_code],modelready_fact[kontonavn],"Mangler navn")</f>
        <v>Kjøp fra andre regnskapsenheter som inngår i KOSTRA konsern</v>
      </c>
      <c r="C23" s="28">
        <f>SUMIF(modelready_fact[konto_code],A23,modelready_fact[ytd_budsjett_nok])</f>
        <v>0</v>
      </c>
      <c r="D23" s="28">
        <f>SUMIF(modelready_fact[konto_code],A23,modelready_fact[ytd_regnskap_nok])</f>
        <v>48000</v>
      </c>
      <c r="E23" s="28">
        <f t="shared" si="0"/>
        <v>-48000</v>
      </c>
      <c r="F23" s="29" t="str">
        <f t="shared" si="1"/>
        <v>Ikke definert</v>
      </c>
      <c r="G23" s="29" t="str">
        <f t="shared" si="2"/>
        <v>Ikke definert</v>
      </c>
      <c r="H23" s="30">
        <f>COUNTIF(modelready_fact[konto_code],A23)</f>
        <v>24</v>
      </c>
    </row>
    <row r="24" spans="1:8" x14ac:dyDescent="0.35">
      <c r="A24" s="14" t="str">
        <v>124010</v>
      </c>
      <c r="B24" s="22" t="str">
        <f>_xlfn.XLOOKUP(A24,modelready_fact[konto_code],modelready_fact[kontonavn],"Mangler navn")</f>
        <v>Drifts- / serviceavtaler - kontormaskiner</v>
      </c>
      <c r="C24" s="28">
        <f>SUMIF(modelready_fact[konto_code],A24,modelready_fact[ytd_budsjett_nok])</f>
        <v>10000</v>
      </c>
      <c r="D24" s="28">
        <f>SUMIF(modelready_fact[konto_code],A24,modelready_fact[ytd_regnskap_nok])</f>
        <v>53535.5</v>
      </c>
      <c r="E24" s="28">
        <f t="shared" si="0"/>
        <v>-43535.5</v>
      </c>
      <c r="F24" s="29">
        <f t="shared" si="1"/>
        <v>-4.3535500000000003</v>
      </c>
      <c r="G24" s="29">
        <f t="shared" si="2"/>
        <v>5.3535500000000003</v>
      </c>
      <c r="H24" s="30">
        <f>COUNTIF(modelready_fact[konto_code],A24)</f>
        <v>24</v>
      </c>
    </row>
    <row r="25" spans="1:8" x14ac:dyDescent="0.35">
      <c r="A25" s="14" t="str">
        <v>175000</v>
      </c>
      <c r="B25" s="22" t="str">
        <f>_xlfn.XLOOKUP(A25,modelready_fact[konto_code],modelready_fact[kontonavn],"Mangler navn")</f>
        <v>Refusjon fra kommuner</v>
      </c>
      <c r="C25" s="28">
        <f>SUMIF(modelready_fact[konto_code],A25,modelready_fact[ytd_budsjett_nok])</f>
        <v>-35000</v>
      </c>
      <c r="D25" s="28">
        <f>SUMIF(modelready_fact[konto_code],A25,modelready_fact[ytd_regnskap_nok])</f>
        <v>0</v>
      </c>
      <c r="E25" s="28">
        <f t="shared" si="0"/>
        <v>-35000</v>
      </c>
      <c r="F25" s="29">
        <f t="shared" si="1"/>
        <v>-1</v>
      </c>
      <c r="G25" s="29" t="str">
        <f t="shared" si="2"/>
        <v>Ikke definert</v>
      </c>
      <c r="H25" s="30">
        <f>COUNTIF(modelready_fact[konto_code],A25)</f>
        <v>8</v>
      </c>
    </row>
    <row r="26" spans="1:8" x14ac:dyDescent="0.35">
      <c r="A26" s="14" t="str">
        <v>110500</v>
      </c>
      <c r="B26" s="22" t="str">
        <f>_xlfn.XLOOKUP(A26,modelready_fact[konto_code],modelready_fact[kontonavn],"Mangler navn")</f>
        <v>Undervisningsmateriell</v>
      </c>
      <c r="C26" s="28">
        <f>SUMIF(modelready_fact[konto_code],A26,modelready_fact[ytd_budsjett_nok])</f>
        <v>266000</v>
      </c>
      <c r="D26" s="28">
        <f>SUMIF(modelready_fact[konto_code],A26,modelready_fact[ytd_regnskap_nok])</f>
        <v>299000</v>
      </c>
      <c r="E26" s="28">
        <f t="shared" si="0"/>
        <v>-33000</v>
      </c>
      <c r="F26" s="29">
        <f t="shared" si="1"/>
        <v>-0.12406015037593984</v>
      </c>
      <c r="G26" s="29">
        <f t="shared" si="2"/>
        <v>1.1240601503759398</v>
      </c>
      <c r="H26" s="30">
        <f>COUNTIF(modelready_fact[konto_code],A26)</f>
        <v>64</v>
      </c>
    </row>
    <row r="27" spans="1:8" x14ac:dyDescent="0.35">
      <c r="A27" s="14" t="str">
        <v>103050</v>
      </c>
      <c r="B27" s="22" t="str">
        <f>_xlfn.XLOOKUP(A27,modelready_fact[konto_code],modelready_fact[kontonavn],"Mangler navn")</f>
        <v>Sommer- og sesonghjelp</v>
      </c>
      <c r="C27" s="28">
        <f>SUMIF(modelready_fact[konto_code],A27,modelready_fact[ytd_budsjett_nok])</f>
        <v>0</v>
      </c>
      <c r="D27" s="28">
        <f>SUMIF(modelready_fact[konto_code],A27,modelready_fact[ytd_regnskap_nok])</f>
        <v>30034.190000000002</v>
      </c>
      <c r="E27" s="28">
        <f t="shared" si="0"/>
        <v>-30034.190000000002</v>
      </c>
      <c r="F27" s="29" t="str">
        <f t="shared" si="1"/>
        <v>Ikke definert</v>
      </c>
      <c r="G27" s="29" t="str">
        <f t="shared" si="2"/>
        <v>Ikke definert</v>
      </c>
      <c r="H27" s="30">
        <f>COUNTIF(modelready_fact[konto_code],A27)</f>
        <v>8</v>
      </c>
    </row>
    <row r="28" spans="1:8" x14ac:dyDescent="0.35">
      <c r="A28" s="14" t="str">
        <v>105045</v>
      </c>
      <c r="B28" s="22" t="str">
        <f>_xlfn.XLOOKUP(A28,modelready_fact[konto_code],modelready_fact[kontonavn],"Mangler navn")</f>
        <v>Turtillegg - reise med pasient / klient/brukere</v>
      </c>
      <c r="C28" s="28">
        <f>SUMIF(modelready_fact[konto_code],A28,modelready_fact[ytd_budsjett_nok])</f>
        <v>0</v>
      </c>
      <c r="D28" s="28">
        <f>SUMIF(modelready_fact[konto_code],A28,modelready_fact[ytd_regnskap_nok])</f>
        <v>25786.46</v>
      </c>
      <c r="E28" s="28">
        <f t="shared" si="0"/>
        <v>-25786.46</v>
      </c>
      <c r="F28" s="29" t="str">
        <f t="shared" si="1"/>
        <v>Ikke definert</v>
      </c>
      <c r="G28" s="29" t="str">
        <f t="shared" si="2"/>
        <v>Ikke definert</v>
      </c>
      <c r="H28" s="30">
        <f>COUNTIF(modelready_fact[konto_code],A28)</f>
        <v>8</v>
      </c>
    </row>
    <row r="29" spans="1:8" x14ac:dyDescent="0.35">
      <c r="A29" s="14" t="str">
        <v>121010</v>
      </c>
      <c r="B29" s="22" t="str">
        <f>_xlfn.XLOOKUP(A29,modelready_fact[konto_code],modelready_fact[kontonavn],"Mangler navn")</f>
        <v>Leie / leasing av transportmidler</v>
      </c>
      <c r="C29" s="28">
        <f>SUMIF(modelready_fact[konto_code],A29,modelready_fact[ytd_budsjett_nok])</f>
        <v>0</v>
      </c>
      <c r="D29" s="28">
        <f>SUMIF(modelready_fact[konto_code],A29,modelready_fact[ytd_regnskap_nok])</f>
        <v>21655.120000000003</v>
      </c>
      <c r="E29" s="28">
        <f t="shared" si="0"/>
        <v>-21655.120000000003</v>
      </c>
      <c r="F29" s="29" t="str">
        <f t="shared" si="1"/>
        <v>Ikke definert</v>
      </c>
      <c r="G29" s="29" t="str">
        <f t="shared" si="2"/>
        <v>Ikke definert</v>
      </c>
      <c r="H29" s="30">
        <f>COUNTIF(modelready_fact[konto_code],A29)</f>
        <v>8</v>
      </c>
    </row>
    <row r="30" spans="1:8" x14ac:dyDescent="0.35">
      <c r="A30" s="14" t="str">
        <v>105046</v>
      </c>
      <c r="B30" s="22" t="str">
        <f>_xlfn.XLOOKUP(A30,modelready_fact[konto_code],modelready_fact[kontonavn],"Mangler navn")</f>
        <v>Forskjøvet arbeidstid</v>
      </c>
      <c r="C30" s="28">
        <f>SUMIF(modelready_fact[konto_code],A30,modelready_fact[ytd_budsjett_nok])</f>
        <v>0</v>
      </c>
      <c r="D30" s="28">
        <f>SUMIF(modelready_fact[konto_code],A30,modelready_fact[ytd_regnskap_nok])</f>
        <v>20342.71</v>
      </c>
      <c r="E30" s="28">
        <f t="shared" si="0"/>
        <v>-20342.71</v>
      </c>
      <c r="F30" s="29" t="str">
        <f t="shared" si="1"/>
        <v>Ikke definert</v>
      </c>
      <c r="G30" s="29" t="str">
        <f t="shared" si="2"/>
        <v>Ikke definert</v>
      </c>
      <c r="H30" s="30">
        <f>COUNTIF(modelready_fact[konto_code],A30)</f>
        <v>8</v>
      </c>
    </row>
    <row r="31" spans="1:8" x14ac:dyDescent="0.35">
      <c r="A31" s="14" t="str">
        <v>118500</v>
      </c>
      <c r="B31" s="22" t="str">
        <f>_xlfn.XLOOKUP(A31,modelready_fact[konto_code],modelready_fact[kontonavn],"Mangler navn")</f>
        <v>Forsikringer, vakthold og sikring</v>
      </c>
      <c r="C31" s="28">
        <f>SUMIF(modelready_fact[konto_code],A31,modelready_fact[ytd_budsjett_nok])</f>
        <v>7000</v>
      </c>
      <c r="D31" s="28">
        <f>SUMIF(modelready_fact[konto_code],A31,modelready_fact[ytd_regnskap_nok])</f>
        <v>27000</v>
      </c>
      <c r="E31" s="28">
        <f t="shared" si="0"/>
        <v>-20000</v>
      </c>
      <c r="F31" s="29">
        <f t="shared" si="1"/>
        <v>-2.8571428571428572</v>
      </c>
      <c r="G31" s="29">
        <f t="shared" si="2"/>
        <v>3.8571428571428572</v>
      </c>
      <c r="H31" s="30">
        <f>COUNTIF(modelready_fact[konto_code],A31)</f>
        <v>32</v>
      </c>
    </row>
    <row r="32" spans="1:8" x14ac:dyDescent="0.35">
      <c r="A32" s="14" t="str">
        <v>103040</v>
      </c>
      <c r="B32" s="22" t="str">
        <f>_xlfn.XLOOKUP(A32,modelready_fact[konto_code],modelready_fact[kontonavn],"Mangler navn")</f>
        <v>Engasjementer / midlertidige stillinger</v>
      </c>
      <c r="C32" s="28">
        <f>SUMIF(modelready_fact[konto_code],A32,modelready_fact[ytd_budsjett_nok])</f>
        <v>0</v>
      </c>
      <c r="D32" s="28">
        <f>SUMIF(modelready_fact[konto_code],A32,modelready_fact[ytd_regnskap_nok])</f>
        <v>19282.89</v>
      </c>
      <c r="E32" s="28">
        <f t="shared" si="0"/>
        <v>-19282.89</v>
      </c>
      <c r="F32" s="29" t="str">
        <f t="shared" si="1"/>
        <v>Ikke definert</v>
      </c>
      <c r="G32" s="29" t="str">
        <f t="shared" si="2"/>
        <v>Ikke definert</v>
      </c>
      <c r="H32" s="30">
        <f>COUNTIF(modelready_fact[konto_code],A32)</f>
        <v>8</v>
      </c>
    </row>
    <row r="33" spans="1:8" ht="29" x14ac:dyDescent="0.35">
      <c r="A33" s="14" t="str">
        <v>108900</v>
      </c>
      <c r="B33" s="22" t="str">
        <f>_xlfn.XLOOKUP(A33,modelready_fact[konto_code],modelready_fact[kontonavn],"Mangler navn")</f>
        <v>Trekkpliktig, opplysningspliktig, ikke arbeidsgiveravgiftspliktig lønn</v>
      </c>
      <c r="C33" s="28">
        <f>SUMIF(modelready_fact[konto_code],A33,modelready_fact[ytd_budsjett_nok])</f>
        <v>0</v>
      </c>
      <c r="D33" s="28">
        <f>SUMIF(modelready_fact[konto_code],A33,modelready_fact[ytd_regnskap_nok])</f>
        <v>15000</v>
      </c>
      <c r="E33" s="28">
        <f t="shared" si="0"/>
        <v>-15000</v>
      </c>
      <c r="F33" s="29" t="str">
        <f t="shared" si="1"/>
        <v>Ikke definert</v>
      </c>
      <c r="G33" s="29" t="str">
        <f t="shared" si="2"/>
        <v>Ikke definert</v>
      </c>
      <c r="H33" s="30">
        <f>COUNTIF(modelready_fact[konto_code],A33)</f>
        <v>40</v>
      </c>
    </row>
    <row r="34" spans="1:8" x14ac:dyDescent="0.35">
      <c r="A34" s="14" t="str">
        <v>123022</v>
      </c>
      <c r="B34" s="22" t="str">
        <f>_xlfn.XLOOKUP(A34,modelready_fact[konto_code],modelready_fact[kontonavn],"Mangler navn")</f>
        <v>Vedlikehold - elektriske installasjoner</v>
      </c>
      <c r="C34" s="28">
        <f>SUMIF(modelready_fact[konto_code],A34,modelready_fact[ytd_budsjett_nok])</f>
        <v>0</v>
      </c>
      <c r="D34" s="28">
        <f>SUMIF(modelready_fact[konto_code],A34,modelready_fact[ytd_regnskap_nok])</f>
        <v>10902.57</v>
      </c>
      <c r="E34" s="28">
        <f t="shared" si="0"/>
        <v>-10902.57</v>
      </c>
      <c r="F34" s="29" t="str">
        <f t="shared" si="1"/>
        <v>Ikke definert</v>
      </c>
      <c r="G34" s="29" t="str">
        <f t="shared" si="2"/>
        <v>Ikke definert</v>
      </c>
      <c r="H34" s="30">
        <f>COUNTIF(modelready_fact[konto_code],A34)</f>
        <v>8</v>
      </c>
    </row>
    <row r="35" spans="1:8" x14ac:dyDescent="0.35">
      <c r="A35" s="14" t="str">
        <v>103032</v>
      </c>
      <c r="B35" s="22" t="str">
        <f>_xlfn.XLOOKUP(A35,modelready_fact[konto_code],modelready_fact[kontonavn],"Mangler navn")</f>
        <v>Ekstrahjelp - helligdagstillegg</v>
      </c>
      <c r="C35" s="28">
        <f>SUMIF(modelready_fact[konto_code],A35,modelready_fact[ytd_budsjett_nok])</f>
        <v>0</v>
      </c>
      <c r="D35" s="28">
        <f>SUMIF(modelready_fact[konto_code],A35,modelready_fact[ytd_regnskap_nok])</f>
        <v>6609.2999999999993</v>
      </c>
      <c r="E35" s="28">
        <f t="shared" si="0"/>
        <v>-6609.2999999999993</v>
      </c>
      <c r="F35" s="29" t="str">
        <f t="shared" si="1"/>
        <v>Ikke definert</v>
      </c>
      <c r="G35" s="29" t="str">
        <f t="shared" si="2"/>
        <v>Ikke definert</v>
      </c>
      <c r="H35" s="30">
        <f>COUNTIF(modelready_fact[konto_code],A35)</f>
        <v>8</v>
      </c>
    </row>
    <row r="36" spans="1:8" x14ac:dyDescent="0.35">
      <c r="A36" s="14" t="str">
        <v>103031</v>
      </c>
      <c r="B36" s="22" t="str">
        <f>_xlfn.XLOOKUP(A36,modelready_fact[konto_code],modelready_fact[kontonavn],"Mangler navn")</f>
        <v>Ekstrahjelp - kvelds- og nattillegg</v>
      </c>
      <c r="C36" s="28">
        <f>SUMIF(modelready_fact[konto_code],A36,modelready_fact[ytd_budsjett_nok])</f>
        <v>0</v>
      </c>
      <c r="D36" s="28">
        <f>SUMIF(modelready_fact[konto_code],A36,modelready_fact[ytd_regnskap_nok])</f>
        <v>6584.52</v>
      </c>
      <c r="E36" s="28">
        <f t="shared" si="0"/>
        <v>-6584.52</v>
      </c>
      <c r="F36" s="29" t="str">
        <f t="shared" si="1"/>
        <v>Ikke definert</v>
      </c>
      <c r="G36" s="29" t="str">
        <f t="shared" si="2"/>
        <v>Ikke definert</v>
      </c>
      <c r="H36" s="30">
        <f>COUNTIF(modelready_fact[konto_code],A36)</f>
        <v>8</v>
      </c>
    </row>
    <row r="37" spans="1:8" x14ac:dyDescent="0.35">
      <c r="A37" s="14" t="str">
        <v>103030</v>
      </c>
      <c r="B37" s="22" t="str">
        <f>_xlfn.XLOOKUP(A37,modelready_fact[konto_code],modelready_fact[kontonavn],"Mangler navn")</f>
        <v>Ekstrahjelp - lørdags- og søndagstillegg</v>
      </c>
      <c r="C37" s="28">
        <f>SUMIF(modelready_fact[konto_code],A37,modelready_fact[ytd_budsjett_nok])</f>
        <v>0</v>
      </c>
      <c r="D37" s="28">
        <f>SUMIF(modelready_fact[konto_code],A37,modelready_fact[ytd_regnskap_nok])</f>
        <v>5380.06</v>
      </c>
      <c r="E37" s="28">
        <f t="shared" si="0"/>
        <v>-5380.06</v>
      </c>
      <c r="F37" s="29" t="str">
        <f t="shared" si="1"/>
        <v>Ikke definert</v>
      </c>
      <c r="G37" s="29" t="str">
        <f t="shared" si="2"/>
        <v>Ikke definert</v>
      </c>
      <c r="H37" s="30">
        <f>COUNTIF(modelready_fact[konto_code],A37)</f>
        <v>8</v>
      </c>
    </row>
    <row r="38" spans="1:8" x14ac:dyDescent="0.35">
      <c r="A38" s="14" t="str">
        <v>137000</v>
      </c>
      <c r="B38" s="22" t="str">
        <f>_xlfn.XLOOKUP(A38,modelready_fact[konto_code],modelready_fact[kontonavn],"Mangler navn")</f>
        <v>Kjøp fra andre</v>
      </c>
      <c r="C38" s="28">
        <f>SUMIF(modelready_fact[konto_code],A38,modelready_fact[ytd_budsjett_nok])</f>
        <v>157000</v>
      </c>
      <c r="D38" s="28">
        <f>SUMIF(modelready_fact[konto_code],A38,modelready_fact[ytd_regnskap_nok])</f>
        <v>162000</v>
      </c>
      <c r="E38" s="28">
        <f t="shared" si="0"/>
        <v>-5000</v>
      </c>
      <c r="F38" s="29">
        <f t="shared" si="1"/>
        <v>-3.1847133757961783E-2</v>
      </c>
      <c r="G38" s="29">
        <f t="shared" si="2"/>
        <v>1.0318471337579618</v>
      </c>
      <c r="H38" s="30">
        <f>COUNTIF(modelready_fact[konto_code],A38)</f>
        <v>24</v>
      </c>
    </row>
    <row r="39" spans="1:8" x14ac:dyDescent="0.35">
      <c r="A39" s="14" t="str">
        <v>117002</v>
      </c>
      <c r="B39" s="22" t="str">
        <f>_xlfn.XLOOKUP(A39,modelready_fact[konto_code],modelready_fact[kontonavn],"Mangler navn")</f>
        <v>Vedlikehold / service transportmidler og anleggsm.</v>
      </c>
      <c r="C39" s="28">
        <f>SUMIF(modelready_fact[konto_code],A39,modelready_fact[ytd_budsjett_nok])</f>
        <v>0</v>
      </c>
      <c r="D39" s="28">
        <f>SUMIF(modelready_fact[konto_code],A39,modelready_fact[ytd_regnskap_nok])</f>
        <v>4400</v>
      </c>
      <c r="E39" s="28">
        <f t="shared" si="0"/>
        <v>-4400</v>
      </c>
      <c r="F39" s="29" t="str">
        <f t="shared" si="1"/>
        <v>Ikke definert</v>
      </c>
      <c r="G39" s="29" t="str">
        <f t="shared" si="2"/>
        <v>Ikke definert</v>
      </c>
      <c r="H39" s="30">
        <f>COUNTIF(modelready_fact[konto_code],A39)</f>
        <v>24</v>
      </c>
    </row>
    <row r="40" spans="1:8" x14ac:dyDescent="0.35">
      <c r="A40" s="14" t="str">
        <v>112010</v>
      </c>
      <c r="B40" s="22" t="str">
        <f>_xlfn.XLOOKUP(A40,modelready_fact[konto_code],modelready_fact[kontonavn],"Mangler navn")</f>
        <v>Arbeidsklær / verneutstyr / uniformer</v>
      </c>
      <c r="C40" s="28">
        <f>SUMIF(modelready_fact[konto_code],A40,modelready_fact[ytd_budsjett_nok])</f>
        <v>0</v>
      </c>
      <c r="D40" s="28">
        <f>SUMIF(modelready_fact[konto_code],A40,modelready_fact[ytd_regnskap_nok])</f>
        <v>4314.5</v>
      </c>
      <c r="E40" s="28">
        <f t="shared" si="0"/>
        <v>-4314.5</v>
      </c>
      <c r="F40" s="29" t="str">
        <f t="shared" si="1"/>
        <v>Ikke definert</v>
      </c>
      <c r="G40" s="29" t="str">
        <f t="shared" si="2"/>
        <v>Ikke definert</v>
      </c>
      <c r="H40" s="30">
        <f>COUNTIF(modelready_fact[konto_code],A40)</f>
        <v>8</v>
      </c>
    </row>
    <row r="41" spans="1:8" x14ac:dyDescent="0.35">
      <c r="A41" s="14" t="str">
        <v>108000</v>
      </c>
      <c r="B41" s="22" t="str">
        <f>_xlfn.XLOOKUP(A41,modelready_fact[konto_code],modelready_fact[kontonavn],"Mangler navn")</f>
        <v>Godtgjørelser til folkevalgte</v>
      </c>
      <c r="C41" s="28">
        <f>SUMIF(modelready_fact[konto_code],A41,modelready_fact[ytd_budsjett_nok])</f>
        <v>0</v>
      </c>
      <c r="D41" s="28">
        <f>SUMIF(modelready_fact[konto_code],A41,modelready_fact[ytd_regnskap_nok])</f>
        <v>4000</v>
      </c>
      <c r="E41" s="28">
        <f t="shared" si="0"/>
        <v>-4000</v>
      </c>
      <c r="F41" s="29" t="str">
        <f t="shared" si="1"/>
        <v>Ikke definert</v>
      </c>
      <c r="G41" s="29" t="str">
        <f t="shared" si="2"/>
        <v>Ikke definert</v>
      </c>
      <c r="H41" s="30">
        <f>COUNTIF(modelready_fact[konto_code],A41)</f>
        <v>8</v>
      </c>
    </row>
    <row r="42" spans="1:8" x14ac:dyDescent="0.35">
      <c r="A42" s="14" t="str">
        <v>112025</v>
      </c>
      <c r="B42" s="22" t="str">
        <f>_xlfn.XLOOKUP(A42,modelready_fact[konto_code],modelready_fact[kontonavn],"Mangler navn")</f>
        <v>Planter</v>
      </c>
      <c r="C42" s="28">
        <f>SUMIF(modelready_fact[konto_code],A42,modelready_fact[ytd_budsjett_nok])</f>
        <v>0</v>
      </c>
      <c r="D42" s="28">
        <f>SUMIF(modelready_fact[konto_code],A42,modelready_fact[ytd_regnskap_nok])</f>
        <v>3486</v>
      </c>
      <c r="E42" s="28">
        <f t="shared" si="0"/>
        <v>-3486</v>
      </c>
      <c r="F42" s="29" t="str">
        <f t="shared" si="1"/>
        <v>Ikke definert</v>
      </c>
      <c r="G42" s="29" t="str">
        <f t="shared" si="2"/>
        <v>Ikke definert</v>
      </c>
      <c r="H42" s="30">
        <f>COUNTIF(modelready_fact[konto_code],A42)</f>
        <v>8</v>
      </c>
    </row>
    <row r="43" spans="1:8" x14ac:dyDescent="0.35">
      <c r="A43" s="14" t="str">
        <v>120045</v>
      </c>
      <c r="B43" s="22" t="str">
        <f>_xlfn.XLOOKUP(A43,modelready_fact[konto_code],modelready_fact[kontonavn],"Mangler navn")</f>
        <v>Kjøkkenutstyr</v>
      </c>
      <c r="C43" s="28">
        <f>SUMIF(modelready_fact[konto_code],A43,modelready_fact[ytd_budsjett_nok])</f>
        <v>0</v>
      </c>
      <c r="D43" s="28">
        <f>SUMIF(modelready_fact[konto_code],A43,modelready_fact[ytd_regnskap_nok])</f>
        <v>3314.4</v>
      </c>
      <c r="E43" s="28">
        <f t="shared" si="0"/>
        <v>-3314.4</v>
      </c>
      <c r="F43" s="29" t="str">
        <f t="shared" si="1"/>
        <v>Ikke definert</v>
      </c>
      <c r="G43" s="29" t="str">
        <f t="shared" si="2"/>
        <v>Ikke definert</v>
      </c>
      <c r="H43" s="30">
        <f>COUNTIF(modelready_fact[konto_code],A43)</f>
        <v>8</v>
      </c>
    </row>
    <row r="44" spans="1:8" x14ac:dyDescent="0.35">
      <c r="A44" s="14" t="str">
        <v>112090</v>
      </c>
      <c r="B44" s="22" t="str">
        <f>_xlfn.XLOOKUP(A44,modelready_fact[konto_code],modelready_fact[kontonavn],"Mangler navn")</f>
        <v>Annet forbruksmateriell, varer og tjenester</v>
      </c>
      <c r="C44" s="28">
        <f>SUMIF(modelready_fact[konto_code],A44,modelready_fact[ytd_budsjett_nok])</f>
        <v>29288</v>
      </c>
      <c r="D44" s="28">
        <f>SUMIF(modelready_fact[konto_code],A44,modelready_fact[ytd_regnskap_nok])</f>
        <v>32459.710000000003</v>
      </c>
      <c r="E44" s="28">
        <f t="shared" si="0"/>
        <v>-3171.7100000000028</v>
      </c>
      <c r="F44" s="29">
        <f t="shared" si="1"/>
        <v>-0.10829384048074306</v>
      </c>
      <c r="G44" s="29">
        <f t="shared" si="2"/>
        <v>1.108293840480743</v>
      </c>
      <c r="H44" s="30">
        <f>COUNTIF(modelready_fact[konto_code],A44)</f>
        <v>16</v>
      </c>
    </row>
    <row r="45" spans="1:8" x14ac:dyDescent="0.35">
      <c r="A45" s="14" t="str">
        <v>112012</v>
      </c>
      <c r="B45" s="22" t="str">
        <f>_xlfn.XLOOKUP(A45,modelready_fact[konto_code],modelready_fact[kontonavn],"Mangler navn")</f>
        <v>GAVE EKOM USKATT (LT 4800)</v>
      </c>
      <c r="C45" s="28">
        <f>SUMIF(modelready_fact[konto_code],A45,modelready_fact[ytd_budsjett_nok])</f>
        <v>0</v>
      </c>
      <c r="D45" s="28">
        <f>SUMIF(modelready_fact[konto_code],A45,modelready_fact[ytd_regnskap_nok])</f>
        <v>2928</v>
      </c>
      <c r="E45" s="28">
        <f t="shared" si="0"/>
        <v>-2928</v>
      </c>
      <c r="F45" s="29" t="str">
        <f t="shared" si="1"/>
        <v>Ikke definert</v>
      </c>
      <c r="G45" s="29" t="str">
        <f t="shared" si="2"/>
        <v>Ikke definert</v>
      </c>
      <c r="H45" s="30">
        <f>COUNTIF(modelready_fact[konto_code],A45)</f>
        <v>8</v>
      </c>
    </row>
    <row r="46" spans="1:8" x14ac:dyDescent="0.35">
      <c r="A46" s="14" t="str">
        <v>112002</v>
      </c>
      <c r="B46" s="22" t="str">
        <f>_xlfn.XLOOKUP(A46,modelready_fact[konto_code],modelready_fact[kontonavn],"Mangler navn")</f>
        <v>Påskjønnelser - jfr reglement</v>
      </c>
      <c r="C46" s="28">
        <f>SUMIF(modelready_fact[konto_code],A46,modelready_fact[ytd_budsjett_nok])</f>
        <v>3720</v>
      </c>
      <c r="D46" s="28">
        <f>SUMIF(modelready_fact[konto_code],A46,modelready_fact[ytd_regnskap_nok])</f>
        <v>6491.15</v>
      </c>
      <c r="E46" s="28">
        <f t="shared" si="0"/>
        <v>-2771.1499999999996</v>
      </c>
      <c r="F46" s="29">
        <f t="shared" si="1"/>
        <v>-0.74493279569892468</v>
      </c>
      <c r="G46" s="29">
        <f t="shared" si="2"/>
        <v>1.7449327956989247</v>
      </c>
      <c r="H46" s="30">
        <f>COUNTIF(modelready_fact[konto_code],A46)</f>
        <v>32</v>
      </c>
    </row>
    <row r="47" spans="1:8" x14ac:dyDescent="0.35">
      <c r="A47" s="14" t="str">
        <v>112020</v>
      </c>
      <c r="B47" s="22" t="str">
        <f>_xlfn.XLOOKUP(A47,modelready_fact[konto_code],modelready_fact[kontonavn],"Mangler navn")</f>
        <v>Plast og papir</v>
      </c>
      <c r="C47" s="28">
        <f>SUMIF(modelready_fact[konto_code],A47,modelready_fact[ytd_budsjett_nok])</f>
        <v>0</v>
      </c>
      <c r="D47" s="28">
        <f>SUMIF(modelready_fact[konto_code],A47,modelready_fact[ytd_regnskap_nok])</f>
        <v>786.64</v>
      </c>
      <c r="E47" s="28">
        <f t="shared" si="0"/>
        <v>-786.64</v>
      </c>
      <c r="F47" s="29" t="str">
        <f t="shared" si="1"/>
        <v>Ikke definert</v>
      </c>
      <c r="G47" s="29" t="str">
        <f t="shared" si="2"/>
        <v>Ikke definert</v>
      </c>
      <c r="H47" s="30">
        <f>COUNTIF(modelready_fact[konto_code],A47)</f>
        <v>8</v>
      </c>
    </row>
    <row r="48" spans="1:8" x14ac:dyDescent="0.35">
      <c r="A48" s="14" t="str">
        <v>112060</v>
      </c>
      <c r="B48" s="22" t="str">
        <f>_xlfn.XLOOKUP(A48,modelready_fact[konto_code],modelready_fact[kontonavn],"Mangler navn")</f>
        <v>Brukerbelønning</v>
      </c>
      <c r="C48" s="28">
        <f>SUMIF(modelready_fact[konto_code],A48,modelready_fact[ytd_budsjett_nok])</f>
        <v>10360</v>
      </c>
      <c r="D48" s="28">
        <f>SUMIF(modelready_fact[konto_code],A48,modelready_fact[ytd_regnskap_nok])</f>
        <v>11000</v>
      </c>
      <c r="E48" s="28">
        <f t="shared" si="0"/>
        <v>-640</v>
      </c>
      <c r="F48" s="29">
        <f t="shared" si="1"/>
        <v>-6.1776061776061778E-2</v>
      </c>
      <c r="G48" s="29">
        <f t="shared" si="2"/>
        <v>1.0617760617760619</v>
      </c>
      <c r="H48" s="30">
        <f>COUNTIF(modelready_fact[konto_code],A48)</f>
        <v>24</v>
      </c>
    </row>
    <row r="49" spans="1:8" x14ac:dyDescent="0.35">
      <c r="A49" s="14" t="str">
        <v>112024</v>
      </c>
      <c r="B49" s="22" t="str">
        <f>_xlfn.XLOOKUP(A49,modelready_fact[konto_code],modelready_fact[kontonavn],"Mangler navn")</f>
        <v>Tekstiler og gardiner</v>
      </c>
      <c r="C49" s="28">
        <f>SUMIF(modelready_fact[konto_code],A49,modelready_fact[ytd_budsjett_nok])</f>
        <v>0</v>
      </c>
      <c r="D49" s="28">
        <f>SUMIF(modelready_fact[konto_code],A49,modelready_fact[ytd_regnskap_nok])</f>
        <v>600</v>
      </c>
      <c r="E49" s="28">
        <f t="shared" si="0"/>
        <v>-600</v>
      </c>
      <c r="F49" s="29" t="str">
        <f t="shared" si="1"/>
        <v>Ikke definert</v>
      </c>
      <c r="G49" s="29" t="str">
        <f t="shared" si="2"/>
        <v>Ikke definert</v>
      </c>
      <c r="H49" s="30">
        <f>COUNTIF(modelready_fact[konto_code],A49)</f>
        <v>8</v>
      </c>
    </row>
    <row r="50" spans="1:8" x14ac:dyDescent="0.35">
      <c r="A50" s="14" t="str">
        <v>105065</v>
      </c>
      <c r="B50" s="22" t="str">
        <f>_xlfn.XLOOKUP(A50,modelready_fact[konto_code],modelready_fact[kontonavn],"Mangler navn")</f>
        <v>Skattepl. km-godtgjørelse</v>
      </c>
      <c r="C50" s="28">
        <f>SUMIF(modelready_fact[konto_code],A50,modelready_fact[ytd_budsjett_nok])</f>
        <v>0</v>
      </c>
      <c r="D50" s="28">
        <f>SUMIF(modelready_fact[konto_code],A50,modelready_fact[ytd_regnskap_nok])</f>
        <v>493.03</v>
      </c>
      <c r="E50" s="28">
        <f t="shared" si="0"/>
        <v>-493.03</v>
      </c>
      <c r="F50" s="29" t="str">
        <f t="shared" si="1"/>
        <v>Ikke definert</v>
      </c>
      <c r="G50" s="29" t="str">
        <f t="shared" si="2"/>
        <v>Ikke definert</v>
      </c>
      <c r="H50" s="30">
        <f>COUNTIF(modelready_fact[konto_code],A50)</f>
        <v>8</v>
      </c>
    </row>
    <row r="51" spans="1:8" x14ac:dyDescent="0.35">
      <c r="A51" s="14" t="str">
        <v>126000</v>
      </c>
      <c r="B51" s="22" t="str">
        <f>_xlfn.XLOOKUP(A51,modelready_fact[konto_code],modelready_fact[kontonavn],"Mangler navn")</f>
        <v>Renholdstjenester</v>
      </c>
      <c r="C51" s="28">
        <f>SUMIF(modelready_fact[konto_code],A51,modelready_fact[ytd_budsjett_nok])</f>
        <v>0</v>
      </c>
      <c r="D51" s="28">
        <f>SUMIF(modelready_fact[konto_code],A51,modelready_fact[ytd_regnskap_nok])</f>
        <v>400</v>
      </c>
      <c r="E51" s="28">
        <f t="shared" si="0"/>
        <v>-400</v>
      </c>
      <c r="F51" s="29" t="str">
        <f t="shared" si="1"/>
        <v>Ikke definert</v>
      </c>
      <c r="G51" s="29" t="str">
        <f t="shared" si="2"/>
        <v>Ikke definert</v>
      </c>
      <c r="H51" s="30">
        <f>COUNTIF(modelready_fact[konto_code],A51)</f>
        <v>8</v>
      </c>
    </row>
    <row r="52" spans="1:8" x14ac:dyDescent="0.35">
      <c r="A52" s="14" t="str">
        <v>112022</v>
      </c>
      <c r="B52" s="22" t="str">
        <f>_xlfn.XLOOKUP(A52,modelready_fact[konto_code],modelready_fact[kontonavn],"Mangler navn")</f>
        <v>Rengjøringsmidler</v>
      </c>
      <c r="C52" s="28">
        <f>SUMIF(modelready_fact[konto_code],A52,modelready_fact[ytd_budsjett_nok])</f>
        <v>6800</v>
      </c>
      <c r="D52" s="28">
        <f>SUMIF(modelready_fact[konto_code],A52,modelready_fact[ytd_regnskap_nok])</f>
        <v>7132.57</v>
      </c>
      <c r="E52" s="28">
        <f t="shared" si="0"/>
        <v>-332.56999999999971</v>
      </c>
      <c r="F52" s="29">
        <f t="shared" si="1"/>
        <v>-4.890735294117643E-2</v>
      </c>
      <c r="G52" s="29">
        <f t="shared" si="2"/>
        <v>1.0489073529411763</v>
      </c>
      <c r="H52" s="30">
        <f>COUNTIF(modelready_fact[konto_code],A52)</f>
        <v>8</v>
      </c>
    </row>
    <row r="53" spans="1:8" x14ac:dyDescent="0.35">
      <c r="A53" s="14" t="str">
        <v>113004</v>
      </c>
      <c r="B53" s="22" t="str">
        <f>_xlfn.XLOOKUP(A53,modelready_fact[konto_code],modelready_fact[kontonavn],"Mangler navn")</f>
        <v>Bank og finansielle gebyrer</v>
      </c>
      <c r="C53" s="28">
        <f>SUMIF(modelready_fact[konto_code],A53,modelready_fact[ytd_budsjett_nok])</f>
        <v>0</v>
      </c>
      <c r="D53" s="28">
        <f>SUMIF(modelready_fact[konto_code],A53,modelready_fact[ytd_regnskap_nok])</f>
        <v>295</v>
      </c>
      <c r="E53" s="28">
        <f t="shared" si="0"/>
        <v>-295</v>
      </c>
      <c r="F53" s="29" t="str">
        <f t="shared" si="1"/>
        <v>Ikke definert</v>
      </c>
      <c r="G53" s="29" t="str">
        <f t="shared" si="2"/>
        <v>Ikke definert</v>
      </c>
      <c r="H53" s="30">
        <f>COUNTIF(modelready_fact[konto_code],A53)</f>
        <v>24</v>
      </c>
    </row>
    <row r="54" spans="1:8" x14ac:dyDescent="0.35">
      <c r="A54" s="14" t="str">
        <v>119550</v>
      </c>
      <c r="B54" s="22" t="str">
        <f>_xlfn.XLOOKUP(A54,modelready_fact[konto_code],modelready_fact[kontonavn],"Mangler navn")</f>
        <v>Kommunale gebyrer</v>
      </c>
      <c r="C54" s="28">
        <f>SUMIF(modelready_fact[konto_code],A54,modelready_fact[ytd_budsjett_nok])</f>
        <v>0</v>
      </c>
      <c r="D54" s="28">
        <f>SUMIF(modelready_fact[konto_code],A54,modelready_fact[ytd_regnskap_nok])</f>
        <v>161.94999999999999</v>
      </c>
      <c r="E54" s="28">
        <f t="shared" si="0"/>
        <v>-161.94999999999999</v>
      </c>
      <c r="F54" s="29" t="str">
        <f t="shared" si="1"/>
        <v>Ikke definert</v>
      </c>
      <c r="G54" s="29" t="str">
        <f t="shared" si="2"/>
        <v>Ikke definert</v>
      </c>
      <c r="H54" s="30">
        <f>COUNTIF(modelready_fact[konto_code],A54)</f>
        <v>8</v>
      </c>
    </row>
    <row r="55" spans="1:8" x14ac:dyDescent="0.35">
      <c r="A55" s="14" t="str">
        <v>111509</v>
      </c>
      <c r="B55" s="22" t="str">
        <f>_xlfn.XLOOKUP(A55,modelready_fact[konto_code],modelready_fact[kontonavn],"Mangler navn")</f>
        <v>Pant</v>
      </c>
      <c r="C55" s="28">
        <f>SUMIF(modelready_fact[konto_code],A55,modelready_fact[ytd_budsjett_nok])</f>
        <v>0</v>
      </c>
      <c r="D55" s="28">
        <f>SUMIF(modelready_fact[konto_code],A55,modelready_fact[ytd_regnskap_nok])</f>
        <v>57</v>
      </c>
      <c r="E55" s="28">
        <f t="shared" si="0"/>
        <v>-57</v>
      </c>
      <c r="F55" s="29" t="str">
        <f t="shared" si="1"/>
        <v>Ikke definert</v>
      </c>
      <c r="G55" s="29" t="str">
        <f t="shared" si="2"/>
        <v>Ikke definert</v>
      </c>
      <c r="H55" s="30">
        <f>COUNTIF(modelready_fact[konto_code],A55)</f>
        <v>8</v>
      </c>
    </row>
    <row r="56" spans="1:8" x14ac:dyDescent="0.35">
      <c r="A56" s="14" t="str">
        <v>150010</v>
      </c>
      <c r="B56" s="22" t="str">
        <f>_xlfn.XLOOKUP(A56,modelready_fact[konto_code],modelready_fact[kontonavn],"Mangler navn")</f>
        <v>Forsinkelsesrenter (mora)</v>
      </c>
      <c r="C56" s="28">
        <f>SUMIF(modelready_fact[konto_code],A56,modelready_fact[ytd_budsjett_nok])</f>
        <v>0</v>
      </c>
      <c r="D56" s="28">
        <f>SUMIF(modelready_fact[konto_code],A56,modelready_fact[ytd_regnskap_nok])</f>
        <v>9.27</v>
      </c>
      <c r="E56" s="28">
        <f t="shared" si="0"/>
        <v>-9.27</v>
      </c>
      <c r="F56" s="29" t="str">
        <f t="shared" si="1"/>
        <v>Ikke definert</v>
      </c>
      <c r="G56" s="29" t="str">
        <f t="shared" si="2"/>
        <v>Ikke definert</v>
      </c>
      <c r="H56" s="30">
        <f>COUNTIF(modelready_fact[konto_code],A56)</f>
        <v>8</v>
      </c>
    </row>
    <row r="57" spans="1:8" x14ac:dyDescent="0.35">
      <c r="A57" s="14" t="str">
        <v>105042</v>
      </c>
      <c r="B57" s="22" t="str">
        <f>_xlfn.XLOOKUP(A57,modelready_fact[konto_code],modelready_fact[kontonavn],"Mangler navn")</f>
        <v>Lønn utrykning</v>
      </c>
      <c r="C57" s="28">
        <f>SUMIF(modelready_fact[konto_code],A57,modelready_fact[ytd_budsjett_nok])</f>
        <v>0</v>
      </c>
      <c r="D57" s="28">
        <f>SUMIF(modelready_fact[konto_code],A57,modelready_fact[ytd_regnskap_nok])</f>
        <v>0</v>
      </c>
      <c r="E57" s="28">
        <f t="shared" si="0"/>
        <v>0</v>
      </c>
      <c r="F57" s="29" t="str">
        <f t="shared" si="1"/>
        <v>Ikke definert</v>
      </c>
      <c r="G57" s="29" t="str">
        <f t="shared" si="2"/>
        <v>Ikke definert</v>
      </c>
      <c r="H57" s="30">
        <f>COUNTIF(modelready_fact[konto_code],A57)</f>
        <v>8</v>
      </c>
    </row>
    <row r="58" spans="1:8" ht="29" x14ac:dyDescent="0.35">
      <c r="A58" s="14" t="str">
        <v>117004</v>
      </c>
      <c r="B58" s="22" t="str">
        <f>_xlfn.XLOOKUP(A58,modelready_fact[konto_code],modelready_fact[kontonavn],"Mangler navn")</f>
        <v>SKADER OG EGENANDELER TRANSPORTMIDLER OG ANLEGGSMASKINER</v>
      </c>
      <c r="C58" s="28">
        <f>SUMIF(modelready_fact[konto_code],A58,modelready_fact[ytd_budsjett_nok])</f>
        <v>0</v>
      </c>
      <c r="D58" s="28">
        <f>SUMIF(modelready_fact[konto_code],A58,modelready_fact[ytd_regnskap_nok])</f>
        <v>0</v>
      </c>
      <c r="E58" s="28">
        <f t="shared" si="0"/>
        <v>0</v>
      </c>
      <c r="F58" s="29" t="str">
        <f t="shared" si="1"/>
        <v>Ikke definert</v>
      </c>
      <c r="G58" s="29" t="str">
        <f t="shared" si="2"/>
        <v>Ikke definert</v>
      </c>
      <c r="H58" s="30">
        <f>COUNTIF(modelready_fact[konto_code],A58)</f>
        <v>8</v>
      </c>
    </row>
    <row r="59" spans="1:8" x14ac:dyDescent="0.35">
      <c r="A59" s="14" t="str">
        <v>124023</v>
      </c>
      <c r="B59" s="22" t="str">
        <f>_xlfn.XLOOKUP(A59,modelready_fact[konto_code],modelready_fact[kontonavn],"Mangler navn")</f>
        <v>Driftsavtaler - medisinsk utstyr</v>
      </c>
      <c r="C59" s="28">
        <f>SUMIF(modelready_fact[konto_code],A59,modelready_fact[ytd_budsjett_nok])</f>
        <v>0</v>
      </c>
      <c r="D59" s="28">
        <f>SUMIF(modelready_fact[konto_code],A59,modelready_fact[ytd_regnskap_nok])</f>
        <v>0</v>
      </c>
      <c r="E59" s="28">
        <f t="shared" si="0"/>
        <v>0</v>
      </c>
      <c r="F59" s="29" t="str">
        <f t="shared" si="1"/>
        <v>Ikke definert</v>
      </c>
      <c r="G59" s="29" t="str">
        <f t="shared" si="2"/>
        <v>Ikke definert</v>
      </c>
      <c r="H59" s="30">
        <f>COUNTIF(modelready_fact[konto_code],A59)</f>
        <v>8</v>
      </c>
    </row>
    <row r="60" spans="1:8" x14ac:dyDescent="0.35">
      <c r="A60" s="14" t="str">
        <v>125000</v>
      </c>
      <c r="B60" s="22" t="str">
        <f>_xlfn.XLOOKUP(A60,modelready_fact[konto_code],modelready_fact[kontonavn],"Mangler navn")</f>
        <v>Materialer til vedl. - bygg</v>
      </c>
      <c r="C60" s="28">
        <f>SUMIF(modelready_fact[konto_code],A60,modelready_fact[ytd_budsjett_nok])</f>
        <v>0</v>
      </c>
      <c r="D60" s="28">
        <f>SUMIF(modelready_fact[konto_code],A60,modelready_fact[ytd_regnskap_nok])</f>
        <v>0</v>
      </c>
      <c r="E60" s="28">
        <f t="shared" si="0"/>
        <v>0</v>
      </c>
      <c r="F60" s="29" t="str">
        <f t="shared" si="1"/>
        <v>Ikke definert</v>
      </c>
      <c r="G60" s="29" t="str">
        <f t="shared" si="2"/>
        <v>Ikke definert</v>
      </c>
      <c r="H60" s="30">
        <f>COUNTIF(modelready_fact[konto_code],A60)</f>
        <v>8</v>
      </c>
    </row>
    <row r="61" spans="1:8" x14ac:dyDescent="0.35">
      <c r="A61" s="14" t="str">
        <v>127050</v>
      </c>
      <c r="B61" s="22" t="str">
        <f>_xlfn.XLOOKUP(A61,modelready_fact[konto_code],modelready_fact[kontonavn],"Mangler navn")</f>
        <v>Bedriftshelsetjenester</v>
      </c>
      <c r="C61" s="28">
        <f>SUMIF(modelready_fact[konto_code],A61,modelready_fact[ytd_budsjett_nok])</f>
        <v>0</v>
      </c>
      <c r="D61" s="28">
        <f>SUMIF(modelready_fact[konto_code],A61,modelready_fact[ytd_regnskap_nok])</f>
        <v>0</v>
      </c>
      <c r="E61" s="28">
        <f t="shared" si="0"/>
        <v>0</v>
      </c>
      <c r="F61" s="29" t="str">
        <f t="shared" si="1"/>
        <v>Ikke definert</v>
      </c>
      <c r="G61" s="29" t="str">
        <f t="shared" si="2"/>
        <v>Ikke definert</v>
      </c>
      <c r="H61" s="30">
        <f>COUNTIF(modelready_fact[konto_code],A61)</f>
        <v>8</v>
      </c>
    </row>
    <row r="62" spans="1:8" x14ac:dyDescent="0.35">
      <c r="A62" s="14" t="str">
        <v>117040</v>
      </c>
      <c r="B62" s="22" t="str">
        <f>_xlfn.XLOOKUP(A62,modelready_fact[konto_code],modelready_fact[kontonavn],"Mangler navn")</f>
        <v>Flyttetjenester</v>
      </c>
      <c r="C62" s="28">
        <f>SUMIF(modelready_fact[konto_code],A62,modelready_fact[ytd_budsjett_nok])</f>
        <v>0</v>
      </c>
      <c r="D62" s="28">
        <f>SUMIF(modelready_fact[konto_code],A62,modelready_fact[ytd_regnskap_nok])</f>
        <v>0</v>
      </c>
      <c r="E62" s="28">
        <f t="shared" si="0"/>
        <v>0</v>
      </c>
      <c r="F62" s="29" t="str">
        <f t="shared" si="1"/>
        <v>Ikke definert</v>
      </c>
      <c r="G62" s="29" t="str">
        <f t="shared" si="2"/>
        <v>Ikke definert</v>
      </c>
      <c r="H62" s="30">
        <f>COUNTIF(modelready_fact[konto_code],A62)</f>
        <v>8</v>
      </c>
    </row>
    <row r="63" spans="1:8" x14ac:dyDescent="0.35">
      <c r="A63" s="14" t="str">
        <v>120030</v>
      </c>
      <c r="B63" s="22" t="str">
        <f>_xlfn.XLOOKUP(A63,modelready_fact[konto_code],modelready_fact[kontonavn],"Mangler navn")</f>
        <v>Hvite / brune varer / elektriske produkter</v>
      </c>
      <c r="C63" s="28">
        <f>SUMIF(modelready_fact[konto_code],A63,modelready_fact[ytd_budsjett_nok])</f>
        <v>0</v>
      </c>
      <c r="D63" s="28">
        <f>SUMIF(modelready_fact[konto_code],A63,modelready_fact[ytd_regnskap_nok])</f>
        <v>0</v>
      </c>
      <c r="E63" s="28">
        <f t="shared" si="0"/>
        <v>0</v>
      </c>
      <c r="F63" s="29" t="str">
        <f t="shared" si="1"/>
        <v>Ikke definert</v>
      </c>
      <c r="G63" s="29" t="str">
        <f t="shared" si="2"/>
        <v>Ikke definert</v>
      </c>
      <c r="H63" s="30">
        <f>COUNTIF(modelready_fact[konto_code],A63)</f>
        <v>8</v>
      </c>
    </row>
    <row r="64" spans="1:8" x14ac:dyDescent="0.35">
      <c r="A64" s="14" t="str">
        <v>123020</v>
      </c>
      <c r="B64" s="22" t="str">
        <f>_xlfn.XLOOKUP(A64,modelready_fact[konto_code],modelready_fact[kontonavn],"Mangler navn")</f>
        <v>Vedlikehold - bygning</v>
      </c>
      <c r="C64" s="28">
        <f>SUMIF(modelready_fact[konto_code],A64,modelready_fact[ytd_budsjett_nok])</f>
        <v>0</v>
      </c>
      <c r="D64" s="28">
        <f>SUMIF(modelready_fact[konto_code],A64,modelready_fact[ytd_regnskap_nok])</f>
        <v>0</v>
      </c>
      <c r="E64" s="28">
        <f t="shared" si="0"/>
        <v>0</v>
      </c>
      <c r="F64" s="29" t="str">
        <f t="shared" si="1"/>
        <v>Ikke definert</v>
      </c>
      <c r="G64" s="29" t="str">
        <f t="shared" si="2"/>
        <v>Ikke definert</v>
      </c>
      <c r="H64" s="30">
        <f>COUNTIF(modelready_fact[konto_code],A64)</f>
        <v>8</v>
      </c>
    </row>
    <row r="65" spans="1:8" x14ac:dyDescent="0.35">
      <c r="A65" s="14" t="str">
        <v>150900</v>
      </c>
      <c r="B65" s="22" t="str">
        <f>_xlfn.XLOOKUP(A65,modelready_fact[konto_code],modelready_fact[kontonavn],"Mangler navn")</f>
        <v>Tap på finansielle instrumenter</v>
      </c>
      <c r="C65" s="28">
        <f>SUMIF(modelready_fact[konto_code],A65,modelready_fact[ytd_budsjett_nok])</f>
        <v>0</v>
      </c>
      <c r="D65" s="28">
        <f>SUMIF(modelready_fact[konto_code],A65,modelready_fact[ytd_regnskap_nok])</f>
        <v>0</v>
      </c>
      <c r="E65" s="28">
        <f t="shared" si="0"/>
        <v>0</v>
      </c>
      <c r="F65" s="29" t="str">
        <f t="shared" si="1"/>
        <v>Ikke definert</v>
      </c>
      <c r="G65" s="29" t="str">
        <f t="shared" si="2"/>
        <v>Ikke definert</v>
      </c>
      <c r="H65" s="30">
        <f>COUNTIF(modelready_fact[konto_code],A65)</f>
        <v>8</v>
      </c>
    </row>
    <row r="66" spans="1:8" x14ac:dyDescent="0.35">
      <c r="A66" s="14" t="str">
        <v>183000</v>
      </c>
      <c r="B66" s="22" t="str">
        <f>_xlfn.XLOOKUP(A66,modelready_fact[konto_code],modelready_fact[kontonavn],"Mangler navn")</f>
        <v>Overføring fra fylkeskommuner</v>
      </c>
      <c r="C66" s="28">
        <f>SUMIF(modelready_fact[konto_code],A66,modelready_fact[ytd_budsjett_nok])</f>
        <v>0</v>
      </c>
      <c r="D66" s="28">
        <f>SUMIF(modelready_fact[konto_code],A66,modelready_fact[ytd_regnskap_nok])</f>
        <v>0</v>
      </c>
      <c r="E66" s="28">
        <f t="shared" si="0"/>
        <v>0</v>
      </c>
      <c r="F66" s="29" t="str">
        <f t="shared" si="1"/>
        <v>Ikke definert</v>
      </c>
      <c r="G66" s="29" t="str">
        <f t="shared" si="2"/>
        <v>Ikke definert</v>
      </c>
      <c r="H66" s="30">
        <f>COUNTIF(modelready_fact[konto_code],A66)</f>
        <v>8</v>
      </c>
    </row>
    <row r="67" spans="1:8" x14ac:dyDescent="0.35">
      <c r="A67" s="14" t="str">
        <v>119000</v>
      </c>
      <c r="B67" s="22" t="str">
        <f>_xlfn.XLOOKUP(A67,modelready_fact[konto_code],modelready_fact[kontonavn],"Mangler navn")</f>
        <v>Leie av lokaler og grunn</v>
      </c>
      <c r="C67" s="28">
        <f>SUMIF(modelready_fact[konto_code],A67,modelready_fact[ytd_budsjett_nok])</f>
        <v>4000</v>
      </c>
      <c r="D67" s="28">
        <f>SUMIF(modelready_fact[konto_code],A67,modelready_fact[ytd_regnskap_nok])</f>
        <v>4000</v>
      </c>
      <c r="E67" s="28">
        <f t="shared" si="0"/>
        <v>0</v>
      </c>
      <c r="F67" s="29">
        <f t="shared" si="1"/>
        <v>0</v>
      </c>
      <c r="G67" s="29">
        <f t="shared" si="2"/>
        <v>1</v>
      </c>
      <c r="H67" s="30">
        <f>COUNTIF(modelready_fact[konto_code],A67)</f>
        <v>8</v>
      </c>
    </row>
    <row r="68" spans="1:8" x14ac:dyDescent="0.35">
      <c r="A68" s="14" t="str">
        <v>160000</v>
      </c>
      <c r="B68" s="22" t="str">
        <f>_xlfn.XLOOKUP(A68,modelready_fact[konto_code],modelready_fact[kontonavn],"Mangler navn")</f>
        <v>Brukerbetaling for kommunale tjenester -</v>
      </c>
      <c r="C68" s="28">
        <f>SUMIF(modelready_fact[konto_code],A68,modelready_fact[ytd_budsjett_nok])</f>
        <v>112</v>
      </c>
      <c r="D68" s="28">
        <f>SUMIF(modelready_fact[konto_code],A68,modelready_fact[ytd_regnskap_nok])</f>
        <v>-1000</v>
      </c>
      <c r="E68" s="28">
        <f t="shared" si="0"/>
        <v>1112</v>
      </c>
      <c r="F68" s="29">
        <f t="shared" si="1"/>
        <v>9.9285714285714288</v>
      </c>
      <c r="G68" s="29">
        <f t="shared" si="2"/>
        <v>-8.9285714285714288</v>
      </c>
      <c r="H68" s="30">
        <f>COUNTIF(modelready_fact[konto_code],A68)</f>
        <v>16</v>
      </c>
    </row>
    <row r="69" spans="1:8" x14ac:dyDescent="0.35">
      <c r="A69" s="14" t="str">
        <v>113000</v>
      </c>
      <c r="B69" s="22" t="str">
        <f>_xlfn.XLOOKUP(A69,modelready_fact[konto_code],modelready_fact[kontonavn],"Mangler navn")</f>
        <v>Abonnement / samtale for mobil, telefon, nettbrett</v>
      </c>
      <c r="C69" s="28">
        <f>SUMIF(modelready_fact[konto_code],A69,modelready_fact[ytd_budsjett_nok])</f>
        <v>16800</v>
      </c>
      <c r="D69" s="28">
        <f>SUMIF(modelready_fact[konto_code],A69,modelready_fact[ytd_regnskap_nok])</f>
        <v>14859.67</v>
      </c>
      <c r="E69" s="28">
        <f t="shared" si="0"/>
        <v>1940.33</v>
      </c>
      <c r="F69" s="29">
        <f t="shared" si="1"/>
        <v>0.11549583333333333</v>
      </c>
      <c r="G69" s="29">
        <f t="shared" si="2"/>
        <v>0.88450416666666665</v>
      </c>
      <c r="H69" s="30">
        <f>COUNTIF(modelready_fact[konto_code],A69)</f>
        <v>40</v>
      </c>
    </row>
    <row r="70" spans="1:8" x14ac:dyDescent="0.35">
      <c r="A70" s="14" t="str">
        <v>127200</v>
      </c>
      <c r="B70" s="22" t="str">
        <f>_xlfn.XLOOKUP(A70,modelready_fact[konto_code],modelready_fact[kontonavn],"Mangler navn")</f>
        <v>Andre tjenester</v>
      </c>
      <c r="C70" s="28">
        <f>SUMIF(modelready_fact[konto_code],A70,modelready_fact[ytd_budsjett_nok])</f>
        <v>7000</v>
      </c>
      <c r="D70" s="28">
        <f>SUMIF(modelready_fact[konto_code],A70,modelready_fact[ytd_regnskap_nok])</f>
        <v>5000</v>
      </c>
      <c r="E70" s="28">
        <f t="shared" si="0"/>
        <v>2000</v>
      </c>
      <c r="F70" s="29">
        <f t="shared" si="1"/>
        <v>0.2857142857142857</v>
      </c>
      <c r="G70" s="29">
        <f t="shared" si="2"/>
        <v>0.7142857142857143</v>
      </c>
      <c r="H70" s="30">
        <f>COUNTIF(modelready_fact[konto_code],A70)</f>
        <v>8</v>
      </c>
    </row>
    <row r="71" spans="1:8" x14ac:dyDescent="0.35">
      <c r="A71" s="14" t="str">
        <v>105064</v>
      </c>
      <c r="B71" s="22" t="str">
        <f>_xlfn.XLOOKUP(A71,modelready_fact[konto_code],modelready_fact[kontonavn],"Mangler navn")</f>
        <v>Skattepl. klesgodtgjørelse</v>
      </c>
      <c r="C71" s="28">
        <f>SUMIF(modelready_fact[konto_code],A71,modelready_fact[ytd_budsjett_nok])</f>
        <v>11328</v>
      </c>
      <c r="D71" s="28">
        <f>SUMIF(modelready_fact[konto_code],A71,modelready_fact[ytd_regnskap_nok])</f>
        <v>8746.4999999999982</v>
      </c>
      <c r="E71" s="28">
        <f t="shared" ref="E71:E111" si="3">C71-D71</f>
        <v>2581.5000000000018</v>
      </c>
      <c r="F71" s="29">
        <f t="shared" ref="F71:F111" si="4">IF(C71=0,"Ikke definert",E71/ABS(C71))</f>
        <v>0.22788665254237303</v>
      </c>
      <c r="G71" s="29">
        <f t="shared" ref="G71:G111" si="5">IF(C71&lt;=0,"Ikke definert",D71/C71)</f>
        <v>0.77211334745762694</v>
      </c>
      <c r="H71" s="30">
        <f>COUNTIF(modelready_fact[konto_code],A71)</f>
        <v>8</v>
      </c>
    </row>
    <row r="72" spans="1:8" x14ac:dyDescent="0.35">
      <c r="A72" s="14" t="str">
        <v>105060</v>
      </c>
      <c r="B72" s="22" t="str">
        <f>_xlfn.XLOOKUP(A72,modelready_fact[konto_code],modelready_fact[kontonavn],"Mangler navn")</f>
        <v>Skattepl. telefongodtgjørelse</v>
      </c>
      <c r="C72" s="28">
        <f>SUMIF(modelready_fact[konto_code],A72,modelready_fact[ytd_budsjett_nok])</f>
        <v>2664</v>
      </c>
      <c r="D72" s="28">
        <f>SUMIF(modelready_fact[konto_code],A72,modelready_fact[ytd_regnskap_nok])</f>
        <v>0</v>
      </c>
      <c r="E72" s="28">
        <f t="shared" si="3"/>
        <v>2664</v>
      </c>
      <c r="F72" s="29">
        <f t="shared" si="4"/>
        <v>1</v>
      </c>
      <c r="G72" s="29">
        <f t="shared" si="5"/>
        <v>0</v>
      </c>
      <c r="H72" s="30">
        <f>COUNTIF(modelready_fact[konto_code],A72)</f>
        <v>8</v>
      </c>
    </row>
    <row r="73" spans="1:8" x14ac:dyDescent="0.35">
      <c r="A73" s="14" t="str">
        <v>112013</v>
      </c>
      <c r="B73" s="22" t="str">
        <f>_xlfn.XLOOKUP(A73,modelready_fact[konto_code],modelready_fact[kontonavn],"Mangler navn")</f>
        <v>MOTPOST GAVE EKOM USKATT (LT 4802)</v>
      </c>
      <c r="C73" s="28">
        <f>SUMIF(modelready_fact[konto_code],A73,modelready_fact[ytd_budsjett_nok])</f>
        <v>0</v>
      </c>
      <c r="D73" s="28">
        <f>SUMIF(modelready_fact[konto_code],A73,modelready_fact[ytd_regnskap_nok])</f>
        <v>-2928</v>
      </c>
      <c r="E73" s="28">
        <f t="shared" si="3"/>
        <v>2928</v>
      </c>
      <c r="F73" s="29" t="str">
        <f t="shared" si="4"/>
        <v>Ikke definert</v>
      </c>
      <c r="G73" s="29" t="str">
        <f t="shared" si="5"/>
        <v>Ikke definert</v>
      </c>
      <c r="H73" s="30">
        <f>COUNTIF(modelready_fact[konto_code],A73)</f>
        <v>8</v>
      </c>
    </row>
    <row r="74" spans="1:8" x14ac:dyDescent="0.35">
      <c r="A74" s="14" t="str">
        <v>116500</v>
      </c>
      <c r="B74" s="22" t="str">
        <f>_xlfn.XLOOKUP(A74,modelready_fact[konto_code],modelready_fact[kontonavn],"Mangler navn")</f>
        <v>Andre opplysningspliktige godtgjørelser</v>
      </c>
      <c r="C74" s="28">
        <f>SUMIF(modelready_fact[konto_code],A74,modelready_fact[ytd_budsjett_nok])</f>
        <v>15000</v>
      </c>
      <c r="D74" s="28">
        <f>SUMIF(modelready_fact[konto_code],A74,modelready_fact[ytd_regnskap_nok])</f>
        <v>12000</v>
      </c>
      <c r="E74" s="28">
        <f t="shared" si="3"/>
        <v>3000</v>
      </c>
      <c r="F74" s="29">
        <f t="shared" si="4"/>
        <v>0.2</v>
      </c>
      <c r="G74" s="29">
        <f t="shared" si="5"/>
        <v>0.8</v>
      </c>
      <c r="H74" s="30">
        <f>COUNTIF(modelready_fact[konto_code],A74)</f>
        <v>72</v>
      </c>
    </row>
    <row r="75" spans="1:8" x14ac:dyDescent="0.35">
      <c r="A75" s="14" t="str">
        <v>110000</v>
      </c>
      <c r="B75" s="22" t="str">
        <f>_xlfn.XLOOKUP(A75,modelready_fact[konto_code],modelready_fact[kontonavn],"Mangler navn")</f>
        <v>Kontormateriell / rekvisita</v>
      </c>
      <c r="C75" s="28">
        <f>SUMIF(modelready_fact[konto_code],A75,modelready_fact[ytd_budsjett_nok])</f>
        <v>10000</v>
      </c>
      <c r="D75" s="28">
        <f>SUMIF(modelready_fact[konto_code],A75,modelready_fact[ytd_regnskap_nok])</f>
        <v>6958.21</v>
      </c>
      <c r="E75" s="28">
        <f t="shared" si="3"/>
        <v>3041.79</v>
      </c>
      <c r="F75" s="29">
        <f t="shared" si="4"/>
        <v>0.30417899999999998</v>
      </c>
      <c r="G75" s="29">
        <f t="shared" si="5"/>
        <v>0.69582100000000002</v>
      </c>
      <c r="H75" s="30">
        <f>COUNTIF(modelready_fact[konto_code],A75)</f>
        <v>24</v>
      </c>
    </row>
    <row r="76" spans="1:8" x14ac:dyDescent="0.35">
      <c r="A76" s="14" t="str">
        <v>112099</v>
      </c>
      <c r="B76" s="22" t="str">
        <f>_xlfn.XLOOKUP(A76,modelready_fact[konto_code],modelready_fact[kontonavn],"Mangler navn")</f>
        <v>Interne inntekter/utgifter</v>
      </c>
      <c r="C76" s="28">
        <f>SUMIF(modelready_fact[konto_code],A76,modelready_fact[ytd_budsjett_nok])</f>
        <v>0</v>
      </c>
      <c r="D76" s="28">
        <f>SUMIF(modelready_fact[konto_code],A76,modelready_fact[ytd_regnskap_nok])</f>
        <v>-3387</v>
      </c>
      <c r="E76" s="28">
        <f t="shared" si="3"/>
        <v>3387</v>
      </c>
      <c r="F76" s="29" t="str">
        <f t="shared" si="4"/>
        <v>Ikke definert</v>
      </c>
      <c r="G76" s="29" t="str">
        <f t="shared" si="5"/>
        <v>Ikke definert</v>
      </c>
      <c r="H76" s="30">
        <f>COUNTIF(modelready_fact[konto_code],A76)</f>
        <v>16</v>
      </c>
    </row>
    <row r="77" spans="1:8" x14ac:dyDescent="0.35">
      <c r="A77" s="14" t="str">
        <v>120015</v>
      </c>
      <c r="B77" s="22" t="str">
        <f>_xlfn.XLOOKUP(A77,modelready_fact[konto_code],modelready_fact[kontonavn],"Mangler navn")</f>
        <v>Kjøp av mobiltlf / telefon / nettbrett</v>
      </c>
      <c r="C77" s="28">
        <f>SUMIF(modelready_fact[konto_code],A77,modelready_fact[ytd_budsjett_nok])</f>
        <v>14944</v>
      </c>
      <c r="D77" s="28">
        <f>SUMIF(modelready_fact[konto_code],A77,modelready_fact[ytd_regnskap_nok])</f>
        <v>10786.2</v>
      </c>
      <c r="E77" s="28">
        <f t="shared" si="3"/>
        <v>4157.7999999999993</v>
      </c>
      <c r="F77" s="29">
        <f t="shared" si="4"/>
        <v>0.278225374732334</v>
      </c>
      <c r="G77" s="29">
        <f t="shared" si="5"/>
        <v>0.721774625267666</v>
      </c>
      <c r="H77" s="30">
        <f>COUNTIF(modelready_fact[konto_code],A77)</f>
        <v>8</v>
      </c>
    </row>
    <row r="78" spans="1:8" x14ac:dyDescent="0.35">
      <c r="A78" s="14" t="str">
        <v>111400</v>
      </c>
      <c r="B78" s="22" t="str">
        <f>_xlfn.XLOOKUP(A78,modelready_fact[konto_code],modelready_fact[kontonavn],"Mangler navn")</f>
        <v>Medisiner</v>
      </c>
      <c r="C78" s="28">
        <f>SUMIF(modelready_fact[konto_code],A78,modelready_fact[ytd_budsjett_nok])</f>
        <v>6800</v>
      </c>
      <c r="D78" s="28">
        <f>SUMIF(modelready_fact[konto_code],A78,modelready_fact[ytd_regnskap_nok])</f>
        <v>2562.0500000000002</v>
      </c>
      <c r="E78" s="28">
        <f t="shared" si="3"/>
        <v>4237.95</v>
      </c>
      <c r="F78" s="29">
        <f t="shared" si="4"/>
        <v>0.62322794117647051</v>
      </c>
      <c r="G78" s="29">
        <f t="shared" si="5"/>
        <v>0.37677205882352943</v>
      </c>
      <c r="H78" s="30">
        <f>COUNTIF(modelready_fact[konto_code],A78)</f>
        <v>8</v>
      </c>
    </row>
    <row r="79" spans="1:8" x14ac:dyDescent="0.35">
      <c r="A79" s="14" t="str">
        <v>112021</v>
      </c>
      <c r="B79" s="22" t="str">
        <f>_xlfn.XLOOKUP(A79,modelready_fact[konto_code],modelready_fact[kontonavn],"Mangler navn")</f>
        <v>Renholdsutstyr</v>
      </c>
      <c r="C79" s="28">
        <f>SUMIF(modelready_fact[konto_code],A79,modelready_fact[ytd_budsjett_nok])</f>
        <v>14944</v>
      </c>
      <c r="D79" s="28">
        <f>SUMIF(modelready_fact[konto_code],A79,modelready_fact[ytd_regnskap_nok])</f>
        <v>9956.86</v>
      </c>
      <c r="E79" s="28">
        <f t="shared" si="3"/>
        <v>4987.1399999999994</v>
      </c>
      <c r="F79" s="29">
        <f t="shared" si="4"/>
        <v>0.33372189507494643</v>
      </c>
      <c r="G79" s="29">
        <f t="shared" si="5"/>
        <v>0.66627810492505357</v>
      </c>
      <c r="H79" s="30">
        <f>COUNTIF(modelready_fact[konto_code],A79)</f>
        <v>8</v>
      </c>
    </row>
    <row r="80" spans="1:8" x14ac:dyDescent="0.35">
      <c r="A80" s="14" t="str">
        <v>101040</v>
      </c>
      <c r="B80" s="22" t="str">
        <f>_xlfn.XLOOKUP(A80,modelready_fact[konto_code],modelready_fact[kontonavn],"Mangler navn")</f>
        <v>Fastlønn - veiledningstillegg</v>
      </c>
      <c r="C80" s="28">
        <f>SUMIF(modelready_fact[konto_code],A80,modelready_fact[ytd_budsjett_nok])</f>
        <v>10336</v>
      </c>
      <c r="D80" s="28">
        <f>SUMIF(modelready_fact[konto_code],A80,modelready_fact[ytd_regnskap_nok])</f>
        <v>4994.1399999999994</v>
      </c>
      <c r="E80" s="28">
        <f t="shared" si="3"/>
        <v>5341.8600000000006</v>
      </c>
      <c r="F80" s="29">
        <f t="shared" si="4"/>
        <v>0.51682082043343658</v>
      </c>
      <c r="G80" s="29">
        <f t="shared" si="5"/>
        <v>0.48317917956656342</v>
      </c>
      <c r="H80" s="30">
        <f>COUNTIF(modelready_fact[konto_code],A80)</f>
        <v>8</v>
      </c>
    </row>
    <row r="81" spans="1:8" x14ac:dyDescent="0.35">
      <c r="A81" s="14" t="str">
        <v>122000</v>
      </c>
      <c r="B81" s="22" t="str">
        <f>_xlfn.XLOOKUP(A81,modelready_fact[konto_code],modelready_fact[kontonavn],"Mangler navn")</f>
        <v>Leie av kontorutstyr / maskiner</v>
      </c>
      <c r="C81" s="28">
        <f>SUMIF(modelready_fact[konto_code],A81,modelready_fact[ytd_budsjett_nok])</f>
        <v>13600</v>
      </c>
      <c r="D81" s="28">
        <f>SUMIF(modelready_fact[konto_code],A81,modelready_fact[ytd_regnskap_nok])</f>
        <v>7974</v>
      </c>
      <c r="E81" s="28">
        <f t="shared" si="3"/>
        <v>5626</v>
      </c>
      <c r="F81" s="29">
        <f t="shared" si="4"/>
        <v>0.41367647058823531</v>
      </c>
      <c r="G81" s="29">
        <f t="shared" si="5"/>
        <v>0.58632352941176469</v>
      </c>
      <c r="H81" s="30">
        <f>COUNTIF(modelready_fact[konto_code],A81)</f>
        <v>8</v>
      </c>
    </row>
    <row r="82" spans="1:8" x14ac:dyDescent="0.35">
      <c r="A82" s="14" t="str">
        <v>119520</v>
      </c>
      <c r="B82" s="22" t="str">
        <f>_xlfn.XLOOKUP(A82,modelready_fact[konto_code],modelready_fact[kontonavn],"Mangler navn")</f>
        <v>Tv-lisens og kabel-tv</v>
      </c>
      <c r="C82" s="28">
        <f>SUMIF(modelready_fact[konto_code],A82,modelready_fact[ytd_budsjett_nok])</f>
        <v>6800</v>
      </c>
      <c r="D82" s="28">
        <f>SUMIF(modelready_fact[konto_code],A82,modelready_fact[ytd_regnskap_nok])</f>
        <v>0</v>
      </c>
      <c r="E82" s="28">
        <f t="shared" si="3"/>
        <v>6800</v>
      </c>
      <c r="F82" s="29">
        <f t="shared" si="4"/>
        <v>1</v>
      </c>
      <c r="G82" s="29">
        <f t="shared" si="5"/>
        <v>0</v>
      </c>
      <c r="H82" s="30">
        <f>COUNTIF(modelready_fact[konto_code],A82)</f>
        <v>8</v>
      </c>
    </row>
    <row r="83" spans="1:8" x14ac:dyDescent="0.35">
      <c r="A83" s="14" t="str">
        <v>111000</v>
      </c>
      <c r="B83" s="22" t="str">
        <f>_xlfn.XLOOKUP(A83,modelready_fact[konto_code],modelready_fact[kontonavn],"Mangler navn")</f>
        <v>Medisinsk forbruksmateriell</v>
      </c>
      <c r="C83" s="28">
        <f>SUMIF(modelready_fact[konto_code],A83,modelready_fact[ytd_budsjett_nok])</f>
        <v>18680</v>
      </c>
      <c r="D83" s="28">
        <f>SUMIF(modelready_fact[konto_code],A83,modelready_fact[ytd_regnskap_nok])</f>
        <v>11873.289999999999</v>
      </c>
      <c r="E83" s="28">
        <f t="shared" si="3"/>
        <v>6806.7100000000009</v>
      </c>
      <c r="F83" s="29">
        <f t="shared" si="4"/>
        <v>0.364384903640257</v>
      </c>
      <c r="G83" s="29">
        <f t="shared" si="5"/>
        <v>0.635615096359743</v>
      </c>
      <c r="H83" s="30">
        <f>COUNTIF(modelready_fact[konto_code],A83)</f>
        <v>16</v>
      </c>
    </row>
    <row r="84" spans="1:8" x14ac:dyDescent="0.35">
      <c r="A84" s="14" t="str">
        <v>170080</v>
      </c>
      <c r="B84" s="22" t="str">
        <f>_xlfn.XLOOKUP(A84,modelready_fact[konto_code],modelready_fact[kontonavn],"Mangler navn")</f>
        <v>Øremerkede statstilskudd</v>
      </c>
      <c r="C84" s="28">
        <f>SUMIF(modelready_fact[konto_code],A84,modelready_fact[ytd_budsjett_nok])</f>
        <v>0</v>
      </c>
      <c r="D84" s="28">
        <f>SUMIF(modelready_fact[konto_code],A84,modelready_fact[ytd_regnskap_nok])</f>
        <v>-7100</v>
      </c>
      <c r="E84" s="28">
        <f t="shared" si="3"/>
        <v>7100</v>
      </c>
      <c r="F84" s="29" t="str">
        <f t="shared" si="4"/>
        <v>Ikke definert</v>
      </c>
      <c r="G84" s="29" t="str">
        <f t="shared" si="5"/>
        <v>Ikke definert</v>
      </c>
      <c r="H84" s="30">
        <f>COUNTIF(modelready_fact[konto_code],A84)</f>
        <v>16</v>
      </c>
    </row>
    <row r="85" spans="1:8" x14ac:dyDescent="0.35">
      <c r="A85" s="14" t="str">
        <v>111502</v>
      </c>
      <c r="B85" s="22" t="str">
        <f>_xlfn.XLOOKUP(A85,modelready_fact[konto_code],modelready_fact[kontonavn],"Mangler navn")</f>
        <v>Bevertning møter / kurs / opplæring / overtidsmat</v>
      </c>
      <c r="C85" s="28">
        <f>SUMIF(modelready_fact[konto_code],A85,modelready_fact[ytd_budsjett_nok])</f>
        <v>14944</v>
      </c>
      <c r="D85" s="28">
        <f>SUMIF(modelready_fact[konto_code],A85,modelready_fact[ytd_regnskap_nok])</f>
        <v>5729.87</v>
      </c>
      <c r="E85" s="28">
        <f t="shared" si="3"/>
        <v>9214.130000000001</v>
      </c>
      <c r="F85" s="29">
        <f t="shared" si="4"/>
        <v>0.61657722162740902</v>
      </c>
      <c r="G85" s="29">
        <f t="shared" si="5"/>
        <v>0.38342277837259098</v>
      </c>
      <c r="H85" s="30">
        <f>COUNTIF(modelready_fact[konto_code],A85)</f>
        <v>8</v>
      </c>
    </row>
    <row r="86" spans="1:8" x14ac:dyDescent="0.35">
      <c r="A86" s="14" t="str">
        <v>114000</v>
      </c>
      <c r="B86" s="22" t="str">
        <f>_xlfn.XLOOKUP(A86,modelready_fact[konto_code],modelready_fact[kontonavn],"Mangler navn")</f>
        <v>Stillingsannonser</v>
      </c>
      <c r="C86" s="28">
        <f>SUMIF(modelready_fact[konto_code],A86,modelready_fact[ytd_budsjett_nok])</f>
        <v>20400</v>
      </c>
      <c r="D86" s="28">
        <f>SUMIF(modelready_fact[konto_code],A86,modelready_fact[ytd_regnskap_nok])</f>
        <v>10312.5</v>
      </c>
      <c r="E86" s="28">
        <f t="shared" si="3"/>
        <v>10087.5</v>
      </c>
      <c r="F86" s="29">
        <f t="shared" si="4"/>
        <v>0.49448529411764708</v>
      </c>
      <c r="G86" s="29">
        <f t="shared" si="5"/>
        <v>0.50551470588235292</v>
      </c>
      <c r="H86" s="30">
        <f>COUNTIF(modelready_fact[konto_code],A86)</f>
        <v>8</v>
      </c>
    </row>
    <row r="87" spans="1:8" x14ac:dyDescent="0.35">
      <c r="A87" s="14" t="str">
        <v>116000</v>
      </c>
      <c r="B87" s="22" t="str">
        <f>_xlfn.XLOOKUP(A87,modelready_fact[konto_code],modelready_fact[kontonavn],"Mangler navn")</f>
        <v>Km-godtgjørelse, inkl. passasjertillegg - oppl.pl</v>
      </c>
      <c r="C87" s="28">
        <f>SUMIF(modelready_fact[konto_code],A87,modelready_fact[ytd_budsjett_nok])</f>
        <v>48800</v>
      </c>
      <c r="D87" s="28">
        <f>SUMIF(modelready_fact[konto_code],A87,modelready_fact[ytd_regnskap_nok])</f>
        <v>38009.25</v>
      </c>
      <c r="E87" s="28">
        <f t="shared" si="3"/>
        <v>10790.75</v>
      </c>
      <c r="F87" s="29">
        <f t="shared" si="4"/>
        <v>0.22112192622950819</v>
      </c>
      <c r="G87" s="29">
        <f t="shared" si="5"/>
        <v>0.77887807377049179</v>
      </c>
      <c r="H87" s="30">
        <f>COUNTIF(modelready_fact[konto_code],A87)</f>
        <v>40</v>
      </c>
    </row>
    <row r="88" spans="1:8" x14ac:dyDescent="0.35">
      <c r="A88" s="14" t="str">
        <v>110020</v>
      </c>
      <c r="B88" s="22" t="str">
        <f>_xlfn.XLOOKUP(A88,modelready_fact[konto_code],modelready_fact[kontonavn],"Mangler navn")</f>
        <v>Kopieringsmatriell - papir / toner (ikke leie)</v>
      </c>
      <c r="C88" s="28">
        <f>SUMIF(modelready_fact[konto_code],A88,modelready_fact[ytd_budsjett_nok])</f>
        <v>22160</v>
      </c>
      <c r="D88" s="28">
        <f>SUMIF(modelready_fact[konto_code],A88,modelready_fact[ytd_regnskap_nok])</f>
        <v>9000</v>
      </c>
      <c r="E88" s="28">
        <f t="shared" si="3"/>
        <v>13160</v>
      </c>
      <c r="F88" s="29">
        <f t="shared" si="4"/>
        <v>0.59386281588447654</v>
      </c>
      <c r="G88" s="29">
        <f t="shared" si="5"/>
        <v>0.40613718411552346</v>
      </c>
      <c r="H88" s="30">
        <f>COUNTIF(modelready_fact[konto_code],A88)</f>
        <v>24</v>
      </c>
    </row>
    <row r="89" spans="1:8" x14ac:dyDescent="0.35">
      <c r="A89" s="14" t="str">
        <v>102010</v>
      </c>
      <c r="B89" s="22" t="str">
        <f>_xlfn.XLOOKUP(A89,modelready_fact[konto_code],modelready_fact[kontonavn],"Mangler navn")</f>
        <v>Vikar - lønnet perm inkl tillitsverv og velf.perm.</v>
      </c>
      <c r="C89" s="28">
        <f>SUMIF(modelready_fact[konto_code],A89,modelready_fact[ytd_budsjett_nok])</f>
        <v>37904</v>
      </c>
      <c r="D89" s="28">
        <f>SUMIF(modelready_fact[konto_code],A89,modelready_fact[ytd_regnskap_nok])</f>
        <v>24408.58</v>
      </c>
      <c r="E89" s="28">
        <f t="shared" si="3"/>
        <v>13495.419999999998</v>
      </c>
      <c r="F89" s="29">
        <f t="shared" si="4"/>
        <v>0.35604210637399741</v>
      </c>
      <c r="G89" s="29">
        <f t="shared" si="5"/>
        <v>0.64395789362600253</v>
      </c>
      <c r="H89" s="30">
        <f>COUNTIF(modelready_fact[konto_code],A89)</f>
        <v>8</v>
      </c>
    </row>
    <row r="90" spans="1:8" x14ac:dyDescent="0.35">
      <c r="A90" s="14" t="str">
        <v>102011</v>
      </c>
      <c r="B90" s="22" t="str">
        <f>_xlfn.XLOOKUP(A90,modelready_fact[konto_code],modelready_fact[kontonavn],"Mangler navn")</f>
        <v>Vikar - feriefravær</v>
      </c>
      <c r="C90" s="28">
        <f>SUMIF(modelready_fact[konto_code],A90,modelready_fact[ytd_budsjett_nok])</f>
        <v>321050</v>
      </c>
      <c r="D90" s="28">
        <f>SUMIF(modelready_fact[konto_code],A90,modelready_fact[ytd_regnskap_nok])</f>
        <v>303923.43</v>
      </c>
      <c r="E90" s="28">
        <f t="shared" si="3"/>
        <v>17126.570000000007</v>
      </c>
      <c r="F90" s="29">
        <f t="shared" si="4"/>
        <v>5.334549135648655E-2</v>
      </c>
      <c r="G90" s="29">
        <f t="shared" si="5"/>
        <v>0.94665450864351341</v>
      </c>
      <c r="H90" s="30">
        <f>COUNTIF(modelready_fact[konto_code],A90)</f>
        <v>8</v>
      </c>
    </row>
    <row r="91" spans="1:8" x14ac:dyDescent="0.35">
      <c r="A91" s="14" t="str">
        <v>117000</v>
      </c>
      <c r="B91" s="22" t="str">
        <f>_xlfn.XLOOKUP(A91,modelready_fact[konto_code],modelready_fact[kontonavn],"Mangler navn")</f>
        <v>Drivstoff - inkludert strøm til el-biler, bio</v>
      </c>
      <c r="C91" s="28">
        <f>SUMIF(modelready_fact[konto_code],A91,modelready_fact[ytd_budsjett_nok])</f>
        <v>32624</v>
      </c>
      <c r="D91" s="28">
        <f>SUMIF(modelready_fact[konto_code],A91,modelready_fact[ytd_regnskap_nok])</f>
        <v>11278.51</v>
      </c>
      <c r="E91" s="28">
        <f t="shared" si="3"/>
        <v>21345.489999999998</v>
      </c>
      <c r="F91" s="29">
        <f t="shared" si="4"/>
        <v>0.65428794752329567</v>
      </c>
      <c r="G91" s="29">
        <f t="shared" si="5"/>
        <v>0.34571205247670428</v>
      </c>
      <c r="H91" s="30">
        <f>COUNTIF(modelready_fact[konto_code],A91)</f>
        <v>8</v>
      </c>
    </row>
    <row r="92" spans="1:8" x14ac:dyDescent="0.35">
      <c r="A92" s="14" t="str">
        <v>120090</v>
      </c>
      <c r="B92" s="22" t="str">
        <f>_xlfn.XLOOKUP(A92,modelready_fact[konto_code],modelready_fact[kontonavn],"Mangler navn")</f>
        <v>Annet utstyr / andre maskiner</v>
      </c>
      <c r="C92" s="28">
        <f>SUMIF(modelready_fact[konto_code],A92,modelready_fact[ytd_budsjett_nok])</f>
        <v>146000</v>
      </c>
      <c r="D92" s="28">
        <f>SUMIF(modelready_fact[konto_code],A92,modelready_fact[ytd_regnskap_nok])</f>
        <v>118000</v>
      </c>
      <c r="E92" s="28">
        <f t="shared" si="3"/>
        <v>28000</v>
      </c>
      <c r="F92" s="29">
        <f t="shared" si="4"/>
        <v>0.19178082191780821</v>
      </c>
      <c r="G92" s="29">
        <f t="shared" si="5"/>
        <v>0.80821917808219179</v>
      </c>
      <c r="H92" s="30">
        <f>COUNTIF(modelready_fact[konto_code],A92)</f>
        <v>48</v>
      </c>
    </row>
    <row r="93" spans="1:8" x14ac:dyDescent="0.35">
      <c r="A93" s="14" t="str">
        <v>177000</v>
      </c>
      <c r="B93" s="22" t="str">
        <f>_xlfn.XLOOKUP(A93,modelready_fact[konto_code],modelready_fact[kontonavn],"Mangler navn")</f>
        <v>Refusjon fra private</v>
      </c>
      <c r="C93" s="28">
        <f>SUMIF(modelready_fact[konto_code],A93,modelready_fact[ytd_budsjett_nok])</f>
        <v>0</v>
      </c>
      <c r="D93" s="28">
        <f>SUMIF(modelready_fact[konto_code],A93,modelready_fact[ytd_regnskap_nok])</f>
        <v>-29960</v>
      </c>
      <c r="E93" s="28">
        <f t="shared" si="3"/>
        <v>29960</v>
      </c>
      <c r="F93" s="29" t="str">
        <f t="shared" si="4"/>
        <v>Ikke definert</v>
      </c>
      <c r="G93" s="29" t="str">
        <f t="shared" si="5"/>
        <v>Ikke definert</v>
      </c>
      <c r="H93" s="30">
        <f>COUNTIF(modelready_fact[konto_code],A93)</f>
        <v>16</v>
      </c>
    </row>
    <row r="94" spans="1:8" x14ac:dyDescent="0.35">
      <c r="A94" s="14" t="str">
        <v>120000</v>
      </c>
      <c r="B94" s="22" t="str">
        <f>_xlfn.XLOOKUP(A94,modelready_fact[konto_code],modelready_fact[kontonavn],"Mangler navn")</f>
        <v>Inventar - møbler, madrasser</v>
      </c>
      <c r="C94" s="28">
        <f>SUMIF(modelready_fact[konto_code],A94,modelready_fact[ytd_budsjett_nok])</f>
        <v>32624</v>
      </c>
      <c r="D94" s="28">
        <f>SUMIF(modelready_fact[konto_code],A94,modelready_fact[ytd_regnskap_nok])</f>
        <v>0</v>
      </c>
      <c r="E94" s="28">
        <f t="shared" si="3"/>
        <v>32624</v>
      </c>
      <c r="F94" s="29">
        <f t="shared" si="4"/>
        <v>1</v>
      </c>
      <c r="G94" s="29">
        <f t="shared" si="5"/>
        <v>0</v>
      </c>
      <c r="H94" s="30">
        <f>COUNTIF(modelready_fact[konto_code],A94)</f>
        <v>8</v>
      </c>
    </row>
    <row r="95" spans="1:8" x14ac:dyDescent="0.35">
      <c r="A95" s="14" t="str">
        <v>117030</v>
      </c>
      <c r="B95" s="22" t="str">
        <f>_xlfn.XLOOKUP(A95,modelready_fact[konto_code],modelready_fact[kontonavn],"Mangler navn")</f>
        <v>Reiseutg. buss, tog,taxi, fly, leiebil, bom, park.</v>
      </c>
      <c r="C95" s="28">
        <f>SUMIF(modelready_fact[konto_code],A95,modelready_fact[ytd_budsjett_nok])</f>
        <v>595864</v>
      </c>
      <c r="D95" s="28">
        <f>SUMIF(modelready_fact[konto_code],A95,modelready_fact[ytd_regnskap_nok])</f>
        <v>559549.72</v>
      </c>
      <c r="E95" s="28">
        <f t="shared" si="3"/>
        <v>36314.280000000028</v>
      </c>
      <c r="F95" s="29">
        <f t="shared" si="4"/>
        <v>6.094390666326549E-2</v>
      </c>
      <c r="G95" s="29">
        <f t="shared" si="5"/>
        <v>0.93905609333673457</v>
      </c>
      <c r="H95" s="30">
        <f>COUNTIF(modelready_fact[konto_code],A95)</f>
        <v>72</v>
      </c>
    </row>
    <row r="96" spans="1:8" ht="29" x14ac:dyDescent="0.35">
      <c r="A96" s="14" t="str">
        <v>162000</v>
      </c>
      <c r="B96" s="22" t="str">
        <f>_xlfn.XLOOKUP(A96,modelready_fact[konto_code],modelready_fact[kontonavn],"Mangler navn")</f>
        <v>Annet salg av varer og tjenester, gebyrer o.l. som ikke er merverdiavgiftspliktig</v>
      </c>
      <c r="C96" s="28">
        <f>SUMIF(modelready_fact[konto_code],A96,modelready_fact[ytd_budsjett_nok])</f>
        <v>0</v>
      </c>
      <c r="D96" s="28">
        <f>SUMIF(modelready_fact[konto_code],A96,modelready_fact[ytd_regnskap_nok])</f>
        <v>-37000</v>
      </c>
      <c r="E96" s="28">
        <f t="shared" si="3"/>
        <v>37000</v>
      </c>
      <c r="F96" s="29" t="str">
        <f t="shared" si="4"/>
        <v>Ikke definert</v>
      </c>
      <c r="G96" s="29" t="str">
        <f t="shared" si="5"/>
        <v>Ikke definert</v>
      </c>
      <c r="H96" s="30">
        <f>COUNTIF(modelready_fact[konto_code],A96)</f>
        <v>16</v>
      </c>
    </row>
    <row r="97" spans="1:8" x14ac:dyDescent="0.35">
      <c r="A97" s="14" t="str">
        <v>102001</v>
      </c>
      <c r="B97" s="22" t="str">
        <f>_xlfn.XLOOKUP(A97,modelready_fact[konto_code],modelready_fact[kontonavn],"Mangler navn")</f>
        <v>Vikar - sykefravær - uten refusjon</v>
      </c>
      <c r="C97" s="28">
        <f>SUMIF(modelready_fact[konto_code],A97,modelready_fact[ytd_budsjett_nok])</f>
        <v>174470</v>
      </c>
      <c r="D97" s="28">
        <f>SUMIF(modelready_fact[konto_code],A97,modelready_fact[ytd_regnskap_nok])</f>
        <v>129213.04000000001</v>
      </c>
      <c r="E97" s="28">
        <f t="shared" si="3"/>
        <v>45256.959999999992</v>
      </c>
      <c r="F97" s="29">
        <f t="shared" si="4"/>
        <v>0.25939680174241986</v>
      </c>
      <c r="G97" s="29">
        <f t="shared" si="5"/>
        <v>0.74060319825758014</v>
      </c>
      <c r="H97" s="30">
        <f>COUNTIF(modelready_fact[konto_code],A97)</f>
        <v>8</v>
      </c>
    </row>
    <row r="98" spans="1:8" x14ac:dyDescent="0.35">
      <c r="A98" s="14" t="str">
        <v>112000</v>
      </c>
      <c r="B98" s="22" t="str">
        <f>_xlfn.XLOOKUP(A98,modelready_fact[konto_code],modelready_fact[kontonavn],"Mangler navn")</f>
        <v>Velferdstiltak / arrangementer -  ansatte</v>
      </c>
      <c r="C98" s="28">
        <f>SUMIF(modelready_fact[konto_code],A98,modelready_fact[ytd_budsjett_nok])</f>
        <v>79944</v>
      </c>
      <c r="D98" s="28">
        <f>SUMIF(modelready_fact[konto_code],A98,modelready_fact[ytd_regnskap_nok])</f>
        <v>34587</v>
      </c>
      <c r="E98" s="28">
        <f t="shared" si="3"/>
        <v>45357</v>
      </c>
      <c r="F98" s="29">
        <f t="shared" si="4"/>
        <v>0.56735965175622938</v>
      </c>
      <c r="G98" s="29">
        <f t="shared" si="5"/>
        <v>0.43264034824377062</v>
      </c>
      <c r="H98" s="30">
        <f>COUNTIF(modelready_fact[konto_code],A98)</f>
        <v>32</v>
      </c>
    </row>
    <row r="99" spans="1:8" x14ac:dyDescent="0.35">
      <c r="A99" s="14" t="str">
        <v>115000</v>
      </c>
      <c r="B99" s="22" t="str">
        <f>_xlfn.XLOOKUP(A99,modelready_fact[konto_code],modelready_fact[kontonavn],"Mangler navn")</f>
        <v>Kurs / konferanser/opplæring - inkl. hotell</v>
      </c>
      <c r="C99" s="28">
        <f>SUMIF(modelready_fact[konto_code],A99,modelready_fact[ytd_budsjett_nok])</f>
        <v>68144</v>
      </c>
      <c r="D99" s="28">
        <f>SUMIF(modelready_fact[konto_code],A99,modelready_fact[ytd_regnskap_nok])</f>
        <v>21047.18</v>
      </c>
      <c r="E99" s="28">
        <f t="shared" si="3"/>
        <v>47096.82</v>
      </c>
      <c r="F99" s="29">
        <f t="shared" si="4"/>
        <v>0.69113671049542147</v>
      </c>
      <c r="G99" s="29">
        <f t="shared" si="5"/>
        <v>0.30886328950457853</v>
      </c>
      <c r="H99" s="30">
        <f>COUNTIF(modelready_fact[konto_code],A99)</f>
        <v>32</v>
      </c>
    </row>
    <row r="100" spans="1:8" x14ac:dyDescent="0.35">
      <c r="A100" s="14" t="str">
        <v>101032</v>
      </c>
      <c r="B100" s="22" t="str">
        <f>_xlfn.XLOOKUP(A100,modelready_fact[konto_code],modelready_fact[kontonavn],"Mangler navn")</f>
        <v>Fastlønn - helligdagstillegg</v>
      </c>
      <c r="C100" s="28">
        <f>SUMIF(modelready_fact[konto_code],A100,modelready_fact[ytd_budsjett_nok])</f>
        <v>414000</v>
      </c>
      <c r="D100" s="28">
        <f>SUMIF(modelready_fact[konto_code],A100,modelready_fact[ytd_regnskap_nok])</f>
        <v>350515.05</v>
      </c>
      <c r="E100" s="28">
        <f t="shared" si="3"/>
        <v>63484.950000000012</v>
      </c>
      <c r="F100" s="29">
        <f t="shared" si="4"/>
        <v>0.15334528985507248</v>
      </c>
      <c r="G100" s="29">
        <f t="shared" si="5"/>
        <v>0.84665471014492755</v>
      </c>
      <c r="H100" s="30">
        <f>COUNTIF(modelready_fact[konto_code],A100)</f>
        <v>8</v>
      </c>
    </row>
    <row r="101" spans="1:8" x14ac:dyDescent="0.35">
      <c r="A101" s="14" t="str">
        <v>101031</v>
      </c>
      <c r="B101" s="22" t="str">
        <f>_xlfn.XLOOKUP(A101,modelready_fact[konto_code],modelready_fact[kontonavn],"Mangler navn")</f>
        <v>Fastlønn - kvelds- og nattillegg</v>
      </c>
      <c r="C101" s="28">
        <f>SUMIF(modelready_fact[konto_code],A101,modelready_fact[ytd_budsjett_nok])</f>
        <v>1002576</v>
      </c>
      <c r="D101" s="28">
        <f>SUMIF(modelready_fact[konto_code],A101,modelready_fact[ytd_regnskap_nok])</f>
        <v>925030.26</v>
      </c>
      <c r="E101" s="28">
        <f t="shared" si="3"/>
        <v>77545.739999999991</v>
      </c>
      <c r="F101" s="29">
        <f t="shared" si="4"/>
        <v>7.7346495427778036E-2</v>
      </c>
      <c r="G101" s="29">
        <f t="shared" si="5"/>
        <v>0.92265350457222195</v>
      </c>
      <c r="H101" s="30">
        <f>COUNTIF(modelready_fact[konto_code],A101)</f>
        <v>32</v>
      </c>
    </row>
    <row r="102" spans="1:8" x14ac:dyDescent="0.35">
      <c r="A102" s="14" t="str">
        <v>111500</v>
      </c>
      <c r="B102" s="22" t="str">
        <f>_xlfn.XLOOKUP(A102,modelready_fact[konto_code],modelready_fact[kontonavn],"Mangler navn")</f>
        <v>Matvarer / drikke - ikke møtevirksomhet</v>
      </c>
      <c r="C102" s="28">
        <f>SUMIF(modelready_fact[konto_code],A102,modelready_fact[ytd_budsjett_nok])</f>
        <v>423000</v>
      </c>
      <c r="D102" s="28">
        <f>SUMIF(modelready_fact[konto_code],A102,modelready_fact[ytd_regnskap_nok])</f>
        <v>340286.12</v>
      </c>
      <c r="E102" s="28">
        <f t="shared" si="3"/>
        <v>82713.88</v>
      </c>
      <c r="F102" s="29">
        <f t="shared" si="4"/>
        <v>0.19554108747044918</v>
      </c>
      <c r="G102" s="29">
        <f t="shared" si="5"/>
        <v>0.80445891252955082</v>
      </c>
      <c r="H102" s="30">
        <f>COUNTIF(modelready_fact[konto_code],A102)</f>
        <v>48</v>
      </c>
    </row>
    <row r="103" spans="1:8" x14ac:dyDescent="0.35">
      <c r="A103" s="14" t="str">
        <v>135000</v>
      </c>
      <c r="B103" s="22" t="str">
        <f>_xlfn.XLOOKUP(A103,modelready_fact[konto_code],modelready_fact[kontonavn],"Mangler navn")</f>
        <v>Kjøp fra kommuner</v>
      </c>
      <c r="C103" s="28">
        <f>SUMIF(modelready_fact[konto_code],A103,modelready_fact[ytd_budsjett_nok])</f>
        <v>840000</v>
      </c>
      <c r="D103" s="28">
        <f>SUMIF(modelready_fact[konto_code],A103,modelready_fact[ytd_regnskap_nok])</f>
        <v>736000</v>
      </c>
      <c r="E103" s="28">
        <f t="shared" si="3"/>
        <v>104000</v>
      </c>
      <c r="F103" s="29">
        <f t="shared" si="4"/>
        <v>0.12380952380952381</v>
      </c>
      <c r="G103" s="29">
        <f t="shared" si="5"/>
        <v>0.87619047619047619</v>
      </c>
      <c r="H103" s="30">
        <f>COUNTIF(modelready_fact[konto_code],A103)</f>
        <v>24</v>
      </c>
    </row>
    <row r="104" spans="1:8" x14ac:dyDescent="0.35">
      <c r="A104" s="14" t="str">
        <v>101030</v>
      </c>
      <c r="B104" s="22" t="str">
        <f>_xlfn.XLOOKUP(A104,modelready_fact[konto_code],modelready_fact[kontonavn],"Mangler navn")</f>
        <v>Fastlønn - lørdags- og søndagstillegg</v>
      </c>
      <c r="C104" s="28">
        <f>SUMIF(modelready_fact[konto_code],A104,modelready_fact[ytd_budsjett_nok])</f>
        <v>453152</v>
      </c>
      <c r="D104" s="28">
        <f>SUMIF(modelready_fact[konto_code],A104,modelready_fact[ytd_regnskap_nok])</f>
        <v>325761.45</v>
      </c>
      <c r="E104" s="28">
        <f t="shared" si="3"/>
        <v>127390.54999999999</v>
      </c>
      <c r="F104" s="29">
        <f t="shared" si="4"/>
        <v>0.28112101458230349</v>
      </c>
      <c r="G104" s="29">
        <f t="shared" si="5"/>
        <v>0.71887898541769657</v>
      </c>
      <c r="H104" s="30">
        <f>COUNTIF(modelready_fact[konto_code],A104)</f>
        <v>24</v>
      </c>
    </row>
    <row r="105" spans="1:8" x14ac:dyDescent="0.35">
      <c r="A105" s="14" t="str">
        <v>112098</v>
      </c>
      <c r="B105" s="22" t="str">
        <f>_xlfn.XLOOKUP(A105,modelready_fact[konto_code],modelready_fact[kontonavn],"Mangler navn")</f>
        <v>Tilskudd lærlinger (intern)</v>
      </c>
      <c r="C105" s="28">
        <f>SUMIF(modelready_fact[konto_code],A105,modelready_fact[ytd_budsjett_nok])</f>
        <v>0</v>
      </c>
      <c r="D105" s="28">
        <f>SUMIF(modelready_fact[konto_code],A105,modelready_fact[ytd_regnskap_nok])</f>
        <v>-160447</v>
      </c>
      <c r="E105" s="28">
        <f t="shared" si="3"/>
        <v>160447</v>
      </c>
      <c r="F105" s="29" t="str">
        <f t="shared" si="4"/>
        <v>Ikke definert</v>
      </c>
      <c r="G105" s="29" t="str">
        <f t="shared" si="5"/>
        <v>Ikke definert</v>
      </c>
      <c r="H105" s="30">
        <f>COUNTIF(modelready_fact[konto_code],A105)</f>
        <v>8</v>
      </c>
    </row>
    <row r="106" spans="1:8" x14ac:dyDescent="0.35">
      <c r="A106" s="14" t="str">
        <v>181000</v>
      </c>
      <c r="B106" s="22" t="str">
        <f>_xlfn.XLOOKUP(A106,modelready_fact[konto_code],modelready_fact[kontonavn],"Mangler navn")</f>
        <v>Andre statlige overføringer</v>
      </c>
      <c r="C106" s="28">
        <f>SUMIF(modelready_fact[konto_code],A106,modelready_fact[ytd_budsjett_nok])</f>
        <v>0</v>
      </c>
      <c r="D106" s="28">
        <f>SUMIF(modelready_fact[konto_code],A106,modelready_fact[ytd_regnskap_nok])</f>
        <v>-176000</v>
      </c>
      <c r="E106" s="28">
        <f t="shared" si="3"/>
        <v>176000</v>
      </c>
      <c r="F106" s="29" t="str">
        <f t="shared" si="4"/>
        <v>Ikke definert</v>
      </c>
      <c r="G106" s="29" t="str">
        <f t="shared" si="5"/>
        <v>Ikke definert</v>
      </c>
      <c r="H106" s="30">
        <f>COUNTIF(modelready_fact[konto_code],A106)</f>
        <v>8</v>
      </c>
    </row>
    <row r="107" spans="1:8" x14ac:dyDescent="0.35">
      <c r="A107" s="14" t="str">
        <v>102002</v>
      </c>
      <c r="B107" s="22" t="str">
        <f>_xlfn.XLOOKUP(A107,modelready_fact[konto_code],modelready_fact[kontonavn],"Mangler navn")</f>
        <v>Vikar - foreldrepermisjon</v>
      </c>
      <c r="C107" s="28">
        <f>SUMIF(modelready_fact[konto_code],A107,modelready_fact[ytd_budsjett_nok])</f>
        <v>189928</v>
      </c>
      <c r="D107" s="28">
        <f>SUMIF(modelready_fact[konto_code],A107,modelready_fact[ytd_regnskap_nok])</f>
        <v>0</v>
      </c>
      <c r="E107" s="28">
        <f t="shared" si="3"/>
        <v>189928</v>
      </c>
      <c r="F107" s="29">
        <f t="shared" si="4"/>
        <v>1</v>
      </c>
      <c r="G107" s="29">
        <f t="shared" si="5"/>
        <v>0</v>
      </c>
      <c r="H107" s="30">
        <f>COUNTIF(modelready_fact[konto_code],A107)</f>
        <v>8</v>
      </c>
    </row>
    <row r="108" spans="1:8" x14ac:dyDescent="0.35">
      <c r="A108" s="14" t="str">
        <v>172900</v>
      </c>
      <c r="B108" s="22" t="str">
        <f>_xlfn.XLOOKUP(A108,modelready_fact[konto_code],modelready_fact[kontonavn],"Mangler navn")</f>
        <v>Kompensasjon for merverdiavgift</v>
      </c>
      <c r="C108" s="28">
        <f>SUMIF(modelready_fact[konto_code],A108,modelready_fact[ytd_budsjett_nok])</f>
        <v>-93296</v>
      </c>
      <c r="D108" s="28">
        <f>SUMIF(modelready_fact[konto_code],A108,modelready_fact[ytd_regnskap_nok])</f>
        <v>-301217.27999999997</v>
      </c>
      <c r="E108" s="28">
        <f t="shared" si="3"/>
        <v>207921.27999999997</v>
      </c>
      <c r="F108" s="29">
        <f t="shared" si="4"/>
        <v>2.2286194477791113</v>
      </c>
      <c r="G108" s="29" t="str">
        <f t="shared" si="5"/>
        <v>Ikke definert</v>
      </c>
      <c r="H108" s="30">
        <f>COUNTIF(modelready_fact[konto_code],A108)</f>
        <v>72</v>
      </c>
    </row>
    <row r="109" spans="1:8" x14ac:dyDescent="0.35">
      <c r="A109" s="14" t="str">
        <v>173000</v>
      </c>
      <c r="B109" s="22" t="str">
        <f>_xlfn.XLOOKUP(A109,modelready_fact[konto_code],modelready_fact[kontonavn],"Mangler navn")</f>
        <v>Refusjon fra fylkeskommuner</v>
      </c>
      <c r="C109" s="28">
        <f>SUMIF(modelready_fact[konto_code],A109,modelready_fact[ytd_budsjett_nok])</f>
        <v>0</v>
      </c>
      <c r="D109" s="28">
        <f>SUMIF(modelready_fact[konto_code],A109,modelready_fact[ytd_regnskap_nok])</f>
        <v>-250000</v>
      </c>
      <c r="E109" s="28">
        <f t="shared" si="3"/>
        <v>250000</v>
      </c>
      <c r="F109" s="29" t="str">
        <f t="shared" si="4"/>
        <v>Ikke definert</v>
      </c>
      <c r="G109" s="29" t="str">
        <f t="shared" si="5"/>
        <v>Ikke definert</v>
      </c>
      <c r="H109" s="30">
        <f>COUNTIF(modelready_fact[konto_code],A109)</f>
        <v>8</v>
      </c>
    </row>
    <row r="110" spans="1:8" x14ac:dyDescent="0.35">
      <c r="A110" s="14" t="str">
        <v>171000</v>
      </c>
      <c r="B110" s="22" t="str">
        <f>_xlfn.XLOOKUP(A110,modelready_fact[konto_code],modelready_fact[kontonavn],"Mangler navn")</f>
        <v>Refusjon sykepenger</v>
      </c>
      <c r="C110" s="28">
        <f>SUMIF(modelready_fact[konto_code],A110,modelready_fact[ytd_budsjett_nok])</f>
        <v>-363192</v>
      </c>
      <c r="D110" s="28">
        <f>SUMIF(modelready_fact[konto_code],A110,modelready_fact[ytd_regnskap_nok])</f>
        <v>-1042393</v>
      </c>
      <c r="E110" s="28">
        <f t="shared" si="3"/>
        <v>679201</v>
      </c>
      <c r="F110" s="29">
        <f t="shared" si="4"/>
        <v>1.8700879975329854</v>
      </c>
      <c r="G110" s="29" t="str">
        <f t="shared" si="5"/>
        <v>Ikke definert</v>
      </c>
      <c r="H110" s="30">
        <f>COUNTIF(modelready_fact[konto_code],A110)</f>
        <v>80</v>
      </c>
    </row>
    <row r="111" spans="1:8" x14ac:dyDescent="0.35">
      <c r="A111" s="14" t="str">
        <v>171005</v>
      </c>
      <c r="B111" s="22" t="str">
        <f>_xlfn.XLOOKUP(A111,modelready_fact[konto_code],modelready_fact[kontonavn],"Mangler navn")</f>
        <v>Refusjon foreldrepenger</v>
      </c>
      <c r="C111" s="28">
        <f>SUMIF(modelready_fact[konto_code],A111,modelready_fact[ytd_budsjett_nok])</f>
        <v>-353193</v>
      </c>
      <c r="D111" s="28">
        <f>SUMIF(modelready_fact[konto_code],A111,modelready_fact[ytd_regnskap_nok])</f>
        <v>-1340312</v>
      </c>
      <c r="E111" s="28">
        <f t="shared" si="3"/>
        <v>987119</v>
      </c>
      <c r="F111" s="29">
        <f t="shared" si="4"/>
        <v>2.7948430461532365</v>
      </c>
      <c r="G111" s="29" t="str">
        <f t="shared" si="5"/>
        <v>Ikke definert</v>
      </c>
      <c r="H111" s="30">
        <f>COUNTIF(modelready_fact[konto_code],A111)</f>
        <v>40</v>
      </c>
    </row>
    <row r="112" spans="1:8" x14ac:dyDescent="0.35">
      <c r="A112" s="14"/>
      <c r="B112" s="14"/>
      <c r="C112" s="28"/>
      <c r="D112" s="28"/>
      <c r="E112" s="28"/>
      <c r="F112" s="29"/>
      <c r="G112" s="29"/>
      <c r="H112" s="30"/>
    </row>
    <row r="113" spans="1:8" x14ac:dyDescent="0.35">
      <c r="A113" s="18"/>
      <c r="B113" s="18" t="s">
        <v>1686</v>
      </c>
      <c r="C113" s="31">
        <f>SUM(C6:C111)</f>
        <v>29295237</v>
      </c>
      <c r="D113" s="31">
        <f>SUM(D6:D111)</f>
        <v>31524851.420000009</v>
      </c>
      <c r="E113" s="31">
        <f>SUM(E6:E111)</f>
        <v>-2229614.4199999985</v>
      </c>
      <c r="F113" s="32">
        <f>IF(C113=0,"Ikke definert",E113/ABS(C113))</f>
        <v>-7.6108427455289007E-2</v>
      </c>
      <c r="G113" s="32">
        <f>IF(C113&lt;=0,"Ikke definert",D113/C113)</f>
        <v>1.0761084274552895</v>
      </c>
      <c r="H113" s="33">
        <f>SUM(H6:H111)</f>
        <v>2256</v>
      </c>
    </row>
  </sheetData>
  <mergeCells count="2">
    <mergeCell ref="A1:H1"/>
    <mergeCell ref="A3:H3"/>
  </mergeCells>
  <conditionalFormatting sqref="E6:E111">
    <cfRule type="cellIs" dxfId="5" priority="1" operator="lessThan">
      <formula>0</formula>
    </cfRule>
  </conditionalFormatting>
  <conditionalFormatting sqref="E6:E111"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BE2C-37A7-47FB-9B84-EA7A9482A7A9}">
  <dimension ref="A1:F40"/>
  <sheetViews>
    <sheetView showGridLines="0" workbookViewId="0">
      <selection activeCell="H9" sqref="H9"/>
    </sheetView>
  </sheetViews>
  <sheetFormatPr defaultRowHeight="14.5" x14ac:dyDescent="0.35"/>
  <cols>
    <col min="1" max="1" width="32.7265625" customWidth="1"/>
    <col min="2" max="2" width="44.54296875" customWidth="1"/>
    <col min="3" max="3" width="88.1796875" customWidth="1"/>
  </cols>
  <sheetData>
    <row r="1" spans="1:6" ht="34" customHeight="1" x14ac:dyDescent="0.55000000000000004">
      <c r="A1" s="23" t="s">
        <v>1646</v>
      </c>
      <c r="B1" s="23"/>
      <c r="C1" s="23"/>
      <c r="D1" s="23"/>
      <c r="E1" s="23"/>
      <c r="F1" s="23"/>
    </row>
    <row r="2" spans="1:6" x14ac:dyDescent="0.35">
      <c r="A2" s="14"/>
      <c r="B2" s="14"/>
      <c r="C2" s="14"/>
      <c r="D2" s="14"/>
      <c r="E2" s="14"/>
      <c r="F2" s="14"/>
    </row>
    <row r="3" spans="1:6" ht="28" customHeight="1" x14ac:dyDescent="0.35">
      <c r="A3" s="13" t="s">
        <v>1647</v>
      </c>
      <c r="B3" s="13"/>
      <c r="C3" s="13"/>
      <c r="D3" s="13"/>
      <c r="E3" s="13"/>
      <c r="F3" s="13"/>
    </row>
    <row r="4" spans="1:6" x14ac:dyDescent="0.35">
      <c r="A4" s="14"/>
      <c r="B4" s="14"/>
      <c r="C4" s="14"/>
      <c r="D4" s="14"/>
      <c r="E4" s="14"/>
      <c r="F4" s="14"/>
    </row>
    <row r="5" spans="1:6" ht="28" customHeight="1" x14ac:dyDescent="0.35">
      <c r="A5" s="41" t="s">
        <v>1648</v>
      </c>
      <c r="B5" s="41" t="s">
        <v>1649</v>
      </c>
      <c r="C5" s="41" t="s">
        <v>1650</v>
      </c>
      <c r="D5" s="14"/>
      <c r="E5" s="14"/>
      <c r="F5" s="14"/>
    </row>
    <row r="6" spans="1:6" x14ac:dyDescent="0.35">
      <c r="A6" s="22" t="s">
        <v>1651</v>
      </c>
      <c r="B6" s="22" t="s">
        <v>1652</v>
      </c>
      <c r="C6" s="22" t="s">
        <v>1653</v>
      </c>
      <c r="D6" s="14"/>
      <c r="E6" s="14"/>
      <c r="F6" s="14"/>
    </row>
    <row r="7" spans="1:6" ht="29" x14ac:dyDescent="0.35">
      <c r="A7" s="22" t="s">
        <v>1654</v>
      </c>
      <c r="B7" s="22" t="s">
        <v>1655</v>
      </c>
      <c r="C7" s="22" t="s">
        <v>1656</v>
      </c>
      <c r="D7" s="14"/>
      <c r="E7" s="14"/>
      <c r="F7" s="14"/>
    </row>
    <row r="8" spans="1:6" x14ac:dyDescent="0.35">
      <c r="A8" s="22" t="s">
        <v>1657</v>
      </c>
      <c r="B8" s="22" t="s">
        <v>1658</v>
      </c>
      <c r="C8" s="22" t="s">
        <v>1659</v>
      </c>
      <c r="D8" s="14"/>
      <c r="E8" s="14"/>
      <c r="F8" s="14"/>
    </row>
    <row r="9" spans="1:6" ht="29" x14ac:dyDescent="0.35">
      <c r="A9" s="22" t="s">
        <v>1660</v>
      </c>
      <c r="B9" s="22" t="s">
        <v>1661</v>
      </c>
      <c r="C9" s="22" t="s">
        <v>1662</v>
      </c>
      <c r="D9" s="14"/>
      <c r="E9" s="14"/>
      <c r="F9" s="14"/>
    </row>
    <row r="10" spans="1:6" x14ac:dyDescent="0.35">
      <c r="A10" s="22" t="s">
        <v>1663</v>
      </c>
      <c r="B10" s="22" t="s">
        <v>1664</v>
      </c>
      <c r="C10" s="22" t="s">
        <v>1665</v>
      </c>
      <c r="D10" s="14"/>
      <c r="E10" s="14"/>
      <c r="F10" s="14"/>
    </row>
    <row r="11" spans="1:6" ht="29" x14ac:dyDescent="0.35">
      <c r="A11" s="22" t="s">
        <v>1666</v>
      </c>
      <c r="B11" s="22" t="s">
        <v>1667</v>
      </c>
      <c r="C11" s="22" t="s">
        <v>1668</v>
      </c>
      <c r="D11" s="14"/>
      <c r="E11" s="14"/>
      <c r="F11" s="14"/>
    </row>
    <row r="12" spans="1:6" ht="29" x14ac:dyDescent="0.35">
      <c r="A12" s="22" t="s">
        <v>1669</v>
      </c>
      <c r="B12" s="22" t="s">
        <v>1670</v>
      </c>
      <c r="C12" s="22" t="s">
        <v>1671</v>
      </c>
      <c r="D12" s="14"/>
      <c r="E12" s="14"/>
      <c r="F12" s="14"/>
    </row>
    <row r="13" spans="1:6" x14ac:dyDescent="0.35">
      <c r="A13" s="22"/>
      <c r="B13" s="22"/>
      <c r="C13" s="22"/>
      <c r="D13" s="14"/>
      <c r="E13" s="14"/>
      <c r="F13" s="14"/>
    </row>
    <row r="14" spans="1:6" x14ac:dyDescent="0.35">
      <c r="A14" s="22"/>
      <c r="B14" s="22"/>
      <c r="C14" s="22"/>
      <c r="D14" s="14"/>
      <c r="E14" s="14"/>
      <c r="F14" s="14"/>
    </row>
    <row r="15" spans="1:6" ht="28" customHeight="1" x14ac:dyDescent="0.35">
      <c r="A15" s="41" t="s">
        <v>1704</v>
      </c>
      <c r="B15" s="41" t="s">
        <v>1705</v>
      </c>
      <c r="C15" s="41" t="s">
        <v>1706</v>
      </c>
      <c r="D15" s="14"/>
      <c r="E15" s="14"/>
      <c r="F15" s="14"/>
    </row>
    <row r="16" spans="1:6" x14ac:dyDescent="0.35">
      <c r="A16" s="22" t="s">
        <v>1707</v>
      </c>
      <c r="B16" s="39">
        <f>ROWS(modelready_fact[[  a]])</f>
        <v>2256</v>
      </c>
      <c r="C16" s="22" t="s">
        <v>1708</v>
      </c>
      <c r="D16" s="14"/>
      <c r="E16" s="14"/>
      <c r="F16" s="14"/>
    </row>
    <row r="17" spans="1:6" x14ac:dyDescent="0.35">
      <c r="A17" s="22" t="s">
        <v>1709</v>
      </c>
      <c r="B17" s="39">
        <f>ROWS(_xlfn.UNIQUE(modelready_fact[[  a]]))</f>
        <v>8</v>
      </c>
      <c r="C17" s="22" t="s">
        <v>1710</v>
      </c>
      <c r="D17" s="14"/>
      <c r="E17" s="14"/>
      <c r="F17" s="14"/>
    </row>
    <row r="18" spans="1:6" x14ac:dyDescent="0.35">
      <c r="A18" s="22" t="s">
        <v>1711</v>
      </c>
      <c r="B18" s="39">
        <f>ROWS(_xlfn.UNIQUE(modelready_fact[funksjon_code]))</f>
        <v>10</v>
      </c>
      <c r="C18" s="22" t="s">
        <v>1712</v>
      </c>
      <c r="D18" s="14"/>
      <c r="E18" s="14"/>
      <c r="F18" s="14"/>
    </row>
    <row r="19" spans="1:6" x14ac:dyDescent="0.35">
      <c r="A19" s="22" t="s">
        <v>1713</v>
      </c>
      <c r="B19" s="39">
        <f>ROWS(_xlfn.UNIQUE(modelready_fact[ansvar_code]))</f>
        <v>9</v>
      </c>
      <c r="C19" s="22" t="s">
        <v>1714</v>
      </c>
      <c r="D19" s="14"/>
      <c r="E19" s="14"/>
      <c r="F19" s="14"/>
    </row>
    <row r="20" spans="1:6" x14ac:dyDescent="0.35">
      <c r="A20" s="22" t="s">
        <v>1715</v>
      </c>
      <c r="B20" s="39">
        <f>ROWS(_xlfn.UNIQUE(modelready_fact[konto_code]))</f>
        <v>106</v>
      </c>
      <c r="C20" s="22" t="s">
        <v>1716</v>
      </c>
      <c r="D20" s="14"/>
      <c r="E20" s="14"/>
      <c r="F20" s="14"/>
    </row>
    <row r="21" spans="1:6" x14ac:dyDescent="0.35">
      <c r="A21" s="22" t="s">
        <v>1717</v>
      </c>
      <c r="B21" s="39" cm="1">
        <f t="array" ref="B21">_xlfn.LET(_xlpm.k,modelready_fact[[  a]]&amp;"|"&amp;modelready_fact[funksjon_code]&amp;"|"&amp;modelready_fact[konto_code]&amp;"|"&amp;modelready_fact[ansvar_code],_xlpm.u,_xlfn.UNIQUE(_xlpm.k),SUM(--(_xlfn.MAP(_xlpm.u,_xlfn.LAMBDA(_xlpm.x,SUM(--(_xlpm.k=_xlpm.x))))&gt;1)))</f>
        <v>224</v>
      </c>
      <c r="C21" s="22" t="s">
        <v>1718</v>
      </c>
      <c r="D21" s="14"/>
      <c r="E21" s="14"/>
      <c r="F21" s="14"/>
    </row>
    <row r="22" spans="1:6" x14ac:dyDescent="0.35">
      <c r="A22" s="22" t="s">
        <v>1719</v>
      </c>
      <c r="B22" s="39" cm="1">
        <f t="array" ref="B22">_xlfn.LET(_xlpm.k,modelready_fact[[  a]]&amp;"|"&amp;modelready_fact[funksjon_code]&amp;"|"&amp;modelready_fact[konto_code]&amp;"|"&amp;modelready_fact[ansvar_code],ROWS(_xlpm.k)-ROWS(_xlfn.UNIQUE(_xlpm.k)))</f>
        <v>280</v>
      </c>
      <c r="C22" s="22" t="s">
        <v>1720</v>
      </c>
      <c r="D22" s="14"/>
      <c r="E22" s="14"/>
      <c r="F22" s="14"/>
    </row>
    <row r="23" spans="1:6" x14ac:dyDescent="0.35">
      <c r="A23" s="22" t="s">
        <v>1721</v>
      </c>
      <c r="B23" s="39">
        <f>ROWS(modelready_fact[#Data])-ROWS(_xlfn.UNIQUE(modelready_fact[#Data]))</f>
        <v>24</v>
      </c>
      <c r="C23" s="22" t="s">
        <v>1722</v>
      </c>
      <c r="D23" s="14"/>
      <c r="E23" s="14"/>
      <c r="F23" s="14"/>
    </row>
    <row r="24" spans="1:6" ht="29" x14ac:dyDescent="0.35">
      <c r="A24" s="22" t="s">
        <v>1723</v>
      </c>
      <c r="B24" s="39" cm="1">
        <f t="array" ref="B24">_xlfn.LET(_xlpm.k,modelready_fact[funksjon_code]&amp;"|"&amp;modelready_fact[konto_code]&amp;"|"&amp;modelready_fact[ansvar_code],_xlpm.u,_xlfn.UNIQUE(_xlpm.k),_xlpm.p,modelready_fact[[  a]],_xlpm.n,ROWS(_xlfn.UNIQUE(_xlpm.p)),SUM(--(_xlfn.MAP(_xlpm.u,_xlfn.LAMBDA(_xlpm.x,ROWS(_xlfn.UNIQUE(_xlfn._xlws.FILTER(_xlpm.p,_xlpm.k=_xlpm.x)))))&lt;_xlpm.n)))</f>
        <v>316</v>
      </c>
      <c r="C24" s="22" t="s">
        <v>1724</v>
      </c>
      <c r="D24" s="14"/>
      <c r="E24" s="14"/>
      <c r="F24" s="14"/>
    </row>
    <row r="25" spans="1:6" x14ac:dyDescent="0.35">
      <c r="A25" s="22" t="s">
        <v>1725</v>
      </c>
      <c r="B25" s="39" cm="1">
        <f t="array" ref="B25">SUMPRODUCT(--ISNA(_xlfn.XMATCH(modelready_fact[ansvar_code],dim_ansvar[Ansvar_Kode])))</f>
        <v>0</v>
      </c>
      <c r="C25" s="22" t="s">
        <v>1726</v>
      </c>
      <c r="D25" s="14"/>
      <c r="E25" s="14"/>
      <c r="F25" s="14"/>
    </row>
    <row r="26" spans="1:6" x14ac:dyDescent="0.35">
      <c r="A26" s="22" t="s">
        <v>1727</v>
      </c>
      <c r="B26" s="39" cm="1">
        <f t="array" ref="B26">SUMPRODUCT(--ISNA(_xlfn.XMATCH(modelready_fact[konto_code],dim_kostra_kontoplan[Kontokode_6Siffer])))</f>
        <v>0</v>
      </c>
      <c r="C26" s="22" t="s">
        <v>1728</v>
      </c>
      <c r="D26" s="14"/>
      <c r="E26" s="14"/>
      <c r="F26" s="14"/>
    </row>
    <row r="27" spans="1:6" x14ac:dyDescent="0.35">
      <c r="A27" s="22" t="s">
        <v>1729</v>
      </c>
      <c r="B27" s="39" cm="1">
        <f t="array" ref="B27">SUMPRODUCT(--ISNA(_xlfn.XMATCH(modelready_fact[funksjon_code],dim_kostra_funksjon[KOSTRA_Funksjon_ID])))</f>
        <v>2256</v>
      </c>
      <c r="C27" s="22" t="s">
        <v>1730</v>
      </c>
      <c r="D27" s="14"/>
      <c r="E27" s="14"/>
      <c r="F27" s="14"/>
    </row>
    <row r="28" spans="1:6" x14ac:dyDescent="0.35">
      <c r="A28" s="22" t="s">
        <v>1731</v>
      </c>
      <c r="B28" s="39" cm="1">
        <f t="array" ref="B28">SUMPRODUCT(--ISNA(_xlfn.XMATCH(LEFT(modelready_fact[funksjon_code],3),dim_kostra_funksjon[KOSTRA_Funksjon_ID])))</f>
        <v>0</v>
      </c>
      <c r="C28" s="22" t="s">
        <v>1732</v>
      </c>
      <c r="D28" s="14"/>
      <c r="E28" s="14"/>
      <c r="F28" s="14"/>
    </row>
    <row r="29" spans="1:6" x14ac:dyDescent="0.35">
      <c r="A29" s="22" t="s">
        <v>1733</v>
      </c>
      <c r="B29" s="39" cm="1">
        <f t="array" ref="B29">SUMPRODUCT(--(ABS(modelready_fact[ytd_avvik_nok]-modelready_fact[ytd_regnskap_nok]+modelready_fact[ytd_budsjett_nok])&gt;0.01))</f>
        <v>0</v>
      </c>
      <c r="C29" s="22" t="s">
        <v>1734</v>
      </c>
      <c r="D29" s="14"/>
      <c r="E29" s="14"/>
      <c r="F29" s="14"/>
    </row>
    <row r="30" spans="1:6" x14ac:dyDescent="0.35">
      <c r="A30" s="22" t="s">
        <v>1735</v>
      </c>
      <c r="B30" s="39">
        <f>COUNTIFS(modelready_fact[ytd_budsjett_nok],0,modelready_fact[ytd_regnskap_nok],"&lt;&gt;0")</f>
        <v>657</v>
      </c>
      <c r="C30" s="22" t="s">
        <v>1736</v>
      </c>
      <c r="D30" s="14"/>
      <c r="E30" s="14"/>
      <c r="F30" s="14"/>
    </row>
    <row r="31" spans="1:6" x14ac:dyDescent="0.35">
      <c r="A31" s="22" t="s">
        <v>1737</v>
      </c>
      <c r="B31" s="39">
        <f>COUNTIF(modelready_fact[ytd_budsjett_nok],"&lt;0")</f>
        <v>58</v>
      </c>
      <c r="C31" s="22" t="s">
        <v>1738</v>
      </c>
      <c r="D31" s="14"/>
      <c r="E31" s="14"/>
      <c r="F31" s="14"/>
    </row>
    <row r="32" spans="1:6" ht="29" x14ac:dyDescent="0.35">
      <c r="A32" s="22" t="s">
        <v>1739</v>
      </c>
      <c r="B32" s="40">
        <f>Analyse!B7-control!C16</f>
        <v>0</v>
      </c>
      <c r="C32" s="22" t="s">
        <v>1740</v>
      </c>
      <c r="D32" s="14"/>
      <c r="E32" s="14"/>
      <c r="F32" s="14"/>
    </row>
    <row r="33" spans="1:6" x14ac:dyDescent="0.35">
      <c r="A33" s="22"/>
      <c r="B33" s="22"/>
      <c r="C33" s="22"/>
      <c r="D33" s="14"/>
      <c r="E33" s="14"/>
      <c r="F33" s="14"/>
    </row>
    <row r="34" spans="1:6" x14ac:dyDescent="0.35">
      <c r="A34" s="22"/>
      <c r="B34" s="22"/>
      <c r="C34" s="22"/>
      <c r="D34" s="14"/>
      <c r="E34" s="14"/>
      <c r="F34" s="14"/>
    </row>
    <row r="35" spans="1:6" ht="28" customHeight="1" x14ac:dyDescent="0.35">
      <c r="A35" s="41" t="s">
        <v>1741</v>
      </c>
      <c r="B35" s="41" t="s">
        <v>1742</v>
      </c>
      <c r="C35" s="41" t="s">
        <v>1743</v>
      </c>
      <c r="D35" s="14"/>
      <c r="E35" s="14"/>
      <c r="F35" s="14"/>
    </row>
    <row r="36" spans="1:6" ht="29" x14ac:dyDescent="0.35">
      <c r="A36" s="22">
        <v>1</v>
      </c>
      <c r="B36" s="22" t="s">
        <v>1744</v>
      </c>
      <c r="C36" s="22" t="s">
        <v>1745</v>
      </c>
      <c r="D36" s="14"/>
      <c r="E36" s="14"/>
      <c r="F36" s="14"/>
    </row>
    <row r="37" spans="1:6" ht="29" x14ac:dyDescent="0.35">
      <c r="A37" s="22">
        <v>2</v>
      </c>
      <c r="B37" s="22" t="s">
        <v>1746</v>
      </c>
      <c r="C37" s="22" t="s">
        <v>1747</v>
      </c>
      <c r="D37" s="14"/>
      <c r="E37" s="14"/>
      <c r="F37" s="14"/>
    </row>
    <row r="38" spans="1:6" ht="29" x14ac:dyDescent="0.35">
      <c r="A38" s="22">
        <v>3</v>
      </c>
      <c r="B38" s="22" t="s">
        <v>1748</v>
      </c>
      <c r="C38" s="22" t="s">
        <v>1749</v>
      </c>
      <c r="D38" s="14"/>
      <c r="E38" s="14"/>
      <c r="F38" s="14"/>
    </row>
    <row r="39" spans="1:6" ht="29" x14ac:dyDescent="0.35">
      <c r="A39" s="22">
        <v>4</v>
      </c>
      <c r="B39" s="22" t="s">
        <v>1750</v>
      </c>
      <c r="C39" s="22" t="s">
        <v>1751</v>
      </c>
      <c r="D39" s="14"/>
      <c r="E39" s="14"/>
      <c r="F39" s="14"/>
    </row>
    <row r="40" spans="1:6" ht="29" x14ac:dyDescent="0.35">
      <c r="A40" s="22">
        <v>5</v>
      </c>
      <c r="B40" s="22" t="s">
        <v>1752</v>
      </c>
      <c r="C40" s="22" t="s">
        <v>1753</v>
      </c>
      <c r="D40" s="14"/>
      <c r="E40" s="14"/>
      <c r="F40" s="14"/>
    </row>
  </sheetData>
  <mergeCells count="2">
    <mergeCell ref="A1:F1"/>
    <mergeCell ref="A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21C0D-E83B-463A-A354-0C1C774124C7}">
  <dimension ref="A1:L185"/>
  <sheetViews>
    <sheetView tabSelected="1" zoomScale="85" zoomScaleNormal="85" workbookViewId="0">
      <selection activeCell="K11" sqref="K11"/>
    </sheetView>
  </sheetViews>
  <sheetFormatPr defaultRowHeight="14.5" x14ac:dyDescent="0.35"/>
  <cols>
    <col min="1" max="1" width="43.26953125" bestFit="1" customWidth="1"/>
    <col min="2" max="2" width="14.81640625" bestFit="1" customWidth="1"/>
    <col min="3" max="3" width="24" customWidth="1"/>
    <col min="4" max="4" width="13.453125" customWidth="1"/>
    <col min="5" max="5" width="7.36328125" bestFit="1" customWidth="1"/>
    <col min="6" max="6" width="9.26953125" bestFit="1" customWidth="1"/>
    <col min="7" max="7" width="19.26953125" customWidth="1"/>
    <col min="8" max="8" width="8.90625" bestFit="1" customWidth="1"/>
    <col min="9" max="10" width="13.81640625" bestFit="1" customWidth="1"/>
    <col min="11" max="11" width="17.81640625" customWidth="1"/>
    <col min="12" max="12" width="18.1796875" customWidth="1"/>
    <col min="13" max="17" width="8.90625" bestFit="1" customWidth="1"/>
    <col min="18" max="18" width="9.6328125" bestFit="1" customWidth="1"/>
    <col min="19" max="33" width="8.26953125" bestFit="1" customWidth="1"/>
    <col min="34" max="34" width="9.26953125" bestFit="1" customWidth="1"/>
    <col min="35" max="41" width="8.26953125" bestFit="1" customWidth="1"/>
    <col min="42" max="42" width="17.26953125" bestFit="1" customWidth="1"/>
    <col min="43" max="43" width="18.36328125" bestFit="1" customWidth="1"/>
    <col min="44" max="44" width="14.453125" bestFit="1" customWidth="1"/>
    <col min="45" max="45" width="12" bestFit="1" customWidth="1"/>
    <col min="46" max="46" width="14" bestFit="1" customWidth="1"/>
  </cols>
  <sheetData>
    <row r="1" spans="1:6" x14ac:dyDescent="0.35">
      <c r="A1" s="4" t="s">
        <v>154</v>
      </c>
      <c r="B1" t="s" vm="1">
        <v>1628</v>
      </c>
    </row>
    <row r="2" spans="1:6" x14ac:dyDescent="0.35">
      <c r="A2" s="4" t="s">
        <v>155</v>
      </c>
      <c r="B2" t="s" vm="2">
        <v>1628</v>
      </c>
    </row>
    <row r="4" spans="1:6" x14ac:dyDescent="0.35">
      <c r="A4" s="4" t="s">
        <v>1622</v>
      </c>
      <c r="B4" t="s">
        <v>1624</v>
      </c>
      <c r="C4" t="s">
        <v>1621</v>
      </c>
      <c r="D4" t="s">
        <v>1625</v>
      </c>
      <c r="E4" t="s">
        <v>1626</v>
      </c>
      <c r="F4" t="s">
        <v>1627</v>
      </c>
    </row>
    <row r="5" spans="1:6" x14ac:dyDescent="0.35">
      <c r="A5" s="5" t="s">
        <v>259</v>
      </c>
    </row>
    <row r="6" spans="1:6" x14ac:dyDescent="0.35">
      <c r="A6" s="6" t="s">
        <v>266</v>
      </c>
      <c r="B6" s="2">
        <v>13620000</v>
      </c>
      <c r="C6" s="2">
        <v>14473000</v>
      </c>
      <c r="D6" s="2">
        <v>-853000</v>
      </c>
      <c r="E6" s="7">
        <v>-6.2628487518355355E-2</v>
      </c>
      <c r="F6" s="8">
        <v>1.0626284875183554</v>
      </c>
    </row>
    <row r="7" spans="1:6" x14ac:dyDescent="0.35">
      <c r="A7" s="6" t="s">
        <v>617</v>
      </c>
      <c r="B7" s="2">
        <v>0</v>
      </c>
      <c r="C7" s="2">
        <v>1000</v>
      </c>
      <c r="D7" s="2">
        <v>-1000</v>
      </c>
      <c r="E7" s="7">
        <v>0</v>
      </c>
      <c r="F7" s="8">
        <v>0</v>
      </c>
    </row>
    <row r="8" spans="1:6" x14ac:dyDescent="0.35">
      <c r="A8" s="6" t="s">
        <v>623</v>
      </c>
      <c r="B8" s="2">
        <v>0</v>
      </c>
      <c r="C8" s="2">
        <v>-307000</v>
      </c>
      <c r="D8" s="2">
        <v>307000</v>
      </c>
      <c r="E8" s="7">
        <v>0</v>
      </c>
      <c r="F8" s="8">
        <v>0</v>
      </c>
    </row>
    <row r="9" spans="1:6" x14ac:dyDescent="0.35">
      <c r="A9" s="6" t="s">
        <v>280</v>
      </c>
      <c r="B9" s="2">
        <v>513000</v>
      </c>
      <c r="C9" s="2">
        <v>491000</v>
      </c>
      <c r="D9" s="2">
        <v>22000</v>
      </c>
      <c r="E9" s="7">
        <v>4.2884990253411304E-2</v>
      </c>
      <c r="F9" s="8">
        <v>0.9571150097465887</v>
      </c>
    </row>
    <row r="10" spans="1:6" x14ac:dyDescent="0.35">
      <c r="A10" s="6" t="s">
        <v>628</v>
      </c>
      <c r="B10" s="2">
        <v>2496000</v>
      </c>
      <c r="C10" s="2">
        <v>2760000</v>
      </c>
      <c r="D10" s="2">
        <v>-264000</v>
      </c>
      <c r="E10" s="7">
        <v>-0.10576923076923077</v>
      </c>
      <c r="F10" s="8">
        <v>1.1057692307692308</v>
      </c>
    </row>
    <row r="11" spans="1:6" x14ac:dyDescent="0.35">
      <c r="A11" s="6" t="s">
        <v>286</v>
      </c>
      <c r="B11" s="2">
        <v>0</v>
      </c>
      <c r="C11" s="2">
        <v>32000</v>
      </c>
      <c r="D11" s="2">
        <v>-32000</v>
      </c>
      <c r="E11" s="7">
        <v>0</v>
      </c>
      <c r="F11" s="8">
        <v>0</v>
      </c>
    </row>
    <row r="12" spans="1:6" x14ac:dyDescent="0.35">
      <c r="A12" s="6" t="s">
        <v>293</v>
      </c>
      <c r="B12" s="2">
        <v>813000</v>
      </c>
      <c r="C12" s="2">
        <v>983000</v>
      </c>
      <c r="D12" s="2">
        <v>-170000</v>
      </c>
      <c r="E12" s="7">
        <v>-0.20910209102091021</v>
      </c>
      <c r="F12" s="8">
        <v>1.2091020910209103</v>
      </c>
    </row>
    <row r="13" spans="1:6" x14ac:dyDescent="0.35">
      <c r="A13" s="6" t="s">
        <v>300</v>
      </c>
      <c r="B13" s="2">
        <v>0</v>
      </c>
      <c r="C13" s="2">
        <v>0</v>
      </c>
      <c r="D13" s="2">
        <v>0</v>
      </c>
      <c r="E13" s="7">
        <v>0</v>
      </c>
      <c r="F13" s="8">
        <v>0</v>
      </c>
    </row>
    <row r="14" spans="1:6" x14ac:dyDescent="0.35">
      <c r="A14" s="6" t="s">
        <v>634</v>
      </c>
      <c r="B14" s="2">
        <v>516000</v>
      </c>
      <c r="C14" s="2">
        <v>469000</v>
      </c>
      <c r="D14" s="2">
        <v>47000</v>
      </c>
      <c r="E14" s="7">
        <v>9.1085271317829453E-2</v>
      </c>
      <c r="F14" s="8">
        <v>0.90891472868217049</v>
      </c>
    </row>
    <row r="15" spans="1:6" x14ac:dyDescent="0.35">
      <c r="A15" s="6" t="s">
        <v>611</v>
      </c>
      <c r="B15" s="2">
        <v>11337237</v>
      </c>
      <c r="C15" s="2">
        <v>12622851.42</v>
      </c>
      <c r="D15" s="2">
        <v>-1285614.42</v>
      </c>
      <c r="E15" s="7">
        <v>-0.11339750769962734</v>
      </c>
      <c r="F15" s="8">
        <v>1.1133975076996274</v>
      </c>
    </row>
    <row r="16" spans="1:6" x14ac:dyDescent="0.35">
      <c r="A16" s="5" t="s">
        <v>1623</v>
      </c>
      <c r="B16" s="2">
        <v>29295237</v>
      </c>
      <c r="C16" s="2">
        <v>31524851.420000002</v>
      </c>
      <c r="D16" s="2">
        <v>-2229614.4200000018</v>
      </c>
      <c r="E16" s="7">
        <v>-7.6108427455289118E-2</v>
      </c>
      <c r="F16" s="8">
        <v>1.0761084274552892</v>
      </c>
    </row>
    <row r="17" spans="1:10" x14ac:dyDescent="0.35">
      <c r="A17" s="5"/>
      <c r="B17" s="2"/>
      <c r="C17" s="2"/>
      <c r="D17" s="2"/>
      <c r="E17" s="7"/>
      <c r="F17" s="8"/>
    </row>
    <row r="18" spans="1:10" x14ac:dyDescent="0.35">
      <c r="A18" s="4" t="s">
        <v>1578</v>
      </c>
      <c r="B18" t="s">
        <v>610</v>
      </c>
    </row>
    <row r="20" spans="1:10" x14ac:dyDescent="0.35">
      <c r="A20" s="4" t="s">
        <v>1645</v>
      </c>
      <c r="B20" t="s">
        <v>1642</v>
      </c>
      <c r="C20" t="s">
        <v>1643</v>
      </c>
      <c r="D20" s="3" t="s">
        <v>1644</v>
      </c>
      <c r="F20" s="11"/>
      <c r="G20" s="11"/>
      <c r="H20" s="11"/>
      <c r="I20" s="11"/>
      <c r="J20" s="11"/>
    </row>
    <row r="21" spans="1:10" x14ac:dyDescent="0.35">
      <c r="A21" s="5">
        <v>1</v>
      </c>
      <c r="B21" s="9">
        <v>1403337</v>
      </c>
      <c r="C21" s="9">
        <v>1014751.5</v>
      </c>
      <c r="D21" s="9">
        <f>B21-C21</f>
        <v>388585.5</v>
      </c>
      <c r="F21" s="11"/>
      <c r="G21" s="11"/>
      <c r="H21" s="11"/>
      <c r="I21" s="11"/>
      <c r="J21" s="11"/>
    </row>
    <row r="22" spans="1:10" x14ac:dyDescent="0.35">
      <c r="A22" s="5">
        <v>2</v>
      </c>
      <c r="B22" s="9">
        <v>1410893</v>
      </c>
      <c r="C22" s="9">
        <v>2082089.7899999998</v>
      </c>
      <c r="D22" s="9">
        <f t="shared" ref="D22:D28" si="0">B22-C22</f>
        <v>-671196.7899999998</v>
      </c>
    </row>
    <row r="23" spans="1:10" x14ac:dyDescent="0.35">
      <c r="A23" s="5">
        <v>3</v>
      </c>
      <c r="B23" s="9">
        <v>1342381</v>
      </c>
      <c r="C23" s="9">
        <v>1541248.5099999998</v>
      </c>
      <c r="D23" s="9">
        <f t="shared" si="0"/>
        <v>-198867.50999999978</v>
      </c>
    </row>
    <row r="24" spans="1:10" x14ac:dyDescent="0.35">
      <c r="A24" s="5">
        <v>4</v>
      </c>
      <c r="B24" s="9">
        <v>2357359</v>
      </c>
      <c r="C24" s="9">
        <v>2256715.6599999997</v>
      </c>
      <c r="D24" s="9">
        <f t="shared" si="0"/>
        <v>100643.34000000032</v>
      </c>
    </row>
    <row r="25" spans="1:10" x14ac:dyDescent="0.35">
      <c r="A25" s="5">
        <v>5</v>
      </c>
      <c r="B25" s="9">
        <v>1544215</v>
      </c>
      <c r="C25" s="9">
        <v>1613436.8400000003</v>
      </c>
      <c r="D25" s="9">
        <f t="shared" si="0"/>
        <v>-69221.840000000317</v>
      </c>
    </row>
    <row r="26" spans="1:10" x14ac:dyDescent="0.35">
      <c r="A26" s="5">
        <v>6</v>
      </c>
      <c r="B26" s="9">
        <v>241681</v>
      </c>
      <c r="C26" s="9">
        <v>519336.22999999992</v>
      </c>
      <c r="D26" s="9">
        <f t="shared" si="0"/>
        <v>-277655.22999999992</v>
      </c>
    </row>
    <row r="27" spans="1:10" x14ac:dyDescent="0.35">
      <c r="A27" s="5">
        <v>7</v>
      </c>
      <c r="B27" s="9">
        <v>1512209</v>
      </c>
      <c r="C27" s="9">
        <v>1837523.0699999998</v>
      </c>
      <c r="D27" s="9">
        <f t="shared" si="0"/>
        <v>-325314.06999999983</v>
      </c>
    </row>
    <row r="28" spans="1:10" x14ac:dyDescent="0.35">
      <c r="A28" s="5">
        <v>8</v>
      </c>
      <c r="B28" s="9">
        <v>1525162</v>
      </c>
      <c r="C28" s="9">
        <v>1757749.82</v>
      </c>
      <c r="D28" s="9">
        <f t="shared" si="0"/>
        <v>-232587.82000000007</v>
      </c>
    </row>
    <row r="29" spans="1:10" x14ac:dyDescent="0.35">
      <c r="A29" s="5" t="s">
        <v>1623</v>
      </c>
      <c r="B29" s="9">
        <v>11337237</v>
      </c>
      <c r="C29" s="9">
        <v>12622851.42</v>
      </c>
      <c r="D29" s="10">
        <f>B29-C29</f>
        <v>-1285614.42</v>
      </c>
    </row>
    <row r="32" spans="1:10" x14ac:dyDescent="0.35">
      <c r="A32" t="s">
        <v>1758</v>
      </c>
    </row>
    <row r="33" spans="1:12" x14ac:dyDescent="0.35">
      <c r="A33" t="str" cm="1">
        <f t="array" ref="A33:D35">_xlfn._xlws.PY(0,0,modelready_fact[#All])</f>
        <v>sektor_navn</v>
      </c>
      <c r="B33" t="str">
        <v>ytd_budsjett_nok</v>
      </c>
      <c r="C33" t="str">
        <v>ytd_regnskap_nok</v>
      </c>
      <c r="D33" t="str">
        <v>avvik_nok</v>
      </c>
      <c r="G33" t="str" cm="1">
        <f t="array" ref="G33:J43">_xlfn._xlws.PY(1,0)</f>
        <v>sektor_navn</v>
      </c>
      <c r="H33" t="str">
        <v>funksjon_code</v>
      </c>
      <c r="I33" t="str">
        <v>ytd_budsjett_nok</v>
      </c>
      <c r="J33" t="str">
        <v>ytd_regnskap_nok</v>
      </c>
    </row>
    <row r="34" spans="1:12" x14ac:dyDescent="0.35">
      <c r="A34" t="str">
        <v>Helse og Omsorg</v>
      </c>
      <c r="B34" s="9">
        <v>11337237</v>
      </c>
      <c r="C34" s="9">
        <v>12622851.42</v>
      </c>
      <c r="D34" s="9">
        <v>-1285614.42</v>
      </c>
      <c r="G34" t="str">
        <v>Helse og Omsorg</v>
      </c>
      <c r="H34" t="str">
        <v>2540</v>
      </c>
      <c r="I34" s="9">
        <v>11337237</v>
      </c>
      <c r="J34" s="9">
        <v>12622851.42</v>
      </c>
      <c r="K34" s="9">
        <f>I34-J34</f>
        <v>-1285614.42</v>
      </c>
      <c r="L34" s="9"/>
    </row>
    <row r="35" spans="1:12" x14ac:dyDescent="0.35">
      <c r="A35" t="str">
        <v>Oppvekst og Utdanning</v>
      </c>
      <c r="B35" s="9">
        <v>17958000</v>
      </c>
      <c r="C35" s="9">
        <v>18902000</v>
      </c>
      <c r="D35" s="9">
        <v>-944000</v>
      </c>
      <c r="G35" t="str">
        <v>Oppvekst og Utdanning</v>
      </c>
      <c r="H35" t="str">
        <v>2020</v>
      </c>
      <c r="I35" s="9">
        <v>13620000</v>
      </c>
      <c r="J35" s="9">
        <v>14473000</v>
      </c>
      <c r="K35" s="9">
        <f t="shared" ref="K35:K43" si="1">I35-J35</f>
        <v>-853000</v>
      </c>
      <c r="L35" s="9"/>
    </row>
    <row r="36" spans="1:12" x14ac:dyDescent="0.35">
      <c r="G36" t="str">
        <v>Oppvekst og Utdanning</v>
      </c>
      <c r="H36" t="str">
        <v>2030</v>
      </c>
      <c r="I36" s="9">
        <v>0</v>
      </c>
      <c r="J36" s="9">
        <v>1000</v>
      </c>
      <c r="K36" s="9">
        <f t="shared" si="1"/>
        <v>-1000</v>
      </c>
      <c r="L36" s="9"/>
    </row>
    <row r="37" spans="1:12" x14ac:dyDescent="0.35">
      <c r="G37" t="str">
        <v>Oppvekst og Utdanning</v>
      </c>
      <c r="H37" t="str">
        <v>2040</v>
      </c>
      <c r="I37" s="9">
        <v>0</v>
      </c>
      <c r="J37" s="9">
        <v>-307000</v>
      </c>
      <c r="K37" s="9">
        <f t="shared" si="1"/>
        <v>307000</v>
      </c>
      <c r="L37" s="9"/>
    </row>
    <row r="38" spans="1:12" x14ac:dyDescent="0.35">
      <c r="G38" t="str">
        <v>Oppvekst og Utdanning</v>
      </c>
      <c r="H38" t="str">
        <v>2130</v>
      </c>
      <c r="I38" s="9">
        <v>513000</v>
      </c>
      <c r="J38" s="9">
        <v>491000</v>
      </c>
      <c r="K38" s="9">
        <f t="shared" si="1"/>
        <v>22000</v>
      </c>
      <c r="L38" s="9"/>
    </row>
    <row r="39" spans="1:12" x14ac:dyDescent="0.35">
      <c r="G39" t="str">
        <v>Oppvekst og Utdanning</v>
      </c>
      <c r="H39" t="str">
        <v>2140</v>
      </c>
      <c r="I39" s="9">
        <v>2496000</v>
      </c>
      <c r="J39" s="9">
        <v>2760000</v>
      </c>
      <c r="K39" s="9">
        <f t="shared" si="1"/>
        <v>-264000</v>
      </c>
      <c r="L39" s="9"/>
    </row>
    <row r="40" spans="1:12" x14ac:dyDescent="0.35">
      <c r="G40" t="str">
        <v>Oppvekst og Utdanning</v>
      </c>
      <c r="H40" t="str">
        <v>2150</v>
      </c>
      <c r="I40" s="9">
        <v>0</v>
      </c>
      <c r="J40" s="9">
        <v>32000</v>
      </c>
      <c r="K40" s="9">
        <f t="shared" si="1"/>
        <v>-32000</v>
      </c>
      <c r="L40" s="9"/>
    </row>
    <row r="41" spans="1:12" x14ac:dyDescent="0.35">
      <c r="G41" t="str">
        <v>Oppvekst og Utdanning</v>
      </c>
      <c r="H41" t="str">
        <v>2210</v>
      </c>
      <c r="I41" s="9">
        <v>813000</v>
      </c>
      <c r="J41" s="9">
        <v>983000</v>
      </c>
      <c r="K41" s="9">
        <f t="shared" si="1"/>
        <v>-170000</v>
      </c>
      <c r="L41" s="9"/>
    </row>
    <row r="42" spans="1:12" x14ac:dyDescent="0.35">
      <c r="G42" t="str">
        <v>Oppvekst og Utdanning</v>
      </c>
      <c r="H42" t="str">
        <v>2220</v>
      </c>
      <c r="I42" s="9">
        <v>0</v>
      </c>
      <c r="J42" s="9">
        <v>0</v>
      </c>
      <c r="K42" s="9">
        <f t="shared" si="1"/>
        <v>0</v>
      </c>
      <c r="L42" s="9"/>
    </row>
    <row r="43" spans="1:12" x14ac:dyDescent="0.35">
      <c r="G43" t="str">
        <v>Oppvekst og Utdanning</v>
      </c>
      <c r="H43" t="str">
        <v>2230</v>
      </c>
      <c r="I43" s="9">
        <v>516000</v>
      </c>
      <c r="J43" s="9">
        <v>469000</v>
      </c>
      <c r="K43" s="9">
        <f t="shared" si="1"/>
        <v>47000</v>
      </c>
      <c r="L43" s="9"/>
    </row>
    <row r="44" spans="1:12" x14ac:dyDescent="0.35">
      <c r="J44" s="9"/>
      <c r="K44" s="9"/>
      <c r="L44" s="9"/>
    </row>
    <row r="45" spans="1:12" x14ac:dyDescent="0.35">
      <c r="J45" s="9"/>
      <c r="K45" s="9"/>
      <c r="L45" s="9"/>
    </row>
    <row r="46" spans="1:12" x14ac:dyDescent="0.35">
      <c r="J46" s="9"/>
      <c r="K46" s="9"/>
      <c r="L46" s="9"/>
    </row>
    <row r="47" spans="1:12" x14ac:dyDescent="0.35">
      <c r="J47" s="9"/>
      <c r="K47" s="9"/>
      <c r="L47" s="9"/>
    </row>
    <row r="48" spans="1:12" x14ac:dyDescent="0.35">
      <c r="J48" s="9"/>
      <c r="K48" s="9"/>
      <c r="L48" s="9"/>
    </row>
    <row r="49" spans="10:12" x14ac:dyDescent="0.35">
      <c r="J49" s="9"/>
      <c r="K49" s="9"/>
      <c r="L49" s="9"/>
    </row>
    <row r="50" spans="10:12" x14ac:dyDescent="0.35">
      <c r="J50" s="9"/>
      <c r="K50" s="9"/>
      <c r="L50" s="9"/>
    </row>
    <row r="51" spans="10:12" x14ac:dyDescent="0.35">
      <c r="J51" s="9"/>
      <c r="K51" s="9"/>
      <c r="L51" s="9"/>
    </row>
    <row r="52" spans="10:12" x14ac:dyDescent="0.35">
      <c r="J52" s="9"/>
      <c r="K52" s="9"/>
      <c r="L52" s="9"/>
    </row>
    <row r="53" spans="10:12" x14ac:dyDescent="0.35">
      <c r="J53" s="9"/>
      <c r="K53" s="9"/>
      <c r="L53" s="9"/>
    </row>
    <row r="54" spans="10:12" x14ac:dyDescent="0.35">
      <c r="J54" s="9"/>
      <c r="K54" s="9"/>
      <c r="L54" s="9"/>
    </row>
    <row r="55" spans="10:12" x14ac:dyDescent="0.35">
      <c r="J55" s="9"/>
      <c r="K55" s="9"/>
      <c r="L55" s="9"/>
    </row>
    <row r="56" spans="10:12" x14ac:dyDescent="0.35">
      <c r="J56" s="9"/>
      <c r="K56" s="9"/>
      <c r="L56" s="9"/>
    </row>
    <row r="57" spans="10:12" x14ac:dyDescent="0.35">
      <c r="J57" s="9"/>
      <c r="K57" s="9"/>
      <c r="L57" s="9"/>
    </row>
    <row r="58" spans="10:12" x14ac:dyDescent="0.35">
      <c r="J58" s="9"/>
      <c r="K58" s="9"/>
      <c r="L58" s="9"/>
    </row>
    <row r="59" spans="10:12" x14ac:dyDescent="0.35">
      <c r="J59" s="9"/>
      <c r="K59" s="9"/>
      <c r="L59" s="9"/>
    </row>
    <row r="60" spans="10:12" x14ac:dyDescent="0.35">
      <c r="J60" s="9"/>
      <c r="K60" s="9"/>
      <c r="L60" s="9"/>
    </row>
    <row r="61" spans="10:12" x14ac:dyDescent="0.35">
      <c r="J61" s="9"/>
      <c r="K61" s="9"/>
      <c r="L61" s="9"/>
    </row>
    <row r="62" spans="10:12" x14ac:dyDescent="0.35">
      <c r="J62" s="9"/>
      <c r="K62" s="9"/>
      <c r="L62" s="9"/>
    </row>
    <row r="63" spans="10:12" x14ac:dyDescent="0.35">
      <c r="J63" s="9"/>
      <c r="K63" s="9"/>
      <c r="L63" s="9"/>
    </row>
    <row r="64" spans="10:12" x14ac:dyDescent="0.35">
      <c r="J64" s="9"/>
      <c r="K64" s="9"/>
      <c r="L64" s="9"/>
    </row>
    <row r="65" spans="10:12" x14ac:dyDescent="0.35">
      <c r="J65" s="9"/>
      <c r="K65" s="9"/>
      <c r="L65" s="9"/>
    </row>
    <row r="66" spans="10:12" x14ac:dyDescent="0.35">
      <c r="J66" s="9"/>
      <c r="K66" s="9"/>
      <c r="L66" s="9"/>
    </row>
    <row r="67" spans="10:12" x14ac:dyDescent="0.35">
      <c r="J67" s="9"/>
      <c r="K67" s="9"/>
      <c r="L67" s="9"/>
    </row>
    <row r="68" spans="10:12" x14ac:dyDescent="0.35">
      <c r="J68" s="9"/>
      <c r="K68" s="9"/>
      <c r="L68" s="9"/>
    </row>
    <row r="69" spans="10:12" x14ac:dyDescent="0.35">
      <c r="J69" s="9"/>
      <c r="K69" s="9"/>
      <c r="L69" s="9"/>
    </row>
    <row r="70" spans="10:12" x14ac:dyDescent="0.35">
      <c r="J70" s="9"/>
      <c r="K70" s="9"/>
      <c r="L70" s="9"/>
    </row>
    <row r="71" spans="10:12" x14ac:dyDescent="0.35">
      <c r="J71" s="9"/>
      <c r="K71" s="9"/>
      <c r="L71" s="9"/>
    </row>
    <row r="72" spans="10:12" x14ac:dyDescent="0.35">
      <c r="J72" s="9"/>
      <c r="K72" s="9"/>
      <c r="L72" s="9"/>
    </row>
    <row r="73" spans="10:12" x14ac:dyDescent="0.35">
      <c r="J73" s="9"/>
      <c r="K73" s="9"/>
      <c r="L73" s="9"/>
    </row>
    <row r="74" spans="10:12" x14ac:dyDescent="0.35">
      <c r="J74" s="9"/>
      <c r="K74" s="9"/>
      <c r="L74" s="9"/>
    </row>
    <row r="75" spans="10:12" x14ac:dyDescent="0.35">
      <c r="J75" s="9"/>
      <c r="K75" s="9"/>
      <c r="L75" s="9"/>
    </row>
    <row r="76" spans="10:12" x14ac:dyDescent="0.35">
      <c r="J76" s="9"/>
      <c r="K76" s="9"/>
      <c r="L76" s="9"/>
    </row>
    <row r="77" spans="10:12" x14ac:dyDescent="0.35">
      <c r="J77" s="9"/>
      <c r="K77" s="9"/>
      <c r="L77" s="9"/>
    </row>
    <row r="78" spans="10:12" x14ac:dyDescent="0.35">
      <c r="J78" s="9"/>
      <c r="K78" s="9"/>
      <c r="L78" s="9"/>
    </row>
    <row r="79" spans="10:12" x14ac:dyDescent="0.35">
      <c r="J79" s="9"/>
      <c r="K79" s="9"/>
      <c r="L79" s="9"/>
    </row>
    <row r="80" spans="10:12" x14ac:dyDescent="0.35">
      <c r="J80" s="9"/>
      <c r="K80" s="9"/>
      <c r="L80" s="9"/>
    </row>
    <row r="81" spans="10:12" x14ac:dyDescent="0.35">
      <c r="J81" s="9"/>
      <c r="K81" s="9"/>
      <c r="L81" s="9"/>
    </row>
    <row r="82" spans="10:12" x14ac:dyDescent="0.35">
      <c r="J82" s="9"/>
      <c r="K82" s="9"/>
      <c r="L82" s="9"/>
    </row>
    <row r="83" spans="10:12" x14ac:dyDescent="0.35">
      <c r="J83" s="9"/>
      <c r="K83" s="9"/>
      <c r="L83" s="9"/>
    </row>
    <row r="84" spans="10:12" x14ac:dyDescent="0.35">
      <c r="J84" s="9"/>
      <c r="K84" s="9"/>
      <c r="L84" s="9"/>
    </row>
    <row r="85" spans="10:12" x14ac:dyDescent="0.35">
      <c r="J85" s="9"/>
      <c r="K85" s="9"/>
      <c r="L85" s="9"/>
    </row>
    <row r="86" spans="10:12" x14ac:dyDescent="0.35">
      <c r="J86" s="9"/>
      <c r="K86" s="9"/>
      <c r="L86" s="9"/>
    </row>
    <row r="87" spans="10:12" x14ac:dyDescent="0.35">
      <c r="J87" s="9"/>
      <c r="K87" s="9"/>
      <c r="L87" s="9"/>
    </row>
    <row r="88" spans="10:12" x14ac:dyDescent="0.35">
      <c r="J88" s="9"/>
      <c r="K88" s="9"/>
      <c r="L88" s="9"/>
    </row>
    <row r="89" spans="10:12" x14ac:dyDescent="0.35">
      <c r="J89" s="9"/>
      <c r="K89" s="9"/>
      <c r="L89" s="9"/>
    </row>
    <row r="90" spans="10:12" x14ac:dyDescent="0.35">
      <c r="J90" s="9"/>
      <c r="K90" s="9"/>
      <c r="L90" s="9"/>
    </row>
    <row r="91" spans="10:12" x14ac:dyDescent="0.35">
      <c r="J91" s="9"/>
      <c r="K91" s="9"/>
      <c r="L91" s="9"/>
    </row>
    <row r="92" spans="10:12" x14ac:dyDescent="0.35">
      <c r="J92" s="9"/>
      <c r="K92" s="9"/>
      <c r="L92" s="9"/>
    </row>
    <row r="93" spans="10:12" x14ac:dyDescent="0.35">
      <c r="J93" s="9"/>
      <c r="K93" s="9"/>
      <c r="L93" s="9"/>
    </row>
    <row r="94" spans="10:12" x14ac:dyDescent="0.35">
      <c r="J94" s="9"/>
      <c r="K94" s="9"/>
      <c r="L94" s="9"/>
    </row>
    <row r="95" spans="10:12" x14ac:dyDescent="0.35">
      <c r="J95" s="9"/>
      <c r="K95" s="9"/>
      <c r="L95" s="9"/>
    </row>
    <row r="96" spans="10:12" x14ac:dyDescent="0.35">
      <c r="J96" s="9"/>
      <c r="K96" s="9"/>
      <c r="L96" s="9"/>
    </row>
    <row r="97" spans="10:12" x14ac:dyDescent="0.35">
      <c r="J97" s="9"/>
      <c r="K97" s="9"/>
      <c r="L97" s="9"/>
    </row>
    <row r="98" spans="10:12" x14ac:dyDescent="0.35">
      <c r="J98" s="9"/>
      <c r="K98" s="9"/>
      <c r="L98" s="9"/>
    </row>
    <row r="99" spans="10:12" x14ac:dyDescent="0.35">
      <c r="J99" s="9"/>
      <c r="K99" s="9"/>
      <c r="L99" s="9"/>
    </row>
    <row r="100" spans="10:12" x14ac:dyDescent="0.35">
      <c r="J100" s="9"/>
      <c r="K100" s="9"/>
      <c r="L100" s="9"/>
    </row>
    <row r="101" spans="10:12" x14ac:dyDescent="0.35">
      <c r="J101" s="9"/>
      <c r="K101" s="9"/>
      <c r="L101" s="9"/>
    </row>
    <row r="102" spans="10:12" x14ac:dyDescent="0.35">
      <c r="J102" s="9"/>
      <c r="K102" s="9"/>
      <c r="L102" s="9"/>
    </row>
    <row r="103" spans="10:12" x14ac:dyDescent="0.35">
      <c r="J103" s="9"/>
      <c r="K103" s="9"/>
      <c r="L103" s="9"/>
    </row>
    <row r="104" spans="10:12" x14ac:dyDescent="0.35">
      <c r="J104" s="9"/>
      <c r="K104" s="9"/>
      <c r="L104" s="9"/>
    </row>
    <row r="105" spans="10:12" x14ac:dyDescent="0.35">
      <c r="J105" s="9"/>
      <c r="K105" s="9"/>
      <c r="L105" s="9"/>
    </row>
    <row r="106" spans="10:12" x14ac:dyDescent="0.35">
      <c r="J106" s="9"/>
      <c r="K106" s="9"/>
      <c r="L106" s="9"/>
    </row>
    <row r="107" spans="10:12" x14ac:dyDescent="0.35">
      <c r="J107" s="9"/>
      <c r="K107" s="9"/>
      <c r="L107" s="9"/>
    </row>
    <row r="108" spans="10:12" x14ac:dyDescent="0.35">
      <c r="J108" s="9"/>
      <c r="K108" s="9"/>
      <c r="L108" s="9"/>
    </row>
    <row r="109" spans="10:12" x14ac:dyDescent="0.35">
      <c r="J109" s="9"/>
      <c r="K109" s="9"/>
      <c r="L109" s="9"/>
    </row>
    <row r="110" spans="10:12" x14ac:dyDescent="0.35">
      <c r="J110" s="9"/>
      <c r="K110" s="9"/>
      <c r="L110" s="9"/>
    </row>
    <row r="111" spans="10:12" x14ac:dyDescent="0.35">
      <c r="J111" s="9"/>
      <c r="K111" s="9"/>
      <c r="L111" s="9"/>
    </row>
    <row r="112" spans="10:12" x14ac:dyDescent="0.35">
      <c r="J112" s="9"/>
      <c r="K112" s="9"/>
      <c r="L112" s="9"/>
    </row>
    <row r="113" spans="10:12" x14ac:dyDescent="0.35">
      <c r="J113" s="9"/>
      <c r="K113" s="9"/>
      <c r="L113" s="9"/>
    </row>
    <row r="114" spans="10:12" x14ac:dyDescent="0.35">
      <c r="J114" s="9"/>
      <c r="K114" s="9"/>
      <c r="L114" s="9"/>
    </row>
    <row r="115" spans="10:12" x14ac:dyDescent="0.35">
      <c r="J115" s="9"/>
      <c r="K115" s="9"/>
      <c r="L115" s="9"/>
    </row>
    <row r="116" spans="10:12" x14ac:dyDescent="0.35">
      <c r="J116" s="9"/>
      <c r="K116" s="9"/>
      <c r="L116" s="9"/>
    </row>
    <row r="117" spans="10:12" x14ac:dyDescent="0.35">
      <c r="J117" s="9"/>
      <c r="K117" s="9"/>
      <c r="L117" s="9"/>
    </row>
    <row r="118" spans="10:12" x14ac:dyDescent="0.35">
      <c r="J118" s="9"/>
      <c r="K118" s="9"/>
      <c r="L118" s="9"/>
    </row>
    <row r="119" spans="10:12" x14ac:dyDescent="0.35">
      <c r="J119" s="9"/>
      <c r="K119" s="9"/>
      <c r="L119" s="9"/>
    </row>
    <row r="120" spans="10:12" x14ac:dyDescent="0.35">
      <c r="J120" s="9"/>
      <c r="K120" s="9"/>
      <c r="L120" s="9"/>
    </row>
    <row r="121" spans="10:12" x14ac:dyDescent="0.35">
      <c r="J121" s="9"/>
      <c r="K121" s="9"/>
      <c r="L121" s="9"/>
    </row>
    <row r="122" spans="10:12" x14ac:dyDescent="0.35">
      <c r="J122" s="9"/>
      <c r="K122" s="9"/>
      <c r="L122" s="9"/>
    </row>
    <row r="123" spans="10:12" x14ac:dyDescent="0.35">
      <c r="J123" s="9"/>
      <c r="K123" s="9"/>
      <c r="L123" s="9"/>
    </row>
    <row r="124" spans="10:12" x14ac:dyDescent="0.35">
      <c r="J124" s="9"/>
      <c r="K124" s="9"/>
      <c r="L124" s="9"/>
    </row>
    <row r="125" spans="10:12" x14ac:dyDescent="0.35">
      <c r="J125" s="9"/>
      <c r="K125" s="9"/>
      <c r="L125" s="9"/>
    </row>
    <row r="126" spans="10:12" x14ac:dyDescent="0.35">
      <c r="J126" s="9"/>
      <c r="K126" s="9"/>
      <c r="L126" s="9"/>
    </row>
    <row r="127" spans="10:12" x14ac:dyDescent="0.35">
      <c r="J127" s="9"/>
      <c r="K127" s="9"/>
      <c r="L127" s="9"/>
    </row>
    <row r="128" spans="10:12" x14ac:dyDescent="0.35">
      <c r="J128" s="9"/>
      <c r="K128" s="9"/>
      <c r="L128" s="9"/>
    </row>
    <row r="129" spans="10:12" x14ac:dyDescent="0.35">
      <c r="J129" s="9"/>
      <c r="K129" s="9"/>
      <c r="L129" s="9"/>
    </row>
    <row r="130" spans="10:12" x14ac:dyDescent="0.35">
      <c r="J130" s="9"/>
      <c r="K130" s="9"/>
      <c r="L130" s="9"/>
    </row>
    <row r="131" spans="10:12" x14ac:dyDescent="0.35">
      <c r="J131" s="9"/>
      <c r="K131" s="9"/>
      <c r="L131" s="9"/>
    </row>
    <row r="132" spans="10:12" x14ac:dyDescent="0.35">
      <c r="J132" s="9"/>
      <c r="K132" s="9"/>
      <c r="L132" s="9"/>
    </row>
    <row r="133" spans="10:12" x14ac:dyDescent="0.35">
      <c r="J133" s="9"/>
      <c r="K133" s="9"/>
      <c r="L133" s="9"/>
    </row>
    <row r="134" spans="10:12" x14ac:dyDescent="0.35">
      <c r="J134" s="9"/>
      <c r="K134" s="9"/>
      <c r="L134" s="9"/>
    </row>
    <row r="135" spans="10:12" x14ac:dyDescent="0.35">
      <c r="J135" s="9"/>
      <c r="K135" s="9"/>
      <c r="L135" s="9"/>
    </row>
    <row r="136" spans="10:12" x14ac:dyDescent="0.35">
      <c r="J136" s="9"/>
      <c r="K136" s="9"/>
      <c r="L136" s="9"/>
    </row>
    <row r="137" spans="10:12" x14ac:dyDescent="0.35">
      <c r="J137" s="9"/>
      <c r="K137" s="9"/>
      <c r="L137" s="9"/>
    </row>
    <row r="138" spans="10:12" x14ac:dyDescent="0.35">
      <c r="J138" s="9"/>
      <c r="K138" s="9"/>
      <c r="L138" s="9"/>
    </row>
    <row r="139" spans="10:12" x14ac:dyDescent="0.35">
      <c r="J139" s="9"/>
      <c r="K139" s="9"/>
      <c r="L139" s="9"/>
    </row>
    <row r="140" spans="10:12" x14ac:dyDescent="0.35">
      <c r="J140" s="9"/>
      <c r="K140" s="9"/>
      <c r="L140" s="9"/>
    </row>
    <row r="141" spans="10:12" x14ac:dyDescent="0.35">
      <c r="J141" s="9"/>
      <c r="K141" s="9"/>
      <c r="L141" s="9"/>
    </row>
    <row r="142" spans="10:12" x14ac:dyDescent="0.35">
      <c r="J142" s="9"/>
      <c r="K142" s="9"/>
      <c r="L142" s="9"/>
    </row>
    <row r="143" spans="10:12" x14ac:dyDescent="0.35">
      <c r="J143" s="9"/>
      <c r="K143" s="9"/>
      <c r="L143" s="9"/>
    </row>
    <row r="144" spans="10:12" x14ac:dyDescent="0.35">
      <c r="J144" s="9"/>
      <c r="K144" s="9"/>
      <c r="L144" s="9"/>
    </row>
    <row r="145" spans="10:12" x14ac:dyDescent="0.35">
      <c r="J145" s="9"/>
      <c r="K145" s="9"/>
      <c r="L145" s="9"/>
    </row>
    <row r="146" spans="10:12" x14ac:dyDescent="0.35">
      <c r="J146" s="9"/>
      <c r="K146" s="9"/>
      <c r="L146" s="9"/>
    </row>
    <row r="147" spans="10:12" x14ac:dyDescent="0.35">
      <c r="J147" s="9"/>
      <c r="K147" s="9"/>
      <c r="L147" s="9"/>
    </row>
    <row r="148" spans="10:12" x14ac:dyDescent="0.35">
      <c r="J148" s="9"/>
      <c r="K148" s="9"/>
      <c r="L148" s="9"/>
    </row>
    <row r="149" spans="10:12" x14ac:dyDescent="0.35">
      <c r="J149" s="9"/>
      <c r="K149" s="9"/>
      <c r="L149" s="9"/>
    </row>
    <row r="150" spans="10:12" x14ac:dyDescent="0.35">
      <c r="J150" s="9"/>
      <c r="K150" s="9"/>
      <c r="L150" s="9"/>
    </row>
    <row r="151" spans="10:12" x14ac:dyDescent="0.35">
      <c r="J151" s="9"/>
      <c r="K151" s="9"/>
      <c r="L151" s="9"/>
    </row>
    <row r="152" spans="10:12" x14ac:dyDescent="0.35">
      <c r="J152" s="9"/>
      <c r="K152" s="9"/>
      <c r="L152" s="9"/>
    </row>
    <row r="153" spans="10:12" x14ac:dyDescent="0.35">
      <c r="J153" s="9"/>
      <c r="K153" s="9"/>
      <c r="L153" s="9"/>
    </row>
    <row r="154" spans="10:12" x14ac:dyDescent="0.35">
      <c r="J154" s="9"/>
      <c r="K154" s="9"/>
      <c r="L154" s="9"/>
    </row>
    <row r="155" spans="10:12" x14ac:dyDescent="0.35">
      <c r="J155" s="9"/>
      <c r="K155" s="9"/>
      <c r="L155" s="9"/>
    </row>
    <row r="156" spans="10:12" x14ac:dyDescent="0.35">
      <c r="J156" s="9"/>
      <c r="K156" s="9"/>
      <c r="L156" s="9"/>
    </row>
    <row r="157" spans="10:12" x14ac:dyDescent="0.35">
      <c r="J157" s="9"/>
      <c r="K157" s="9"/>
      <c r="L157" s="9"/>
    </row>
    <row r="158" spans="10:12" x14ac:dyDescent="0.35">
      <c r="J158" s="9"/>
      <c r="K158" s="9"/>
      <c r="L158" s="9"/>
    </row>
    <row r="159" spans="10:12" x14ac:dyDescent="0.35">
      <c r="J159" s="9"/>
      <c r="K159" s="9"/>
      <c r="L159" s="9"/>
    </row>
    <row r="160" spans="10:12" x14ac:dyDescent="0.35">
      <c r="J160" s="9"/>
      <c r="K160" s="9"/>
      <c r="L160" s="9"/>
    </row>
    <row r="161" spans="10:12" x14ac:dyDescent="0.35">
      <c r="J161" s="9"/>
      <c r="K161" s="9"/>
      <c r="L161" s="9"/>
    </row>
    <row r="162" spans="10:12" x14ac:dyDescent="0.35">
      <c r="J162" s="9"/>
      <c r="K162" s="9"/>
      <c r="L162" s="9"/>
    </row>
    <row r="163" spans="10:12" x14ac:dyDescent="0.35">
      <c r="J163" s="9"/>
      <c r="K163" s="9"/>
      <c r="L163" s="9"/>
    </row>
    <row r="164" spans="10:12" x14ac:dyDescent="0.35">
      <c r="J164" s="9"/>
      <c r="K164" s="9"/>
      <c r="L164" s="9"/>
    </row>
    <row r="165" spans="10:12" x14ac:dyDescent="0.35">
      <c r="J165" s="9"/>
      <c r="K165" s="9"/>
      <c r="L165" s="9"/>
    </row>
    <row r="166" spans="10:12" x14ac:dyDescent="0.35">
      <c r="J166" s="9"/>
      <c r="K166" s="9"/>
      <c r="L166" s="9"/>
    </row>
    <row r="167" spans="10:12" x14ac:dyDescent="0.35">
      <c r="J167" s="9"/>
      <c r="K167" s="9"/>
      <c r="L167" s="9"/>
    </row>
    <row r="168" spans="10:12" x14ac:dyDescent="0.35">
      <c r="J168" s="9"/>
      <c r="K168" s="9"/>
      <c r="L168" s="9"/>
    </row>
    <row r="169" spans="10:12" x14ac:dyDescent="0.35">
      <c r="J169" s="9"/>
      <c r="K169" s="9"/>
      <c r="L169" s="9"/>
    </row>
    <row r="170" spans="10:12" x14ac:dyDescent="0.35">
      <c r="J170" s="9"/>
      <c r="K170" s="9"/>
      <c r="L170" s="9"/>
    </row>
    <row r="171" spans="10:12" x14ac:dyDescent="0.35">
      <c r="J171" s="9"/>
      <c r="K171" s="9"/>
      <c r="L171" s="9"/>
    </row>
    <row r="172" spans="10:12" x14ac:dyDescent="0.35">
      <c r="J172" s="9"/>
      <c r="K172" s="9"/>
      <c r="L172" s="9"/>
    </row>
    <row r="173" spans="10:12" x14ac:dyDescent="0.35">
      <c r="J173" s="9"/>
      <c r="K173" s="9"/>
      <c r="L173" s="9"/>
    </row>
    <row r="174" spans="10:12" x14ac:dyDescent="0.35">
      <c r="J174" s="9"/>
      <c r="K174" s="9"/>
      <c r="L174" s="9"/>
    </row>
    <row r="175" spans="10:12" x14ac:dyDescent="0.35">
      <c r="J175" s="9"/>
      <c r="K175" s="9"/>
      <c r="L175" s="9"/>
    </row>
    <row r="176" spans="10:12" x14ac:dyDescent="0.35">
      <c r="J176" s="9"/>
      <c r="K176" s="9"/>
      <c r="L176" s="9"/>
    </row>
    <row r="177" spans="10:12" x14ac:dyDescent="0.35">
      <c r="J177" s="9"/>
      <c r="K177" s="9"/>
      <c r="L177" s="9"/>
    </row>
    <row r="178" spans="10:12" x14ac:dyDescent="0.35">
      <c r="J178" s="9"/>
      <c r="K178" s="9"/>
      <c r="L178" s="9"/>
    </row>
    <row r="179" spans="10:12" x14ac:dyDescent="0.35">
      <c r="J179" s="9"/>
      <c r="K179" s="9"/>
      <c r="L179" s="9"/>
    </row>
    <row r="180" spans="10:12" x14ac:dyDescent="0.35">
      <c r="J180" s="9"/>
      <c r="K180" s="9"/>
      <c r="L180" s="9"/>
    </row>
    <row r="181" spans="10:12" x14ac:dyDescent="0.35">
      <c r="J181" s="9"/>
      <c r="K181" s="9"/>
      <c r="L181" s="9"/>
    </row>
    <row r="182" spans="10:12" x14ac:dyDescent="0.35">
      <c r="J182" s="9"/>
      <c r="K182" s="9"/>
      <c r="L182" s="9"/>
    </row>
    <row r="183" spans="10:12" x14ac:dyDescent="0.35">
      <c r="J183" s="9"/>
      <c r="K183" s="9"/>
      <c r="L183" s="9"/>
    </row>
    <row r="184" spans="10:12" x14ac:dyDescent="0.35">
      <c r="J184" s="9"/>
      <c r="K184" s="9"/>
      <c r="L184" s="9"/>
    </row>
    <row r="185" spans="10:12" x14ac:dyDescent="0.35">
      <c r="J185" s="9"/>
      <c r="K185" s="9"/>
      <c r="L185" s="9"/>
    </row>
  </sheetData>
  <mergeCells count="1">
    <mergeCell ref="F20:J21"/>
  </mergeCells>
  <conditionalFormatting pivot="1" sqref="D6:D1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{4BBFCE2A-3145-46CD-A2EE-FF49E98EED6F}</x14:id>
        </ext>
      </extLst>
    </cfRule>
  </conditionalFormatting>
  <conditionalFormatting pivot="1" sqref="E6:E1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4:K4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BBFCE2A-3145-46CD-A2EE-FF49E98EED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D6:D15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F6C0C9BC-114F-440F-8D77-2781BACD6437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control!D21:D28</xm:f>
              <xm:sqref>F20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C188-F4B0-49B2-8C49-03C9EFAA7872}">
  <dimension ref="A1:H40"/>
  <sheetViews>
    <sheetView workbookViewId="0">
      <selection sqref="A1:H40"/>
    </sheetView>
  </sheetViews>
  <sheetFormatPr defaultRowHeight="14.5" x14ac:dyDescent="0.35"/>
  <cols>
    <col min="1" max="1" width="14.1796875" bestFit="1" customWidth="1"/>
    <col min="2" max="2" width="35.26953125" bestFit="1" customWidth="1"/>
    <col min="3" max="3" width="41.81640625" bestFit="1" customWidth="1"/>
    <col min="4" max="4" width="15.36328125" bestFit="1" customWidth="1"/>
    <col min="5" max="5" width="27.90625" bestFit="1" customWidth="1"/>
    <col min="6" max="6" width="31.453125" bestFit="1" customWidth="1"/>
    <col min="7" max="7" width="41.81640625" bestFit="1" customWidth="1"/>
    <col min="8" max="8" width="10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17</v>
      </c>
      <c r="H3" t="s">
        <v>14</v>
      </c>
    </row>
    <row r="4" spans="1:8" x14ac:dyDescent="0.3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20</v>
      </c>
      <c r="H4" t="s">
        <v>14</v>
      </c>
    </row>
    <row r="5" spans="1:8" x14ac:dyDescent="0.3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23</v>
      </c>
      <c r="H5" t="s">
        <v>14</v>
      </c>
    </row>
    <row r="6" spans="1:8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26</v>
      </c>
      <c r="H6" t="s">
        <v>14</v>
      </c>
    </row>
    <row r="7" spans="1:8" x14ac:dyDescent="0.35">
      <c r="A7" t="s">
        <v>30</v>
      </c>
      <c r="B7" t="s">
        <v>31</v>
      </c>
      <c r="C7" t="s">
        <v>32</v>
      </c>
      <c r="D7" t="s">
        <v>27</v>
      </c>
      <c r="E7" t="s">
        <v>28</v>
      </c>
      <c r="F7" t="s">
        <v>29</v>
      </c>
      <c r="G7" t="s">
        <v>32</v>
      </c>
      <c r="H7" t="s">
        <v>14</v>
      </c>
    </row>
    <row r="8" spans="1:8" x14ac:dyDescent="0.35">
      <c r="A8" t="s">
        <v>33</v>
      </c>
      <c r="B8" t="s">
        <v>34</v>
      </c>
      <c r="C8" t="s">
        <v>35</v>
      </c>
      <c r="D8" t="s">
        <v>27</v>
      </c>
      <c r="E8" t="s">
        <v>28</v>
      </c>
      <c r="F8" t="s">
        <v>29</v>
      </c>
      <c r="G8" t="s">
        <v>35</v>
      </c>
      <c r="H8" t="s">
        <v>14</v>
      </c>
    </row>
    <row r="9" spans="1:8" x14ac:dyDescent="0.3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38</v>
      </c>
      <c r="H9" t="s">
        <v>14</v>
      </c>
    </row>
    <row r="10" spans="1:8" x14ac:dyDescent="0.35">
      <c r="A10" t="s">
        <v>42</v>
      </c>
      <c r="B10" t="s">
        <v>43</v>
      </c>
      <c r="C10" t="s">
        <v>44</v>
      </c>
      <c r="D10" t="s">
        <v>39</v>
      </c>
      <c r="E10" t="s">
        <v>40</v>
      </c>
      <c r="F10" t="s">
        <v>41</v>
      </c>
      <c r="G10" t="s">
        <v>44</v>
      </c>
      <c r="H10" t="s">
        <v>14</v>
      </c>
    </row>
    <row r="11" spans="1:8" x14ac:dyDescent="0.35">
      <c r="A11" t="s">
        <v>45</v>
      </c>
      <c r="B11" t="s">
        <v>46</v>
      </c>
      <c r="C11" t="s">
        <v>47</v>
      </c>
      <c r="D11" t="s">
        <v>39</v>
      </c>
      <c r="E11" t="s">
        <v>40</v>
      </c>
      <c r="F11" t="s">
        <v>41</v>
      </c>
      <c r="G11" t="s">
        <v>47</v>
      </c>
      <c r="H11" t="s">
        <v>14</v>
      </c>
    </row>
    <row r="12" spans="1:8" x14ac:dyDescent="0.3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50</v>
      </c>
      <c r="H12" t="s">
        <v>14</v>
      </c>
    </row>
    <row r="13" spans="1:8" x14ac:dyDescent="0.35">
      <c r="A13" t="s">
        <v>54</v>
      </c>
      <c r="B13" t="s">
        <v>55</v>
      </c>
      <c r="C13" t="s">
        <v>56</v>
      </c>
      <c r="D13" t="s">
        <v>51</v>
      </c>
      <c r="E13" t="s">
        <v>52</v>
      </c>
      <c r="F13" t="s">
        <v>53</v>
      </c>
      <c r="G13" t="s">
        <v>56</v>
      </c>
      <c r="H13" t="s">
        <v>14</v>
      </c>
    </row>
    <row r="14" spans="1:8" x14ac:dyDescent="0.35">
      <c r="A14" t="s">
        <v>57</v>
      </c>
      <c r="B14" t="s">
        <v>58</v>
      </c>
      <c r="C14" t="s">
        <v>59</v>
      </c>
      <c r="D14" t="s">
        <v>51</v>
      </c>
      <c r="E14" t="s">
        <v>52</v>
      </c>
      <c r="F14" t="s">
        <v>53</v>
      </c>
      <c r="G14" t="s">
        <v>59</v>
      </c>
      <c r="H14" t="s">
        <v>14</v>
      </c>
    </row>
    <row r="15" spans="1:8" x14ac:dyDescent="0.35">
      <c r="A15" t="s">
        <v>60</v>
      </c>
      <c r="B15" t="s">
        <v>61</v>
      </c>
      <c r="C15" t="s">
        <v>62</v>
      </c>
      <c r="D15" t="s">
        <v>51</v>
      </c>
      <c r="E15" t="s">
        <v>52</v>
      </c>
      <c r="F15" t="s">
        <v>53</v>
      </c>
      <c r="G15" t="s">
        <v>62</v>
      </c>
      <c r="H15" t="s">
        <v>14</v>
      </c>
    </row>
    <row r="16" spans="1:8" x14ac:dyDescent="0.35">
      <c r="A16" t="s">
        <v>63</v>
      </c>
      <c r="B16" t="s">
        <v>64</v>
      </c>
      <c r="C16" t="s">
        <v>65</v>
      </c>
      <c r="D16" t="s">
        <v>51</v>
      </c>
      <c r="E16" t="s">
        <v>52</v>
      </c>
      <c r="F16" t="s">
        <v>53</v>
      </c>
      <c r="G16" t="s">
        <v>65</v>
      </c>
      <c r="H16" t="s">
        <v>14</v>
      </c>
    </row>
    <row r="17" spans="1:8" x14ac:dyDescent="0.35">
      <c r="A17" t="s">
        <v>66</v>
      </c>
      <c r="B17" t="s">
        <v>67</v>
      </c>
      <c r="C17" t="s">
        <v>68</v>
      </c>
      <c r="D17" t="s">
        <v>51</v>
      </c>
      <c r="E17" t="s">
        <v>52</v>
      </c>
      <c r="F17" t="s">
        <v>53</v>
      </c>
      <c r="G17" t="s">
        <v>68</v>
      </c>
      <c r="H17" t="s">
        <v>14</v>
      </c>
    </row>
    <row r="18" spans="1:8" x14ac:dyDescent="0.35">
      <c r="A18" t="s">
        <v>69</v>
      </c>
      <c r="B18" t="s">
        <v>70</v>
      </c>
      <c r="C18" t="s">
        <v>71</v>
      </c>
      <c r="D18" t="s">
        <v>51</v>
      </c>
      <c r="E18" t="s">
        <v>52</v>
      </c>
      <c r="F18" t="s">
        <v>53</v>
      </c>
      <c r="G18" t="s">
        <v>71</v>
      </c>
      <c r="H18" t="s">
        <v>14</v>
      </c>
    </row>
    <row r="19" spans="1:8" x14ac:dyDescent="0.35">
      <c r="A19" t="s">
        <v>72</v>
      </c>
      <c r="B19" t="s">
        <v>73</v>
      </c>
      <c r="C19" t="s">
        <v>74</v>
      </c>
      <c r="D19" t="s">
        <v>51</v>
      </c>
      <c r="E19" t="s">
        <v>52</v>
      </c>
      <c r="F19" t="s">
        <v>53</v>
      </c>
      <c r="G19" t="s">
        <v>74</v>
      </c>
      <c r="H19" t="s">
        <v>14</v>
      </c>
    </row>
    <row r="20" spans="1:8" x14ac:dyDescent="0.35">
      <c r="A20" t="s">
        <v>75</v>
      </c>
      <c r="B20" t="s">
        <v>76</v>
      </c>
      <c r="C20" t="s">
        <v>77</v>
      </c>
      <c r="D20" t="s">
        <v>51</v>
      </c>
      <c r="E20" t="s">
        <v>52</v>
      </c>
      <c r="F20" t="s">
        <v>53</v>
      </c>
      <c r="G20" t="s">
        <v>77</v>
      </c>
      <c r="H20" t="s">
        <v>14</v>
      </c>
    </row>
    <row r="21" spans="1:8" x14ac:dyDescent="0.35">
      <c r="A21" t="s">
        <v>78</v>
      </c>
      <c r="B21" t="s">
        <v>79</v>
      </c>
      <c r="C21" t="s">
        <v>80</v>
      </c>
      <c r="D21" t="s">
        <v>51</v>
      </c>
      <c r="E21" t="s">
        <v>52</v>
      </c>
      <c r="F21" t="s">
        <v>53</v>
      </c>
      <c r="G21" t="s">
        <v>80</v>
      </c>
      <c r="H21" t="s">
        <v>14</v>
      </c>
    </row>
    <row r="22" spans="1:8" x14ac:dyDescent="0.35">
      <c r="A22" t="s">
        <v>81</v>
      </c>
      <c r="B22" t="s">
        <v>82</v>
      </c>
      <c r="C22" t="s">
        <v>83</v>
      </c>
      <c r="D22" t="s">
        <v>84</v>
      </c>
      <c r="E22" t="s">
        <v>85</v>
      </c>
      <c r="F22" t="s">
        <v>86</v>
      </c>
      <c r="G22" t="s">
        <v>83</v>
      </c>
      <c r="H22" t="s">
        <v>14</v>
      </c>
    </row>
    <row r="23" spans="1:8" x14ac:dyDescent="0.35">
      <c r="A23" t="s">
        <v>87</v>
      </c>
      <c r="B23" t="s">
        <v>88</v>
      </c>
      <c r="C23" t="s">
        <v>89</v>
      </c>
      <c r="D23" t="s">
        <v>84</v>
      </c>
      <c r="E23" t="s">
        <v>85</v>
      </c>
      <c r="F23" t="s">
        <v>86</v>
      </c>
      <c r="G23" t="s">
        <v>89</v>
      </c>
      <c r="H23" t="s">
        <v>14</v>
      </c>
    </row>
    <row r="24" spans="1:8" x14ac:dyDescent="0.35">
      <c r="A24" t="s">
        <v>90</v>
      </c>
      <c r="B24" t="s">
        <v>91</v>
      </c>
      <c r="C24" t="s">
        <v>92</v>
      </c>
      <c r="D24" t="s">
        <v>84</v>
      </c>
      <c r="E24" t="s">
        <v>85</v>
      </c>
      <c r="F24" t="s">
        <v>86</v>
      </c>
      <c r="G24" t="s">
        <v>92</v>
      </c>
      <c r="H24" t="s">
        <v>14</v>
      </c>
    </row>
    <row r="25" spans="1:8" x14ac:dyDescent="0.35">
      <c r="A25" t="s">
        <v>93</v>
      </c>
      <c r="B25" t="s">
        <v>94</v>
      </c>
      <c r="C25" t="s">
        <v>95</v>
      </c>
      <c r="D25" t="s">
        <v>84</v>
      </c>
      <c r="E25" t="s">
        <v>85</v>
      </c>
      <c r="F25" t="s">
        <v>86</v>
      </c>
      <c r="G25" t="s">
        <v>95</v>
      </c>
      <c r="H25" t="s">
        <v>14</v>
      </c>
    </row>
    <row r="26" spans="1:8" x14ac:dyDescent="0.35">
      <c r="A26" t="s">
        <v>96</v>
      </c>
      <c r="B26" t="s">
        <v>97</v>
      </c>
      <c r="C26" t="s">
        <v>98</v>
      </c>
      <c r="D26" t="s">
        <v>84</v>
      </c>
      <c r="E26" t="s">
        <v>85</v>
      </c>
      <c r="F26" t="s">
        <v>86</v>
      </c>
      <c r="G26" t="s">
        <v>98</v>
      </c>
      <c r="H26" t="s">
        <v>14</v>
      </c>
    </row>
    <row r="27" spans="1:8" x14ac:dyDescent="0.35">
      <c r="A27" t="s">
        <v>99</v>
      </c>
      <c r="B27" t="s">
        <v>100</v>
      </c>
      <c r="C27" t="s">
        <v>101</v>
      </c>
      <c r="D27" t="s">
        <v>84</v>
      </c>
      <c r="E27" t="s">
        <v>85</v>
      </c>
      <c r="F27" t="s">
        <v>86</v>
      </c>
      <c r="G27" t="s">
        <v>101</v>
      </c>
      <c r="H27" t="s">
        <v>14</v>
      </c>
    </row>
    <row r="28" spans="1:8" x14ac:dyDescent="0.35">
      <c r="A28" t="s">
        <v>102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104</v>
      </c>
      <c r="H28" t="s">
        <v>14</v>
      </c>
    </row>
    <row r="29" spans="1:8" x14ac:dyDescent="0.35">
      <c r="A29" t="s">
        <v>108</v>
      </c>
      <c r="B29" t="s">
        <v>109</v>
      </c>
      <c r="C29" t="s">
        <v>110</v>
      </c>
      <c r="D29" t="s">
        <v>105</v>
      </c>
      <c r="E29" t="s">
        <v>106</v>
      </c>
      <c r="F29" t="s">
        <v>107</v>
      </c>
      <c r="G29" t="s">
        <v>110</v>
      </c>
      <c r="H29" t="s">
        <v>14</v>
      </c>
    </row>
    <row r="30" spans="1:8" x14ac:dyDescent="0.35">
      <c r="A30" t="s">
        <v>111</v>
      </c>
      <c r="B30" t="s">
        <v>112</v>
      </c>
      <c r="C30" t="s">
        <v>113</v>
      </c>
      <c r="D30" t="s">
        <v>105</v>
      </c>
      <c r="E30" t="s">
        <v>106</v>
      </c>
      <c r="F30" t="s">
        <v>107</v>
      </c>
      <c r="G30" t="s">
        <v>113</v>
      </c>
      <c r="H30" t="s">
        <v>14</v>
      </c>
    </row>
    <row r="31" spans="1:8" x14ac:dyDescent="0.35">
      <c r="A31" t="s">
        <v>114</v>
      </c>
      <c r="B31" t="s">
        <v>115</v>
      </c>
      <c r="C31" t="s">
        <v>116</v>
      </c>
      <c r="D31" t="s">
        <v>105</v>
      </c>
      <c r="E31" t="s">
        <v>106</v>
      </c>
      <c r="F31" t="s">
        <v>107</v>
      </c>
      <c r="G31" t="s">
        <v>116</v>
      </c>
      <c r="H31" t="s">
        <v>14</v>
      </c>
    </row>
    <row r="32" spans="1:8" x14ac:dyDescent="0.35">
      <c r="A32" t="s">
        <v>117</v>
      </c>
      <c r="B32" t="s">
        <v>118</v>
      </c>
      <c r="C32" t="s">
        <v>119</v>
      </c>
      <c r="D32" t="s">
        <v>120</v>
      </c>
      <c r="E32" t="s">
        <v>121</v>
      </c>
      <c r="F32" t="s">
        <v>122</v>
      </c>
      <c r="G32" t="s">
        <v>119</v>
      </c>
      <c r="H32" t="s">
        <v>14</v>
      </c>
    </row>
    <row r="33" spans="1:8" x14ac:dyDescent="0.35">
      <c r="A33" t="s">
        <v>123</v>
      </c>
      <c r="B33" t="s">
        <v>124</v>
      </c>
      <c r="C33" t="s">
        <v>125</v>
      </c>
      <c r="D33" t="s">
        <v>120</v>
      </c>
      <c r="E33" t="s">
        <v>121</v>
      </c>
      <c r="F33" t="s">
        <v>122</v>
      </c>
      <c r="G33" t="s">
        <v>125</v>
      </c>
      <c r="H33" t="s">
        <v>14</v>
      </c>
    </row>
    <row r="34" spans="1:8" x14ac:dyDescent="0.35">
      <c r="A34" t="s">
        <v>126</v>
      </c>
      <c r="B34" t="s">
        <v>127</v>
      </c>
      <c r="C34" t="s">
        <v>128</v>
      </c>
      <c r="D34" t="s">
        <v>120</v>
      </c>
      <c r="E34" t="s">
        <v>121</v>
      </c>
      <c r="F34" t="s">
        <v>122</v>
      </c>
      <c r="G34" t="s">
        <v>128</v>
      </c>
      <c r="H34" t="s">
        <v>14</v>
      </c>
    </row>
    <row r="35" spans="1:8" x14ac:dyDescent="0.35">
      <c r="A35" t="s">
        <v>129</v>
      </c>
      <c r="B35" t="s">
        <v>130</v>
      </c>
      <c r="C35" t="s">
        <v>131</v>
      </c>
      <c r="D35" t="s">
        <v>120</v>
      </c>
      <c r="E35" t="s">
        <v>121</v>
      </c>
      <c r="F35" t="s">
        <v>122</v>
      </c>
      <c r="G35" t="s">
        <v>131</v>
      </c>
      <c r="H35" t="s">
        <v>14</v>
      </c>
    </row>
    <row r="36" spans="1:8" x14ac:dyDescent="0.35">
      <c r="A36" t="s">
        <v>132</v>
      </c>
      <c r="B36" t="s">
        <v>133</v>
      </c>
      <c r="C36" t="s">
        <v>134</v>
      </c>
      <c r="D36" t="s">
        <v>135</v>
      </c>
      <c r="E36" t="s">
        <v>136</v>
      </c>
      <c r="F36" t="s">
        <v>137</v>
      </c>
      <c r="G36" t="s">
        <v>134</v>
      </c>
      <c r="H36" t="s">
        <v>14</v>
      </c>
    </row>
    <row r="37" spans="1:8" x14ac:dyDescent="0.35">
      <c r="A37" t="s">
        <v>138</v>
      </c>
      <c r="B37" t="s">
        <v>139</v>
      </c>
      <c r="C37" t="s">
        <v>140</v>
      </c>
      <c r="D37" t="s">
        <v>135</v>
      </c>
      <c r="E37" t="s">
        <v>136</v>
      </c>
      <c r="F37" t="s">
        <v>137</v>
      </c>
      <c r="G37" t="s">
        <v>140</v>
      </c>
      <c r="H37" t="s">
        <v>14</v>
      </c>
    </row>
    <row r="38" spans="1:8" x14ac:dyDescent="0.35">
      <c r="A38" t="s">
        <v>141</v>
      </c>
      <c r="B38" t="s">
        <v>142</v>
      </c>
      <c r="C38" t="s">
        <v>143</v>
      </c>
      <c r="D38" t="s">
        <v>135</v>
      </c>
      <c r="E38" t="s">
        <v>136</v>
      </c>
      <c r="F38" t="s">
        <v>137</v>
      </c>
      <c r="G38" t="s">
        <v>143</v>
      </c>
      <c r="H38" t="s">
        <v>14</v>
      </c>
    </row>
    <row r="39" spans="1:8" x14ac:dyDescent="0.35">
      <c r="A39" t="s">
        <v>144</v>
      </c>
      <c r="B39" t="s">
        <v>145</v>
      </c>
      <c r="C39" t="s">
        <v>146</v>
      </c>
      <c r="D39" t="s">
        <v>147</v>
      </c>
      <c r="E39" t="s">
        <v>148</v>
      </c>
      <c r="F39" t="s">
        <v>149</v>
      </c>
      <c r="G39" t="s">
        <v>146</v>
      </c>
      <c r="H39" t="s">
        <v>14</v>
      </c>
    </row>
    <row r="40" spans="1:8" x14ac:dyDescent="0.35">
      <c r="A40" t="s">
        <v>150</v>
      </c>
      <c r="B40" t="s">
        <v>151</v>
      </c>
      <c r="C40" t="s">
        <v>152</v>
      </c>
      <c r="D40" t="s">
        <v>147</v>
      </c>
      <c r="E40" t="s">
        <v>148</v>
      </c>
      <c r="F40" t="s">
        <v>149</v>
      </c>
      <c r="G40" t="s">
        <v>152</v>
      </c>
      <c r="H40" t="s">
        <v>14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8BBD-B745-4C6F-B13F-D845A36A9236}">
  <dimension ref="A1:J367"/>
  <sheetViews>
    <sheetView workbookViewId="0">
      <selection sqref="A1:H367"/>
    </sheetView>
  </sheetViews>
  <sheetFormatPr defaultRowHeight="14.5" x14ac:dyDescent="0.35"/>
  <cols>
    <col min="1" max="1" width="10.08984375" bestFit="1" customWidth="1"/>
    <col min="2" max="2" width="5" bestFit="1" customWidth="1"/>
    <col min="3" max="3" width="17.453125" bestFit="1" customWidth="1"/>
    <col min="4" max="4" width="14.1796875" bestFit="1" customWidth="1"/>
    <col min="5" max="5" width="11.54296875" bestFit="1" customWidth="1"/>
    <col min="6" max="6" width="9.08984375" bestFit="1" customWidth="1"/>
    <col min="7" max="7" width="6.54296875" bestFit="1" customWidth="1"/>
    <col min="8" max="8" width="12" bestFit="1" customWidth="1"/>
    <col min="9" max="9" width="24.36328125" bestFit="1" customWidth="1"/>
    <col min="10" max="10" width="19.08984375" bestFit="1" customWidth="1"/>
  </cols>
  <sheetData>
    <row r="1" spans="1:10" x14ac:dyDescent="0.35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1629</v>
      </c>
      <c r="J1" t="s">
        <v>1630</v>
      </c>
    </row>
    <row r="2" spans="1:10" x14ac:dyDescent="0.35">
      <c r="A2" s="1">
        <v>45474</v>
      </c>
      <c r="B2">
        <v>2024</v>
      </c>
      <c r="C2">
        <v>7</v>
      </c>
      <c r="D2" t="s">
        <v>161</v>
      </c>
      <c r="E2" s="1">
        <v>45474</v>
      </c>
      <c r="F2" t="s">
        <v>162</v>
      </c>
      <c r="G2">
        <v>27</v>
      </c>
      <c r="H2" t="s">
        <v>163</v>
      </c>
      <c r="I2">
        <v>7</v>
      </c>
      <c r="J2" t="s">
        <v>1631</v>
      </c>
    </row>
    <row r="3" spans="1:10" x14ac:dyDescent="0.35">
      <c r="A3" s="1">
        <v>45475</v>
      </c>
      <c r="B3">
        <v>2024</v>
      </c>
      <c r="C3">
        <v>7</v>
      </c>
      <c r="D3" t="s">
        <v>161</v>
      </c>
      <c r="E3" s="1">
        <v>45474</v>
      </c>
      <c r="F3" t="s">
        <v>162</v>
      </c>
      <c r="G3">
        <v>27</v>
      </c>
      <c r="H3" t="s">
        <v>164</v>
      </c>
      <c r="I3">
        <v>7</v>
      </c>
      <c r="J3" t="s">
        <v>1631</v>
      </c>
    </row>
    <row r="4" spans="1:10" x14ac:dyDescent="0.35">
      <c r="A4" s="1">
        <v>45476</v>
      </c>
      <c r="B4">
        <v>2024</v>
      </c>
      <c r="C4">
        <v>7</v>
      </c>
      <c r="D4" t="s">
        <v>161</v>
      </c>
      <c r="E4" s="1">
        <v>45474</v>
      </c>
      <c r="F4" t="s">
        <v>162</v>
      </c>
      <c r="G4">
        <v>27</v>
      </c>
      <c r="H4" t="s">
        <v>165</v>
      </c>
      <c r="I4">
        <v>7</v>
      </c>
      <c r="J4" t="s">
        <v>1631</v>
      </c>
    </row>
    <row r="5" spans="1:10" x14ac:dyDescent="0.35">
      <c r="A5" s="1">
        <v>45477</v>
      </c>
      <c r="B5">
        <v>2024</v>
      </c>
      <c r="C5">
        <v>7</v>
      </c>
      <c r="D5" t="s">
        <v>161</v>
      </c>
      <c r="E5" s="1">
        <v>45474</v>
      </c>
      <c r="F5" t="s">
        <v>162</v>
      </c>
      <c r="G5">
        <v>27</v>
      </c>
      <c r="H5" t="s">
        <v>166</v>
      </c>
      <c r="I5">
        <v>7</v>
      </c>
      <c r="J5" t="s">
        <v>1631</v>
      </c>
    </row>
    <row r="6" spans="1:10" x14ac:dyDescent="0.35">
      <c r="A6" s="1">
        <v>45478</v>
      </c>
      <c r="B6">
        <v>2024</v>
      </c>
      <c r="C6">
        <v>7</v>
      </c>
      <c r="D6" t="s">
        <v>161</v>
      </c>
      <c r="E6" s="1">
        <v>45474</v>
      </c>
      <c r="F6" t="s">
        <v>162</v>
      </c>
      <c r="G6">
        <v>27</v>
      </c>
      <c r="H6" t="s">
        <v>167</v>
      </c>
      <c r="I6">
        <v>7</v>
      </c>
      <c r="J6" t="s">
        <v>1631</v>
      </c>
    </row>
    <row r="7" spans="1:10" x14ac:dyDescent="0.35">
      <c r="A7" s="1">
        <v>45479</v>
      </c>
      <c r="B7">
        <v>2024</v>
      </c>
      <c r="C7">
        <v>7</v>
      </c>
      <c r="D7" t="s">
        <v>161</v>
      </c>
      <c r="E7" s="1">
        <v>45474</v>
      </c>
      <c r="F7" t="s">
        <v>162</v>
      </c>
      <c r="G7">
        <v>27</v>
      </c>
      <c r="H7" t="s">
        <v>168</v>
      </c>
      <c r="I7">
        <v>7</v>
      </c>
      <c r="J7" t="s">
        <v>1631</v>
      </c>
    </row>
    <row r="8" spans="1:10" x14ac:dyDescent="0.35">
      <c r="A8" s="1">
        <v>45480</v>
      </c>
      <c r="B8">
        <v>2024</v>
      </c>
      <c r="C8">
        <v>7</v>
      </c>
      <c r="D8" t="s">
        <v>161</v>
      </c>
      <c r="E8" s="1">
        <v>45474</v>
      </c>
      <c r="F8" t="s">
        <v>162</v>
      </c>
      <c r="G8">
        <v>27</v>
      </c>
      <c r="H8" t="s">
        <v>169</v>
      </c>
      <c r="I8">
        <v>7</v>
      </c>
      <c r="J8" t="s">
        <v>1631</v>
      </c>
    </row>
    <row r="9" spans="1:10" x14ac:dyDescent="0.35">
      <c r="A9" s="1">
        <v>45481</v>
      </c>
      <c r="B9">
        <v>2024</v>
      </c>
      <c r="C9">
        <v>7</v>
      </c>
      <c r="D9" t="s">
        <v>161</v>
      </c>
      <c r="E9" s="1">
        <v>45474</v>
      </c>
      <c r="F9" t="s">
        <v>162</v>
      </c>
      <c r="G9">
        <v>28</v>
      </c>
      <c r="H9" t="s">
        <v>163</v>
      </c>
      <c r="I9">
        <v>7</v>
      </c>
      <c r="J9" t="s">
        <v>1631</v>
      </c>
    </row>
    <row r="10" spans="1:10" x14ac:dyDescent="0.35">
      <c r="A10" s="1">
        <v>45482</v>
      </c>
      <c r="B10">
        <v>2024</v>
      </c>
      <c r="C10">
        <v>7</v>
      </c>
      <c r="D10" t="s">
        <v>161</v>
      </c>
      <c r="E10" s="1">
        <v>45474</v>
      </c>
      <c r="F10" t="s">
        <v>162</v>
      </c>
      <c r="G10">
        <v>28</v>
      </c>
      <c r="H10" t="s">
        <v>164</v>
      </c>
      <c r="I10">
        <v>7</v>
      </c>
      <c r="J10" t="s">
        <v>1631</v>
      </c>
    </row>
    <row r="11" spans="1:10" x14ac:dyDescent="0.35">
      <c r="A11" s="1">
        <v>45483</v>
      </c>
      <c r="B11">
        <v>2024</v>
      </c>
      <c r="C11">
        <v>7</v>
      </c>
      <c r="D11" t="s">
        <v>161</v>
      </c>
      <c r="E11" s="1">
        <v>45474</v>
      </c>
      <c r="F11" t="s">
        <v>162</v>
      </c>
      <c r="G11">
        <v>28</v>
      </c>
      <c r="H11" t="s">
        <v>165</v>
      </c>
      <c r="I11">
        <v>7</v>
      </c>
      <c r="J11" t="s">
        <v>1631</v>
      </c>
    </row>
    <row r="12" spans="1:10" x14ac:dyDescent="0.35">
      <c r="A12" s="1">
        <v>45484</v>
      </c>
      <c r="B12">
        <v>2024</v>
      </c>
      <c r="C12">
        <v>7</v>
      </c>
      <c r="D12" t="s">
        <v>161</v>
      </c>
      <c r="E12" s="1">
        <v>45474</v>
      </c>
      <c r="F12" t="s">
        <v>162</v>
      </c>
      <c r="G12">
        <v>28</v>
      </c>
      <c r="H12" t="s">
        <v>166</v>
      </c>
      <c r="I12">
        <v>7</v>
      </c>
      <c r="J12" t="s">
        <v>1631</v>
      </c>
    </row>
    <row r="13" spans="1:10" x14ac:dyDescent="0.35">
      <c r="A13" s="1">
        <v>45485</v>
      </c>
      <c r="B13">
        <v>2024</v>
      </c>
      <c r="C13">
        <v>7</v>
      </c>
      <c r="D13" t="s">
        <v>161</v>
      </c>
      <c r="E13" s="1">
        <v>45474</v>
      </c>
      <c r="F13" t="s">
        <v>162</v>
      </c>
      <c r="G13">
        <v>28</v>
      </c>
      <c r="H13" t="s">
        <v>167</v>
      </c>
      <c r="I13">
        <v>7</v>
      </c>
      <c r="J13" t="s">
        <v>1631</v>
      </c>
    </row>
    <row r="14" spans="1:10" x14ac:dyDescent="0.35">
      <c r="A14" s="1">
        <v>45486</v>
      </c>
      <c r="B14">
        <v>2024</v>
      </c>
      <c r="C14">
        <v>7</v>
      </c>
      <c r="D14" t="s">
        <v>161</v>
      </c>
      <c r="E14" s="1">
        <v>45474</v>
      </c>
      <c r="F14" t="s">
        <v>162</v>
      </c>
      <c r="G14">
        <v>28</v>
      </c>
      <c r="H14" t="s">
        <v>168</v>
      </c>
      <c r="I14">
        <v>7</v>
      </c>
      <c r="J14" t="s">
        <v>1631</v>
      </c>
    </row>
    <row r="15" spans="1:10" x14ac:dyDescent="0.35">
      <c r="A15" s="1">
        <v>45487</v>
      </c>
      <c r="B15">
        <v>2024</v>
      </c>
      <c r="C15">
        <v>7</v>
      </c>
      <c r="D15" t="s">
        <v>161</v>
      </c>
      <c r="E15" s="1">
        <v>45474</v>
      </c>
      <c r="F15" t="s">
        <v>162</v>
      </c>
      <c r="G15">
        <v>28</v>
      </c>
      <c r="H15" t="s">
        <v>169</v>
      </c>
      <c r="I15">
        <v>7</v>
      </c>
      <c r="J15" t="s">
        <v>1631</v>
      </c>
    </row>
    <row r="16" spans="1:10" x14ac:dyDescent="0.35">
      <c r="A16" s="1">
        <v>45488</v>
      </c>
      <c r="B16">
        <v>2024</v>
      </c>
      <c r="C16">
        <v>7</v>
      </c>
      <c r="D16" t="s">
        <v>161</v>
      </c>
      <c r="E16" s="1">
        <v>45474</v>
      </c>
      <c r="F16" t="s">
        <v>162</v>
      </c>
      <c r="G16">
        <v>29</v>
      </c>
      <c r="H16" t="s">
        <v>163</v>
      </c>
      <c r="I16">
        <v>7</v>
      </c>
      <c r="J16" t="s">
        <v>1631</v>
      </c>
    </row>
    <row r="17" spans="1:10" x14ac:dyDescent="0.35">
      <c r="A17" s="1">
        <v>45489</v>
      </c>
      <c r="B17">
        <v>2024</v>
      </c>
      <c r="C17">
        <v>7</v>
      </c>
      <c r="D17" t="s">
        <v>161</v>
      </c>
      <c r="E17" s="1">
        <v>45474</v>
      </c>
      <c r="F17" t="s">
        <v>162</v>
      </c>
      <c r="G17">
        <v>29</v>
      </c>
      <c r="H17" t="s">
        <v>164</v>
      </c>
      <c r="I17">
        <v>7</v>
      </c>
      <c r="J17" t="s">
        <v>1631</v>
      </c>
    </row>
    <row r="18" spans="1:10" x14ac:dyDescent="0.35">
      <c r="A18" s="1">
        <v>45490</v>
      </c>
      <c r="B18">
        <v>2024</v>
      </c>
      <c r="C18">
        <v>7</v>
      </c>
      <c r="D18" t="s">
        <v>161</v>
      </c>
      <c r="E18" s="1">
        <v>45474</v>
      </c>
      <c r="F18" t="s">
        <v>162</v>
      </c>
      <c r="G18">
        <v>29</v>
      </c>
      <c r="H18" t="s">
        <v>165</v>
      </c>
      <c r="I18">
        <v>7</v>
      </c>
      <c r="J18" t="s">
        <v>1631</v>
      </c>
    </row>
    <row r="19" spans="1:10" x14ac:dyDescent="0.35">
      <c r="A19" s="1">
        <v>45491</v>
      </c>
      <c r="B19">
        <v>2024</v>
      </c>
      <c r="C19">
        <v>7</v>
      </c>
      <c r="D19" t="s">
        <v>161</v>
      </c>
      <c r="E19" s="1">
        <v>45474</v>
      </c>
      <c r="F19" t="s">
        <v>162</v>
      </c>
      <c r="G19">
        <v>29</v>
      </c>
      <c r="H19" t="s">
        <v>166</v>
      </c>
      <c r="I19">
        <v>7</v>
      </c>
      <c r="J19" t="s">
        <v>1631</v>
      </c>
    </row>
    <row r="20" spans="1:10" x14ac:dyDescent="0.35">
      <c r="A20" s="1">
        <v>45492</v>
      </c>
      <c r="B20">
        <v>2024</v>
      </c>
      <c r="C20">
        <v>7</v>
      </c>
      <c r="D20" t="s">
        <v>161</v>
      </c>
      <c r="E20" s="1">
        <v>45474</v>
      </c>
      <c r="F20" t="s">
        <v>162</v>
      </c>
      <c r="G20">
        <v>29</v>
      </c>
      <c r="H20" t="s">
        <v>167</v>
      </c>
      <c r="I20">
        <v>7</v>
      </c>
      <c r="J20" t="s">
        <v>1631</v>
      </c>
    </row>
    <row r="21" spans="1:10" x14ac:dyDescent="0.35">
      <c r="A21" s="1">
        <v>45493</v>
      </c>
      <c r="B21">
        <v>2024</v>
      </c>
      <c r="C21">
        <v>7</v>
      </c>
      <c r="D21" t="s">
        <v>161</v>
      </c>
      <c r="E21" s="1">
        <v>45474</v>
      </c>
      <c r="F21" t="s">
        <v>162</v>
      </c>
      <c r="G21">
        <v>29</v>
      </c>
      <c r="H21" t="s">
        <v>168</v>
      </c>
      <c r="I21">
        <v>7</v>
      </c>
      <c r="J21" t="s">
        <v>1631</v>
      </c>
    </row>
    <row r="22" spans="1:10" x14ac:dyDescent="0.35">
      <c r="A22" s="1">
        <v>45494</v>
      </c>
      <c r="B22">
        <v>2024</v>
      </c>
      <c r="C22">
        <v>7</v>
      </c>
      <c r="D22" t="s">
        <v>161</v>
      </c>
      <c r="E22" s="1">
        <v>45474</v>
      </c>
      <c r="F22" t="s">
        <v>162</v>
      </c>
      <c r="G22">
        <v>29</v>
      </c>
      <c r="H22" t="s">
        <v>169</v>
      </c>
      <c r="I22">
        <v>7</v>
      </c>
      <c r="J22" t="s">
        <v>1631</v>
      </c>
    </row>
    <row r="23" spans="1:10" x14ac:dyDescent="0.35">
      <c r="A23" s="1">
        <v>45495</v>
      </c>
      <c r="B23">
        <v>2024</v>
      </c>
      <c r="C23">
        <v>7</v>
      </c>
      <c r="D23" t="s">
        <v>161</v>
      </c>
      <c r="E23" s="1">
        <v>45474</v>
      </c>
      <c r="F23" t="s">
        <v>162</v>
      </c>
      <c r="G23">
        <v>30</v>
      </c>
      <c r="H23" t="s">
        <v>163</v>
      </c>
      <c r="I23">
        <v>7</v>
      </c>
      <c r="J23" t="s">
        <v>1631</v>
      </c>
    </row>
    <row r="24" spans="1:10" x14ac:dyDescent="0.35">
      <c r="A24" s="1">
        <v>45496</v>
      </c>
      <c r="B24">
        <v>2024</v>
      </c>
      <c r="C24">
        <v>7</v>
      </c>
      <c r="D24" t="s">
        <v>161</v>
      </c>
      <c r="E24" s="1">
        <v>45474</v>
      </c>
      <c r="F24" t="s">
        <v>162</v>
      </c>
      <c r="G24">
        <v>30</v>
      </c>
      <c r="H24" t="s">
        <v>164</v>
      </c>
      <c r="I24">
        <v>7</v>
      </c>
      <c r="J24" t="s">
        <v>1631</v>
      </c>
    </row>
    <row r="25" spans="1:10" x14ac:dyDescent="0.35">
      <c r="A25" s="1">
        <v>45497</v>
      </c>
      <c r="B25">
        <v>2024</v>
      </c>
      <c r="C25">
        <v>7</v>
      </c>
      <c r="D25" t="s">
        <v>161</v>
      </c>
      <c r="E25" s="1">
        <v>45474</v>
      </c>
      <c r="F25" t="s">
        <v>162</v>
      </c>
      <c r="G25">
        <v>30</v>
      </c>
      <c r="H25" t="s">
        <v>165</v>
      </c>
      <c r="I25">
        <v>7</v>
      </c>
      <c r="J25" t="s">
        <v>1631</v>
      </c>
    </row>
    <row r="26" spans="1:10" x14ac:dyDescent="0.35">
      <c r="A26" s="1">
        <v>45498</v>
      </c>
      <c r="B26">
        <v>2024</v>
      </c>
      <c r="C26">
        <v>7</v>
      </c>
      <c r="D26" t="s">
        <v>161</v>
      </c>
      <c r="E26" s="1">
        <v>45474</v>
      </c>
      <c r="F26" t="s">
        <v>162</v>
      </c>
      <c r="G26">
        <v>30</v>
      </c>
      <c r="H26" t="s">
        <v>166</v>
      </c>
      <c r="I26">
        <v>7</v>
      </c>
      <c r="J26" t="s">
        <v>1631</v>
      </c>
    </row>
    <row r="27" spans="1:10" x14ac:dyDescent="0.35">
      <c r="A27" s="1">
        <v>45499</v>
      </c>
      <c r="B27">
        <v>2024</v>
      </c>
      <c r="C27">
        <v>7</v>
      </c>
      <c r="D27" t="s">
        <v>161</v>
      </c>
      <c r="E27" s="1">
        <v>45474</v>
      </c>
      <c r="F27" t="s">
        <v>162</v>
      </c>
      <c r="G27">
        <v>30</v>
      </c>
      <c r="H27" t="s">
        <v>167</v>
      </c>
      <c r="I27">
        <v>7</v>
      </c>
      <c r="J27" t="s">
        <v>1631</v>
      </c>
    </row>
    <row r="28" spans="1:10" x14ac:dyDescent="0.35">
      <c r="A28" s="1">
        <v>45500</v>
      </c>
      <c r="B28">
        <v>2024</v>
      </c>
      <c r="C28">
        <v>7</v>
      </c>
      <c r="D28" t="s">
        <v>161</v>
      </c>
      <c r="E28" s="1">
        <v>45474</v>
      </c>
      <c r="F28" t="s">
        <v>162</v>
      </c>
      <c r="G28">
        <v>30</v>
      </c>
      <c r="H28" t="s">
        <v>168</v>
      </c>
      <c r="I28">
        <v>7</v>
      </c>
      <c r="J28" t="s">
        <v>1631</v>
      </c>
    </row>
    <row r="29" spans="1:10" x14ac:dyDescent="0.35">
      <c r="A29" s="1">
        <v>45501</v>
      </c>
      <c r="B29">
        <v>2024</v>
      </c>
      <c r="C29">
        <v>7</v>
      </c>
      <c r="D29" t="s">
        <v>161</v>
      </c>
      <c r="E29" s="1">
        <v>45474</v>
      </c>
      <c r="F29" t="s">
        <v>162</v>
      </c>
      <c r="G29">
        <v>30</v>
      </c>
      <c r="H29" t="s">
        <v>169</v>
      </c>
      <c r="I29">
        <v>7</v>
      </c>
      <c r="J29" t="s">
        <v>1631</v>
      </c>
    </row>
    <row r="30" spans="1:10" x14ac:dyDescent="0.35">
      <c r="A30" s="1">
        <v>45502</v>
      </c>
      <c r="B30">
        <v>2024</v>
      </c>
      <c r="C30">
        <v>7</v>
      </c>
      <c r="D30" t="s">
        <v>161</v>
      </c>
      <c r="E30" s="1">
        <v>45474</v>
      </c>
      <c r="F30" t="s">
        <v>162</v>
      </c>
      <c r="G30">
        <v>31</v>
      </c>
      <c r="H30" t="s">
        <v>163</v>
      </c>
      <c r="I30">
        <v>7</v>
      </c>
      <c r="J30" t="s">
        <v>1631</v>
      </c>
    </row>
    <row r="31" spans="1:10" x14ac:dyDescent="0.35">
      <c r="A31" s="1">
        <v>45503</v>
      </c>
      <c r="B31">
        <v>2024</v>
      </c>
      <c r="C31">
        <v>7</v>
      </c>
      <c r="D31" t="s">
        <v>161</v>
      </c>
      <c r="E31" s="1">
        <v>45474</v>
      </c>
      <c r="F31" t="s">
        <v>162</v>
      </c>
      <c r="G31">
        <v>31</v>
      </c>
      <c r="H31" t="s">
        <v>164</v>
      </c>
      <c r="I31">
        <v>7</v>
      </c>
      <c r="J31" t="s">
        <v>1631</v>
      </c>
    </row>
    <row r="32" spans="1:10" x14ac:dyDescent="0.35">
      <c r="A32" s="1">
        <v>45504</v>
      </c>
      <c r="B32">
        <v>2024</v>
      </c>
      <c r="C32">
        <v>7</v>
      </c>
      <c r="D32" t="s">
        <v>161</v>
      </c>
      <c r="E32" s="1">
        <v>45474</v>
      </c>
      <c r="F32" t="s">
        <v>162</v>
      </c>
      <c r="G32">
        <v>31</v>
      </c>
      <c r="H32" t="s">
        <v>165</v>
      </c>
      <c r="I32">
        <v>7</v>
      </c>
      <c r="J32" t="s">
        <v>1631</v>
      </c>
    </row>
    <row r="33" spans="1:10" x14ac:dyDescent="0.35">
      <c r="A33" s="1">
        <v>45505</v>
      </c>
      <c r="B33">
        <v>2024</v>
      </c>
      <c r="C33">
        <v>8</v>
      </c>
      <c r="D33" t="s">
        <v>170</v>
      </c>
      <c r="E33" s="1">
        <v>45505</v>
      </c>
      <c r="F33" t="s">
        <v>162</v>
      </c>
      <c r="G33">
        <v>31</v>
      </c>
      <c r="H33" t="s">
        <v>166</v>
      </c>
      <c r="I33">
        <v>8</v>
      </c>
      <c r="J33" t="s">
        <v>1632</v>
      </c>
    </row>
    <row r="34" spans="1:10" x14ac:dyDescent="0.35">
      <c r="A34" s="1">
        <v>45506</v>
      </c>
      <c r="B34">
        <v>2024</v>
      </c>
      <c r="C34">
        <v>8</v>
      </c>
      <c r="D34" t="s">
        <v>170</v>
      </c>
      <c r="E34" s="1">
        <v>45505</v>
      </c>
      <c r="F34" t="s">
        <v>162</v>
      </c>
      <c r="G34">
        <v>31</v>
      </c>
      <c r="H34" t="s">
        <v>167</v>
      </c>
      <c r="I34">
        <v>8</v>
      </c>
      <c r="J34" t="s">
        <v>1632</v>
      </c>
    </row>
    <row r="35" spans="1:10" x14ac:dyDescent="0.35">
      <c r="A35" s="1">
        <v>45507</v>
      </c>
      <c r="B35">
        <v>2024</v>
      </c>
      <c r="C35">
        <v>8</v>
      </c>
      <c r="D35" t="s">
        <v>170</v>
      </c>
      <c r="E35" s="1">
        <v>45505</v>
      </c>
      <c r="F35" t="s">
        <v>162</v>
      </c>
      <c r="G35">
        <v>31</v>
      </c>
      <c r="H35" t="s">
        <v>168</v>
      </c>
      <c r="I35">
        <v>8</v>
      </c>
      <c r="J35" t="s">
        <v>1632</v>
      </c>
    </row>
    <row r="36" spans="1:10" x14ac:dyDescent="0.35">
      <c r="A36" s="1">
        <v>45508</v>
      </c>
      <c r="B36">
        <v>2024</v>
      </c>
      <c r="C36">
        <v>8</v>
      </c>
      <c r="D36" t="s">
        <v>170</v>
      </c>
      <c r="E36" s="1">
        <v>45505</v>
      </c>
      <c r="F36" t="s">
        <v>162</v>
      </c>
      <c r="G36">
        <v>31</v>
      </c>
      <c r="H36" t="s">
        <v>169</v>
      </c>
      <c r="I36">
        <v>8</v>
      </c>
      <c r="J36" t="s">
        <v>1632</v>
      </c>
    </row>
    <row r="37" spans="1:10" x14ac:dyDescent="0.35">
      <c r="A37" s="1">
        <v>45509</v>
      </c>
      <c r="B37">
        <v>2024</v>
      </c>
      <c r="C37">
        <v>8</v>
      </c>
      <c r="D37" t="s">
        <v>170</v>
      </c>
      <c r="E37" s="1">
        <v>45505</v>
      </c>
      <c r="F37" t="s">
        <v>162</v>
      </c>
      <c r="G37">
        <v>32</v>
      </c>
      <c r="H37" t="s">
        <v>163</v>
      </c>
      <c r="I37">
        <v>8</v>
      </c>
      <c r="J37" t="s">
        <v>1632</v>
      </c>
    </row>
    <row r="38" spans="1:10" x14ac:dyDescent="0.35">
      <c r="A38" s="1">
        <v>45510</v>
      </c>
      <c r="B38">
        <v>2024</v>
      </c>
      <c r="C38">
        <v>8</v>
      </c>
      <c r="D38" t="s">
        <v>170</v>
      </c>
      <c r="E38" s="1">
        <v>45505</v>
      </c>
      <c r="F38" t="s">
        <v>162</v>
      </c>
      <c r="G38">
        <v>32</v>
      </c>
      <c r="H38" t="s">
        <v>164</v>
      </c>
      <c r="I38">
        <v>8</v>
      </c>
      <c r="J38" t="s">
        <v>1632</v>
      </c>
    </row>
    <row r="39" spans="1:10" x14ac:dyDescent="0.35">
      <c r="A39" s="1">
        <v>45511</v>
      </c>
      <c r="B39">
        <v>2024</v>
      </c>
      <c r="C39">
        <v>8</v>
      </c>
      <c r="D39" t="s">
        <v>170</v>
      </c>
      <c r="E39" s="1">
        <v>45505</v>
      </c>
      <c r="F39" t="s">
        <v>162</v>
      </c>
      <c r="G39">
        <v>32</v>
      </c>
      <c r="H39" t="s">
        <v>165</v>
      </c>
      <c r="I39">
        <v>8</v>
      </c>
      <c r="J39" t="s">
        <v>1632</v>
      </c>
    </row>
    <row r="40" spans="1:10" x14ac:dyDescent="0.35">
      <c r="A40" s="1">
        <v>45512</v>
      </c>
      <c r="B40">
        <v>2024</v>
      </c>
      <c r="C40">
        <v>8</v>
      </c>
      <c r="D40" t="s">
        <v>170</v>
      </c>
      <c r="E40" s="1">
        <v>45505</v>
      </c>
      <c r="F40" t="s">
        <v>162</v>
      </c>
      <c r="G40">
        <v>32</v>
      </c>
      <c r="H40" t="s">
        <v>166</v>
      </c>
      <c r="I40">
        <v>8</v>
      </c>
      <c r="J40" t="s">
        <v>1632</v>
      </c>
    </row>
    <row r="41" spans="1:10" x14ac:dyDescent="0.35">
      <c r="A41" s="1">
        <v>45513</v>
      </c>
      <c r="B41">
        <v>2024</v>
      </c>
      <c r="C41">
        <v>8</v>
      </c>
      <c r="D41" t="s">
        <v>170</v>
      </c>
      <c r="E41" s="1">
        <v>45505</v>
      </c>
      <c r="F41" t="s">
        <v>162</v>
      </c>
      <c r="G41">
        <v>32</v>
      </c>
      <c r="H41" t="s">
        <v>167</v>
      </c>
      <c r="I41">
        <v>8</v>
      </c>
      <c r="J41" t="s">
        <v>1632</v>
      </c>
    </row>
    <row r="42" spans="1:10" x14ac:dyDescent="0.35">
      <c r="A42" s="1">
        <v>45514</v>
      </c>
      <c r="B42">
        <v>2024</v>
      </c>
      <c r="C42">
        <v>8</v>
      </c>
      <c r="D42" t="s">
        <v>170</v>
      </c>
      <c r="E42" s="1">
        <v>45505</v>
      </c>
      <c r="F42" t="s">
        <v>162</v>
      </c>
      <c r="G42">
        <v>32</v>
      </c>
      <c r="H42" t="s">
        <v>168</v>
      </c>
      <c r="I42">
        <v>8</v>
      </c>
      <c r="J42" t="s">
        <v>1632</v>
      </c>
    </row>
    <row r="43" spans="1:10" x14ac:dyDescent="0.35">
      <c r="A43" s="1">
        <v>45515</v>
      </c>
      <c r="B43">
        <v>2024</v>
      </c>
      <c r="C43">
        <v>8</v>
      </c>
      <c r="D43" t="s">
        <v>170</v>
      </c>
      <c r="E43" s="1">
        <v>45505</v>
      </c>
      <c r="F43" t="s">
        <v>162</v>
      </c>
      <c r="G43">
        <v>32</v>
      </c>
      <c r="H43" t="s">
        <v>169</v>
      </c>
      <c r="I43">
        <v>8</v>
      </c>
      <c r="J43" t="s">
        <v>1632</v>
      </c>
    </row>
    <row r="44" spans="1:10" x14ac:dyDescent="0.35">
      <c r="A44" s="1">
        <v>45516</v>
      </c>
      <c r="B44">
        <v>2024</v>
      </c>
      <c r="C44">
        <v>8</v>
      </c>
      <c r="D44" t="s">
        <v>170</v>
      </c>
      <c r="E44" s="1">
        <v>45505</v>
      </c>
      <c r="F44" t="s">
        <v>162</v>
      </c>
      <c r="G44">
        <v>33</v>
      </c>
      <c r="H44" t="s">
        <v>163</v>
      </c>
      <c r="I44">
        <v>8</v>
      </c>
      <c r="J44" t="s">
        <v>1632</v>
      </c>
    </row>
    <row r="45" spans="1:10" x14ac:dyDescent="0.35">
      <c r="A45" s="1">
        <v>45517</v>
      </c>
      <c r="B45">
        <v>2024</v>
      </c>
      <c r="C45">
        <v>8</v>
      </c>
      <c r="D45" t="s">
        <v>170</v>
      </c>
      <c r="E45" s="1">
        <v>45505</v>
      </c>
      <c r="F45" t="s">
        <v>162</v>
      </c>
      <c r="G45">
        <v>33</v>
      </c>
      <c r="H45" t="s">
        <v>164</v>
      </c>
      <c r="I45">
        <v>8</v>
      </c>
      <c r="J45" t="s">
        <v>1632</v>
      </c>
    </row>
    <row r="46" spans="1:10" x14ac:dyDescent="0.35">
      <c r="A46" s="1">
        <v>45518</v>
      </c>
      <c r="B46">
        <v>2024</v>
      </c>
      <c r="C46">
        <v>8</v>
      </c>
      <c r="D46" t="s">
        <v>170</v>
      </c>
      <c r="E46" s="1">
        <v>45505</v>
      </c>
      <c r="F46" t="s">
        <v>162</v>
      </c>
      <c r="G46">
        <v>33</v>
      </c>
      <c r="H46" t="s">
        <v>165</v>
      </c>
      <c r="I46">
        <v>8</v>
      </c>
      <c r="J46" t="s">
        <v>1632</v>
      </c>
    </row>
    <row r="47" spans="1:10" x14ac:dyDescent="0.35">
      <c r="A47" s="1">
        <v>45519</v>
      </c>
      <c r="B47">
        <v>2024</v>
      </c>
      <c r="C47">
        <v>8</v>
      </c>
      <c r="D47" t="s">
        <v>170</v>
      </c>
      <c r="E47" s="1">
        <v>45505</v>
      </c>
      <c r="F47" t="s">
        <v>162</v>
      </c>
      <c r="G47">
        <v>33</v>
      </c>
      <c r="H47" t="s">
        <v>166</v>
      </c>
      <c r="I47">
        <v>8</v>
      </c>
      <c r="J47" t="s">
        <v>1632</v>
      </c>
    </row>
    <row r="48" spans="1:10" x14ac:dyDescent="0.35">
      <c r="A48" s="1">
        <v>45520</v>
      </c>
      <c r="B48">
        <v>2024</v>
      </c>
      <c r="C48">
        <v>8</v>
      </c>
      <c r="D48" t="s">
        <v>170</v>
      </c>
      <c r="E48" s="1">
        <v>45505</v>
      </c>
      <c r="F48" t="s">
        <v>162</v>
      </c>
      <c r="G48">
        <v>33</v>
      </c>
      <c r="H48" t="s">
        <v>167</v>
      </c>
      <c r="I48">
        <v>8</v>
      </c>
      <c r="J48" t="s">
        <v>1632</v>
      </c>
    </row>
    <row r="49" spans="1:10" x14ac:dyDescent="0.35">
      <c r="A49" s="1">
        <v>45521</v>
      </c>
      <c r="B49">
        <v>2024</v>
      </c>
      <c r="C49">
        <v>8</v>
      </c>
      <c r="D49" t="s">
        <v>170</v>
      </c>
      <c r="E49" s="1">
        <v>45505</v>
      </c>
      <c r="F49" t="s">
        <v>162</v>
      </c>
      <c r="G49">
        <v>33</v>
      </c>
      <c r="H49" t="s">
        <v>168</v>
      </c>
      <c r="I49">
        <v>8</v>
      </c>
      <c r="J49" t="s">
        <v>1632</v>
      </c>
    </row>
    <row r="50" spans="1:10" x14ac:dyDescent="0.35">
      <c r="A50" s="1">
        <v>45522</v>
      </c>
      <c r="B50">
        <v>2024</v>
      </c>
      <c r="C50">
        <v>8</v>
      </c>
      <c r="D50" t="s">
        <v>170</v>
      </c>
      <c r="E50" s="1">
        <v>45505</v>
      </c>
      <c r="F50" t="s">
        <v>162</v>
      </c>
      <c r="G50">
        <v>33</v>
      </c>
      <c r="H50" t="s">
        <v>169</v>
      </c>
      <c r="I50">
        <v>8</v>
      </c>
      <c r="J50" t="s">
        <v>1632</v>
      </c>
    </row>
    <row r="51" spans="1:10" x14ac:dyDescent="0.35">
      <c r="A51" s="1">
        <v>45523</v>
      </c>
      <c r="B51">
        <v>2024</v>
      </c>
      <c r="C51">
        <v>8</v>
      </c>
      <c r="D51" t="s">
        <v>170</v>
      </c>
      <c r="E51" s="1">
        <v>45505</v>
      </c>
      <c r="F51" t="s">
        <v>162</v>
      </c>
      <c r="G51">
        <v>34</v>
      </c>
      <c r="H51" t="s">
        <v>163</v>
      </c>
      <c r="I51">
        <v>8</v>
      </c>
      <c r="J51" t="s">
        <v>1632</v>
      </c>
    </row>
    <row r="52" spans="1:10" x14ac:dyDescent="0.35">
      <c r="A52" s="1">
        <v>45524</v>
      </c>
      <c r="B52">
        <v>2024</v>
      </c>
      <c r="C52">
        <v>8</v>
      </c>
      <c r="D52" t="s">
        <v>170</v>
      </c>
      <c r="E52" s="1">
        <v>45505</v>
      </c>
      <c r="F52" t="s">
        <v>162</v>
      </c>
      <c r="G52">
        <v>34</v>
      </c>
      <c r="H52" t="s">
        <v>164</v>
      </c>
      <c r="I52">
        <v>8</v>
      </c>
      <c r="J52" t="s">
        <v>1632</v>
      </c>
    </row>
    <row r="53" spans="1:10" x14ac:dyDescent="0.35">
      <c r="A53" s="1">
        <v>45525</v>
      </c>
      <c r="B53">
        <v>2024</v>
      </c>
      <c r="C53">
        <v>8</v>
      </c>
      <c r="D53" t="s">
        <v>170</v>
      </c>
      <c r="E53" s="1">
        <v>45505</v>
      </c>
      <c r="F53" t="s">
        <v>162</v>
      </c>
      <c r="G53">
        <v>34</v>
      </c>
      <c r="H53" t="s">
        <v>165</v>
      </c>
      <c r="I53">
        <v>8</v>
      </c>
      <c r="J53" t="s">
        <v>1632</v>
      </c>
    </row>
    <row r="54" spans="1:10" x14ac:dyDescent="0.35">
      <c r="A54" s="1">
        <v>45526</v>
      </c>
      <c r="B54">
        <v>2024</v>
      </c>
      <c r="C54">
        <v>8</v>
      </c>
      <c r="D54" t="s">
        <v>170</v>
      </c>
      <c r="E54" s="1">
        <v>45505</v>
      </c>
      <c r="F54" t="s">
        <v>162</v>
      </c>
      <c r="G54">
        <v>34</v>
      </c>
      <c r="H54" t="s">
        <v>166</v>
      </c>
      <c r="I54">
        <v>8</v>
      </c>
      <c r="J54" t="s">
        <v>1632</v>
      </c>
    </row>
    <row r="55" spans="1:10" x14ac:dyDescent="0.35">
      <c r="A55" s="1">
        <v>45527</v>
      </c>
      <c r="B55">
        <v>2024</v>
      </c>
      <c r="C55">
        <v>8</v>
      </c>
      <c r="D55" t="s">
        <v>170</v>
      </c>
      <c r="E55" s="1">
        <v>45505</v>
      </c>
      <c r="F55" t="s">
        <v>162</v>
      </c>
      <c r="G55">
        <v>34</v>
      </c>
      <c r="H55" t="s">
        <v>167</v>
      </c>
      <c r="I55">
        <v>8</v>
      </c>
      <c r="J55" t="s">
        <v>1632</v>
      </c>
    </row>
    <row r="56" spans="1:10" x14ac:dyDescent="0.35">
      <c r="A56" s="1">
        <v>45528</v>
      </c>
      <c r="B56">
        <v>2024</v>
      </c>
      <c r="C56">
        <v>8</v>
      </c>
      <c r="D56" t="s">
        <v>170</v>
      </c>
      <c r="E56" s="1">
        <v>45505</v>
      </c>
      <c r="F56" t="s">
        <v>162</v>
      </c>
      <c r="G56">
        <v>34</v>
      </c>
      <c r="H56" t="s">
        <v>168</v>
      </c>
      <c r="I56">
        <v>8</v>
      </c>
      <c r="J56" t="s">
        <v>1632</v>
      </c>
    </row>
    <row r="57" spans="1:10" x14ac:dyDescent="0.35">
      <c r="A57" s="1">
        <v>45529</v>
      </c>
      <c r="B57">
        <v>2024</v>
      </c>
      <c r="C57">
        <v>8</v>
      </c>
      <c r="D57" t="s">
        <v>170</v>
      </c>
      <c r="E57" s="1">
        <v>45505</v>
      </c>
      <c r="F57" t="s">
        <v>162</v>
      </c>
      <c r="G57">
        <v>34</v>
      </c>
      <c r="H57" t="s">
        <v>169</v>
      </c>
      <c r="I57">
        <v>8</v>
      </c>
      <c r="J57" t="s">
        <v>1632</v>
      </c>
    </row>
    <row r="58" spans="1:10" x14ac:dyDescent="0.35">
      <c r="A58" s="1">
        <v>45530</v>
      </c>
      <c r="B58">
        <v>2024</v>
      </c>
      <c r="C58">
        <v>8</v>
      </c>
      <c r="D58" t="s">
        <v>170</v>
      </c>
      <c r="E58" s="1">
        <v>45505</v>
      </c>
      <c r="F58" t="s">
        <v>162</v>
      </c>
      <c r="G58">
        <v>35</v>
      </c>
      <c r="H58" t="s">
        <v>163</v>
      </c>
      <c r="I58">
        <v>8</v>
      </c>
      <c r="J58" t="s">
        <v>1632</v>
      </c>
    </row>
    <row r="59" spans="1:10" x14ac:dyDescent="0.35">
      <c r="A59" s="1">
        <v>45531</v>
      </c>
      <c r="B59">
        <v>2024</v>
      </c>
      <c r="C59">
        <v>8</v>
      </c>
      <c r="D59" t="s">
        <v>170</v>
      </c>
      <c r="E59" s="1">
        <v>45505</v>
      </c>
      <c r="F59" t="s">
        <v>162</v>
      </c>
      <c r="G59">
        <v>35</v>
      </c>
      <c r="H59" t="s">
        <v>164</v>
      </c>
      <c r="I59">
        <v>8</v>
      </c>
      <c r="J59" t="s">
        <v>1632</v>
      </c>
    </row>
    <row r="60" spans="1:10" x14ac:dyDescent="0.35">
      <c r="A60" s="1">
        <v>45532</v>
      </c>
      <c r="B60">
        <v>2024</v>
      </c>
      <c r="C60">
        <v>8</v>
      </c>
      <c r="D60" t="s">
        <v>170</v>
      </c>
      <c r="E60" s="1">
        <v>45505</v>
      </c>
      <c r="F60" t="s">
        <v>162</v>
      </c>
      <c r="G60">
        <v>35</v>
      </c>
      <c r="H60" t="s">
        <v>165</v>
      </c>
      <c r="I60">
        <v>8</v>
      </c>
      <c r="J60" t="s">
        <v>1632</v>
      </c>
    </row>
    <row r="61" spans="1:10" x14ac:dyDescent="0.35">
      <c r="A61" s="1">
        <v>45533</v>
      </c>
      <c r="B61">
        <v>2024</v>
      </c>
      <c r="C61">
        <v>8</v>
      </c>
      <c r="D61" t="s">
        <v>170</v>
      </c>
      <c r="E61" s="1">
        <v>45505</v>
      </c>
      <c r="F61" t="s">
        <v>162</v>
      </c>
      <c r="G61">
        <v>35</v>
      </c>
      <c r="H61" t="s">
        <v>166</v>
      </c>
      <c r="I61">
        <v>8</v>
      </c>
      <c r="J61" t="s">
        <v>1632</v>
      </c>
    </row>
    <row r="62" spans="1:10" x14ac:dyDescent="0.35">
      <c r="A62" s="1">
        <v>45534</v>
      </c>
      <c r="B62">
        <v>2024</v>
      </c>
      <c r="C62">
        <v>8</v>
      </c>
      <c r="D62" t="s">
        <v>170</v>
      </c>
      <c r="E62" s="1">
        <v>45505</v>
      </c>
      <c r="F62" t="s">
        <v>162</v>
      </c>
      <c r="G62">
        <v>35</v>
      </c>
      <c r="H62" t="s">
        <v>167</v>
      </c>
      <c r="I62">
        <v>8</v>
      </c>
      <c r="J62" t="s">
        <v>1632</v>
      </c>
    </row>
    <row r="63" spans="1:10" x14ac:dyDescent="0.35">
      <c r="A63" s="1">
        <v>45535</v>
      </c>
      <c r="B63">
        <v>2024</v>
      </c>
      <c r="C63">
        <v>8</v>
      </c>
      <c r="D63" t="s">
        <v>170</v>
      </c>
      <c r="E63" s="1">
        <v>45505</v>
      </c>
      <c r="F63" t="s">
        <v>162</v>
      </c>
      <c r="G63">
        <v>35</v>
      </c>
      <c r="H63" t="s">
        <v>168</v>
      </c>
      <c r="I63">
        <v>8</v>
      </c>
      <c r="J63" t="s">
        <v>1632</v>
      </c>
    </row>
    <row r="64" spans="1:10" x14ac:dyDescent="0.35">
      <c r="A64" s="1">
        <v>45536</v>
      </c>
      <c r="B64">
        <v>2024</v>
      </c>
      <c r="C64">
        <v>9</v>
      </c>
      <c r="D64" t="s">
        <v>171</v>
      </c>
      <c r="E64" s="1">
        <v>45536</v>
      </c>
      <c r="F64" t="s">
        <v>162</v>
      </c>
      <c r="G64">
        <v>35</v>
      </c>
      <c r="H64" t="s">
        <v>169</v>
      </c>
      <c r="I64">
        <v>9</v>
      </c>
      <c r="J64" t="s">
        <v>1633</v>
      </c>
    </row>
    <row r="65" spans="1:10" x14ac:dyDescent="0.35">
      <c r="A65" s="1">
        <v>45537</v>
      </c>
      <c r="B65">
        <v>2024</v>
      </c>
      <c r="C65">
        <v>9</v>
      </c>
      <c r="D65" t="s">
        <v>171</v>
      </c>
      <c r="E65" s="1">
        <v>45536</v>
      </c>
      <c r="F65" t="s">
        <v>162</v>
      </c>
      <c r="G65">
        <v>36</v>
      </c>
      <c r="H65" t="s">
        <v>163</v>
      </c>
      <c r="I65">
        <v>9</v>
      </c>
      <c r="J65" t="s">
        <v>1633</v>
      </c>
    </row>
    <row r="66" spans="1:10" x14ac:dyDescent="0.35">
      <c r="A66" s="1">
        <v>45538</v>
      </c>
      <c r="B66">
        <v>2024</v>
      </c>
      <c r="C66">
        <v>9</v>
      </c>
      <c r="D66" t="s">
        <v>171</v>
      </c>
      <c r="E66" s="1">
        <v>45536</v>
      </c>
      <c r="F66" t="s">
        <v>162</v>
      </c>
      <c r="G66">
        <v>36</v>
      </c>
      <c r="H66" t="s">
        <v>164</v>
      </c>
      <c r="I66">
        <v>9</v>
      </c>
      <c r="J66" t="s">
        <v>1633</v>
      </c>
    </row>
    <row r="67" spans="1:10" x14ac:dyDescent="0.35">
      <c r="A67" s="1">
        <v>45539</v>
      </c>
      <c r="B67">
        <v>2024</v>
      </c>
      <c r="C67">
        <v>9</v>
      </c>
      <c r="D67" t="s">
        <v>171</v>
      </c>
      <c r="E67" s="1">
        <v>45536</v>
      </c>
      <c r="F67" t="s">
        <v>162</v>
      </c>
      <c r="G67">
        <v>36</v>
      </c>
      <c r="H67" t="s">
        <v>165</v>
      </c>
      <c r="I67">
        <v>9</v>
      </c>
      <c r="J67" t="s">
        <v>1633</v>
      </c>
    </row>
    <row r="68" spans="1:10" x14ac:dyDescent="0.35">
      <c r="A68" s="1">
        <v>45540</v>
      </c>
      <c r="B68">
        <v>2024</v>
      </c>
      <c r="C68">
        <v>9</v>
      </c>
      <c r="D68" t="s">
        <v>171</v>
      </c>
      <c r="E68" s="1">
        <v>45536</v>
      </c>
      <c r="F68" t="s">
        <v>162</v>
      </c>
      <c r="G68">
        <v>36</v>
      </c>
      <c r="H68" t="s">
        <v>166</v>
      </c>
      <c r="I68">
        <v>9</v>
      </c>
      <c r="J68" t="s">
        <v>1633</v>
      </c>
    </row>
    <row r="69" spans="1:10" x14ac:dyDescent="0.35">
      <c r="A69" s="1">
        <v>45541</v>
      </c>
      <c r="B69">
        <v>2024</v>
      </c>
      <c r="C69">
        <v>9</v>
      </c>
      <c r="D69" t="s">
        <v>171</v>
      </c>
      <c r="E69" s="1">
        <v>45536</v>
      </c>
      <c r="F69" t="s">
        <v>162</v>
      </c>
      <c r="G69">
        <v>36</v>
      </c>
      <c r="H69" t="s">
        <v>167</v>
      </c>
      <c r="I69">
        <v>9</v>
      </c>
      <c r="J69" t="s">
        <v>1633</v>
      </c>
    </row>
    <row r="70" spans="1:10" x14ac:dyDescent="0.35">
      <c r="A70" s="1">
        <v>45542</v>
      </c>
      <c r="B70">
        <v>2024</v>
      </c>
      <c r="C70">
        <v>9</v>
      </c>
      <c r="D70" t="s">
        <v>171</v>
      </c>
      <c r="E70" s="1">
        <v>45536</v>
      </c>
      <c r="F70" t="s">
        <v>162</v>
      </c>
      <c r="G70">
        <v>36</v>
      </c>
      <c r="H70" t="s">
        <v>168</v>
      </c>
      <c r="I70">
        <v>9</v>
      </c>
      <c r="J70" t="s">
        <v>1633</v>
      </c>
    </row>
    <row r="71" spans="1:10" x14ac:dyDescent="0.35">
      <c r="A71" s="1">
        <v>45543</v>
      </c>
      <c r="B71">
        <v>2024</v>
      </c>
      <c r="C71">
        <v>9</v>
      </c>
      <c r="D71" t="s">
        <v>171</v>
      </c>
      <c r="E71" s="1">
        <v>45536</v>
      </c>
      <c r="F71" t="s">
        <v>162</v>
      </c>
      <c r="G71">
        <v>36</v>
      </c>
      <c r="H71" t="s">
        <v>169</v>
      </c>
      <c r="I71">
        <v>9</v>
      </c>
      <c r="J71" t="s">
        <v>1633</v>
      </c>
    </row>
    <row r="72" spans="1:10" x14ac:dyDescent="0.35">
      <c r="A72" s="1">
        <v>45544</v>
      </c>
      <c r="B72">
        <v>2024</v>
      </c>
      <c r="C72">
        <v>9</v>
      </c>
      <c r="D72" t="s">
        <v>171</v>
      </c>
      <c r="E72" s="1">
        <v>45536</v>
      </c>
      <c r="F72" t="s">
        <v>162</v>
      </c>
      <c r="G72">
        <v>37</v>
      </c>
      <c r="H72" t="s">
        <v>163</v>
      </c>
      <c r="I72">
        <v>9</v>
      </c>
      <c r="J72" t="s">
        <v>1633</v>
      </c>
    </row>
    <row r="73" spans="1:10" x14ac:dyDescent="0.35">
      <c r="A73" s="1">
        <v>45545</v>
      </c>
      <c r="B73">
        <v>2024</v>
      </c>
      <c r="C73">
        <v>9</v>
      </c>
      <c r="D73" t="s">
        <v>171</v>
      </c>
      <c r="E73" s="1">
        <v>45536</v>
      </c>
      <c r="F73" t="s">
        <v>162</v>
      </c>
      <c r="G73">
        <v>37</v>
      </c>
      <c r="H73" t="s">
        <v>164</v>
      </c>
      <c r="I73">
        <v>9</v>
      </c>
      <c r="J73" t="s">
        <v>1633</v>
      </c>
    </row>
    <row r="74" spans="1:10" x14ac:dyDescent="0.35">
      <c r="A74" s="1">
        <v>45546</v>
      </c>
      <c r="B74">
        <v>2024</v>
      </c>
      <c r="C74">
        <v>9</v>
      </c>
      <c r="D74" t="s">
        <v>171</v>
      </c>
      <c r="E74" s="1">
        <v>45536</v>
      </c>
      <c r="F74" t="s">
        <v>162</v>
      </c>
      <c r="G74">
        <v>37</v>
      </c>
      <c r="H74" t="s">
        <v>165</v>
      </c>
      <c r="I74">
        <v>9</v>
      </c>
      <c r="J74" t="s">
        <v>1633</v>
      </c>
    </row>
    <row r="75" spans="1:10" x14ac:dyDescent="0.35">
      <c r="A75" s="1">
        <v>45547</v>
      </c>
      <c r="B75">
        <v>2024</v>
      </c>
      <c r="C75">
        <v>9</v>
      </c>
      <c r="D75" t="s">
        <v>171</v>
      </c>
      <c r="E75" s="1">
        <v>45536</v>
      </c>
      <c r="F75" t="s">
        <v>162</v>
      </c>
      <c r="G75">
        <v>37</v>
      </c>
      <c r="H75" t="s">
        <v>166</v>
      </c>
      <c r="I75">
        <v>9</v>
      </c>
      <c r="J75" t="s">
        <v>1633</v>
      </c>
    </row>
    <row r="76" spans="1:10" x14ac:dyDescent="0.35">
      <c r="A76" s="1">
        <v>45548</v>
      </c>
      <c r="B76">
        <v>2024</v>
      </c>
      <c r="C76">
        <v>9</v>
      </c>
      <c r="D76" t="s">
        <v>171</v>
      </c>
      <c r="E76" s="1">
        <v>45536</v>
      </c>
      <c r="F76" t="s">
        <v>162</v>
      </c>
      <c r="G76">
        <v>37</v>
      </c>
      <c r="H76" t="s">
        <v>167</v>
      </c>
      <c r="I76">
        <v>9</v>
      </c>
      <c r="J76" t="s">
        <v>1633</v>
      </c>
    </row>
    <row r="77" spans="1:10" x14ac:dyDescent="0.35">
      <c r="A77" s="1">
        <v>45549</v>
      </c>
      <c r="B77">
        <v>2024</v>
      </c>
      <c r="C77">
        <v>9</v>
      </c>
      <c r="D77" t="s">
        <v>171</v>
      </c>
      <c r="E77" s="1">
        <v>45536</v>
      </c>
      <c r="F77" t="s">
        <v>162</v>
      </c>
      <c r="G77">
        <v>37</v>
      </c>
      <c r="H77" t="s">
        <v>168</v>
      </c>
      <c r="I77">
        <v>9</v>
      </c>
      <c r="J77" t="s">
        <v>1633</v>
      </c>
    </row>
    <row r="78" spans="1:10" x14ac:dyDescent="0.35">
      <c r="A78" s="1">
        <v>45550</v>
      </c>
      <c r="B78">
        <v>2024</v>
      </c>
      <c r="C78">
        <v>9</v>
      </c>
      <c r="D78" t="s">
        <v>171</v>
      </c>
      <c r="E78" s="1">
        <v>45536</v>
      </c>
      <c r="F78" t="s">
        <v>162</v>
      </c>
      <c r="G78">
        <v>37</v>
      </c>
      <c r="H78" t="s">
        <v>169</v>
      </c>
      <c r="I78">
        <v>9</v>
      </c>
      <c r="J78" t="s">
        <v>1633</v>
      </c>
    </row>
    <row r="79" spans="1:10" x14ac:dyDescent="0.35">
      <c r="A79" s="1">
        <v>45551</v>
      </c>
      <c r="B79">
        <v>2024</v>
      </c>
      <c r="C79">
        <v>9</v>
      </c>
      <c r="D79" t="s">
        <v>171</v>
      </c>
      <c r="E79" s="1">
        <v>45536</v>
      </c>
      <c r="F79" t="s">
        <v>162</v>
      </c>
      <c r="G79">
        <v>38</v>
      </c>
      <c r="H79" t="s">
        <v>163</v>
      </c>
      <c r="I79">
        <v>9</v>
      </c>
      <c r="J79" t="s">
        <v>1633</v>
      </c>
    </row>
    <row r="80" spans="1:10" x14ac:dyDescent="0.35">
      <c r="A80" s="1">
        <v>45552</v>
      </c>
      <c r="B80">
        <v>2024</v>
      </c>
      <c r="C80">
        <v>9</v>
      </c>
      <c r="D80" t="s">
        <v>171</v>
      </c>
      <c r="E80" s="1">
        <v>45536</v>
      </c>
      <c r="F80" t="s">
        <v>162</v>
      </c>
      <c r="G80">
        <v>38</v>
      </c>
      <c r="H80" t="s">
        <v>164</v>
      </c>
      <c r="I80">
        <v>9</v>
      </c>
      <c r="J80" t="s">
        <v>1633</v>
      </c>
    </row>
    <row r="81" spans="1:10" x14ac:dyDescent="0.35">
      <c r="A81" s="1">
        <v>45553</v>
      </c>
      <c r="B81">
        <v>2024</v>
      </c>
      <c r="C81">
        <v>9</v>
      </c>
      <c r="D81" t="s">
        <v>171</v>
      </c>
      <c r="E81" s="1">
        <v>45536</v>
      </c>
      <c r="F81" t="s">
        <v>162</v>
      </c>
      <c r="G81">
        <v>38</v>
      </c>
      <c r="H81" t="s">
        <v>165</v>
      </c>
      <c r="I81">
        <v>9</v>
      </c>
      <c r="J81" t="s">
        <v>1633</v>
      </c>
    </row>
    <row r="82" spans="1:10" x14ac:dyDescent="0.35">
      <c r="A82" s="1">
        <v>45554</v>
      </c>
      <c r="B82">
        <v>2024</v>
      </c>
      <c r="C82">
        <v>9</v>
      </c>
      <c r="D82" t="s">
        <v>171</v>
      </c>
      <c r="E82" s="1">
        <v>45536</v>
      </c>
      <c r="F82" t="s">
        <v>162</v>
      </c>
      <c r="G82">
        <v>38</v>
      </c>
      <c r="H82" t="s">
        <v>166</v>
      </c>
      <c r="I82">
        <v>9</v>
      </c>
      <c r="J82" t="s">
        <v>1633</v>
      </c>
    </row>
    <row r="83" spans="1:10" x14ac:dyDescent="0.35">
      <c r="A83" s="1">
        <v>45555</v>
      </c>
      <c r="B83">
        <v>2024</v>
      </c>
      <c r="C83">
        <v>9</v>
      </c>
      <c r="D83" t="s">
        <v>171</v>
      </c>
      <c r="E83" s="1">
        <v>45536</v>
      </c>
      <c r="F83" t="s">
        <v>162</v>
      </c>
      <c r="G83">
        <v>38</v>
      </c>
      <c r="H83" t="s">
        <v>167</v>
      </c>
      <c r="I83">
        <v>9</v>
      </c>
      <c r="J83" t="s">
        <v>1633</v>
      </c>
    </row>
    <row r="84" spans="1:10" x14ac:dyDescent="0.35">
      <c r="A84" s="1">
        <v>45556</v>
      </c>
      <c r="B84">
        <v>2024</v>
      </c>
      <c r="C84">
        <v>9</v>
      </c>
      <c r="D84" t="s">
        <v>171</v>
      </c>
      <c r="E84" s="1">
        <v>45536</v>
      </c>
      <c r="F84" t="s">
        <v>162</v>
      </c>
      <c r="G84">
        <v>38</v>
      </c>
      <c r="H84" t="s">
        <v>168</v>
      </c>
      <c r="I84">
        <v>9</v>
      </c>
      <c r="J84" t="s">
        <v>1633</v>
      </c>
    </row>
    <row r="85" spans="1:10" x14ac:dyDescent="0.35">
      <c r="A85" s="1">
        <v>45557</v>
      </c>
      <c r="B85">
        <v>2024</v>
      </c>
      <c r="C85">
        <v>9</v>
      </c>
      <c r="D85" t="s">
        <v>171</v>
      </c>
      <c r="E85" s="1">
        <v>45536</v>
      </c>
      <c r="F85" t="s">
        <v>162</v>
      </c>
      <c r="G85">
        <v>38</v>
      </c>
      <c r="H85" t="s">
        <v>169</v>
      </c>
      <c r="I85">
        <v>9</v>
      </c>
      <c r="J85" t="s">
        <v>1633</v>
      </c>
    </row>
    <row r="86" spans="1:10" x14ac:dyDescent="0.35">
      <c r="A86" s="1">
        <v>45558</v>
      </c>
      <c r="B86">
        <v>2024</v>
      </c>
      <c r="C86">
        <v>9</v>
      </c>
      <c r="D86" t="s">
        <v>171</v>
      </c>
      <c r="E86" s="1">
        <v>45536</v>
      </c>
      <c r="F86" t="s">
        <v>162</v>
      </c>
      <c r="G86">
        <v>39</v>
      </c>
      <c r="H86" t="s">
        <v>163</v>
      </c>
      <c r="I86">
        <v>9</v>
      </c>
      <c r="J86" t="s">
        <v>1633</v>
      </c>
    </row>
    <row r="87" spans="1:10" x14ac:dyDescent="0.35">
      <c r="A87" s="1">
        <v>45559</v>
      </c>
      <c r="B87">
        <v>2024</v>
      </c>
      <c r="C87">
        <v>9</v>
      </c>
      <c r="D87" t="s">
        <v>171</v>
      </c>
      <c r="E87" s="1">
        <v>45536</v>
      </c>
      <c r="F87" t="s">
        <v>162</v>
      </c>
      <c r="G87">
        <v>39</v>
      </c>
      <c r="H87" t="s">
        <v>164</v>
      </c>
      <c r="I87">
        <v>9</v>
      </c>
      <c r="J87" t="s">
        <v>1633</v>
      </c>
    </row>
    <row r="88" spans="1:10" x14ac:dyDescent="0.35">
      <c r="A88" s="1">
        <v>45560</v>
      </c>
      <c r="B88">
        <v>2024</v>
      </c>
      <c r="C88">
        <v>9</v>
      </c>
      <c r="D88" t="s">
        <v>171</v>
      </c>
      <c r="E88" s="1">
        <v>45536</v>
      </c>
      <c r="F88" t="s">
        <v>162</v>
      </c>
      <c r="G88">
        <v>39</v>
      </c>
      <c r="H88" t="s">
        <v>165</v>
      </c>
      <c r="I88">
        <v>9</v>
      </c>
      <c r="J88" t="s">
        <v>1633</v>
      </c>
    </row>
    <row r="89" spans="1:10" x14ac:dyDescent="0.35">
      <c r="A89" s="1">
        <v>45561</v>
      </c>
      <c r="B89">
        <v>2024</v>
      </c>
      <c r="C89">
        <v>9</v>
      </c>
      <c r="D89" t="s">
        <v>171</v>
      </c>
      <c r="E89" s="1">
        <v>45536</v>
      </c>
      <c r="F89" t="s">
        <v>162</v>
      </c>
      <c r="G89">
        <v>39</v>
      </c>
      <c r="H89" t="s">
        <v>166</v>
      </c>
      <c r="I89">
        <v>9</v>
      </c>
      <c r="J89" t="s">
        <v>1633</v>
      </c>
    </row>
    <row r="90" spans="1:10" x14ac:dyDescent="0.35">
      <c r="A90" s="1">
        <v>45562</v>
      </c>
      <c r="B90">
        <v>2024</v>
      </c>
      <c r="C90">
        <v>9</v>
      </c>
      <c r="D90" t="s">
        <v>171</v>
      </c>
      <c r="E90" s="1">
        <v>45536</v>
      </c>
      <c r="F90" t="s">
        <v>162</v>
      </c>
      <c r="G90">
        <v>39</v>
      </c>
      <c r="H90" t="s">
        <v>167</v>
      </c>
      <c r="I90">
        <v>9</v>
      </c>
      <c r="J90" t="s">
        <v>1633</v>
      </c>
    </row>
    <row r="91" spans="1:10" x14ac:dyDescent="0.35">
      <c r="A91" s="1">
        <v>45563</v>
      </c>
      <c r="B91">
        <v>2024</v>
      </c>
      <c r="C91">
        <v>9</v>
      </c>
      <c r="D91" t="s">
        <v>171</v>
      </c>
      <c r="E91" s="1">
        <v>45536</v>
      </c>
      <c r="F91" t="s">
        <v>162</v>
      </c>
      <c r="G91">
        <v>39</v>
      </c>
      <c r="H91" t="s">
        <v>168</v>
      </c>
      <c r="I91">
        <v>9</v>
      </c>
      <c r="J91" t="s">
        <v>1633</v>
      </c>
    </row>
    <row r="92" spans="1:10" x14ac:dyDescent="0.35">
      <c r="A92" s="1">
        <v>45564</v>
      </c>
      <c r="B92">
        <v>2024</v>
      </c>
      <c r="C92">
        <v>9</v>
      </c>
      <c r="D92" t="s">
        <v>171</v>
      </c>
      <c r="E92" s="1">
        <v>45536</v>
      </c>
      <c r="F92" t="s">
        <v>162</v>
      </c>
      <c r="G92">
        <v>39</v>
      </c>
      <c r="H92" t="s">
        <v>169</v>
      </c>
      <c r="I92">
        <v>9</v>
      </c>
      <c r="J92" t="s">
        <v>1633</v>
      </c>
    </row>
    <row r="93" spans="1:10" x14ac:dyDescent="0.35">
      <c r="A93" s="1">
        <v>45565</v>
      </c>
      <c r="B93">
        <v>2024</v>
      </c>
      <c r="C93">
        <v>9</v>
      </c>
      <c r="D93" t="s">
        <v>171</v>
      </c>
      <c r="E93" s="1">
        <v>45536</v>
      </c>
      <c r="F93" t="s">
        <v>162</v>
      </c>
      <c r="G93">
        <v>40</v>
      </c>
      <c r="H93" t="s">
        <v>163</v>
      </c>
      <c r="I93">
        <v>9</v>
      </c>
      <c r="J93" t="s">
        <v>1633</v>
      </c>
    </row>
    <row r="94" spans="1:10" x14ac:dyDescent="0.35">
      <c r="A94" s="1">
        <v>45292</v>
      </c>
      <c r="B94">
        <v>2024</v>
      </c>
      <c r="C94">
        <v>1</v>
      </c>
      <c r="D94" t="s">
        <v>172</v>
      </c>
      <c r="E94" s="1">
        <v>45292</v>
      </c>
      <c r="F94" t="s">
        <v>173</v>
      </c>
      <c r="G94">
        <v>1</v>
      </c>
      <c r="H94" t="s">
        <v>163</v>
      </c>
      <c r="I94">
        <v>1</v>
      </c>
      <c r="J94" t="s">
        <v>1634</v>
      </c>
    </row>
    <row r="95" spans="1:10" x14ac:dyDescent="0.35">
      <c r="A95" s="1">
        <v>45293</v>
      </c>
      <c r="B95">
        <v>2024</v>
      </c>
      <c r="C95">
        <v>1</v>
      </c>
      <c r="D95" t="s">
        <v>172</v>
      </c>
      <c r="E95" s="1">
        <v>45292</v>
      </c>
      <c r="F95" t="s">
        <v>173</v>
      </c>
      <c r="G95">
        <v>1</v>
      </c>
      <c r="H95" t="s">
        <v>164</v>
      </c>
      <c r="I95">
        <v>1</v>
      </c>
      <c r="J95" t="s">
        <v>1634</v>
      </c>
    </row>
    <row r="96" spans="1:10" x14ac:dyDescent="0.35">
      <c r="A96" s="1">
        <v>45294</v>
      </c>
      <c r="B96">
        <v>2024</v>
      </c>
      <c r="C96">
        <v>1</v>
      </c>
      <c r="D96" t="s">
        <v>172</v>
      </c>
      <c r="E96" s="1">
        <v>45292</v>
      </c>
      <c r="F96" t="s">
        <v>173</v>
      </c>
      <c r="G96">
        <v>1</v>
      </c>
      <c r="H96" t="s">
        <v>165</v>
      </c>
      <c r="I96">
        <v>1</v>
      </c>
      <c r="J96" t="s">
        <v>1634</v>
      </c>
    </row>
    <row r="97" spans="1:10" x14ac:dyDescent="0.35">
      <c r="A97" s="1">
        <v>45295</v>
      </c>
      <c r="B97">
        <v>2024</v>
      </c>
      <c r="C97">
        <v>1</v>
      </c>
      <c r="D97" t="s">
        <v>172</v>
      </c>
      <c r="E97" s="1">
        <v>45292</v>
      </c>
      <c r="F97" t="s">
        <v>173</v>
      </c>
      <c r="G97">
        <v>1</v>
      </c>
      <c r="H97" t="s">
        <v>166</v>
      </c>
      <c r="I97">
        <v>1</v>
      </c>
      <c r="J97" t="s">
        <v>1634</v>
      </c>
    </row>
    <row r="98" spans="1:10" x14ac:dyDescent="0.35">
      <c r="A98" s="1">
        <v>45296</v>
      </c>
      <c r="B98">
        <v>2024</v>
      </c>
      <c r="C98">
        <v>1</v>
      </c>
      <c r="D98" t="s">
        <v>172</v>
      </c>
      <c r="E98" s="1">
        <v>45292</v>
      </c>
      <c r="F98" t="s">
        <v>173</v>
      </c>
      <c r="G98">
        <v>1</v>
      </c>
      <c r="H98" t="s">
        <v>167</v>
      </c>
      <c r="I98">
        <v>1</v>
      </c>
      <c r="J98" t="s">
        <v>1634</v>
      </c>
    </row>
    <row r="99" spans="1:10" x14ac:dyDescent="0.35">
      <c r="A99" s="1">
        <v>45297</v>
      </c>
      <c r="B99">
        <v>2024</v>
      </c>
      <c r="C99">
        <v>1</v>
      </c>
      <c r="D99" t="s">
        <v>172</v>
      </c>
      <c r="E99" s="1">
        <v>45292</v>
      </c>
      <c r="F99" t="s">
        <v>173</v>
      </c>
      <c r="G99">
        <v>1</v>
      </c>
      <c r="H99" t="s">
        <v>168</v>
      </c>
      <c r="I99">
        <v>1</v>
      </c>
      <c r="J99" t="s">
        <v>1634</v>
      </c>
    </row>
    <row r="100" spans="1:10" x14ac:dyDescent="0.35">
      <c r="A100" s="1">
        <v>45298</v>
      </c>
      <c r="B100">
        <v>2024</v>
      </c>
      <c r="C100">
        <v>1</v>
      </c>
      <c r="D100" t="s">
        <v>172</v>
      </c>
      <c r="E100" s="1">
        <v>45292</v>
      </c>
      <c r="F100" t="s">
        <v>173</v>
      </c>
      <c r="G100">
        <v>1</v>
      </c>
      <c r="H100" t="s">
        <v>169</v>
      </c>
      <c r="I100">
        <v>1</v>
      </c>
      <c r="J100" t="s">
        <v>1634</v>
      </c>
    </row>
    <row r="101" spans="1:10" x14ac:dyDescent="0.35">
      <c r="A101" s="1">
        <v>45299</v>
      </c>
      <c r="B101">
        <v>2024</v>
      </c>
      <c r="C101">
        <v>1</v>
      </c>
      <c r="D101" t="s">
        <v>172</v>
      </c>
      <c r="E101" s="1">
        <v>45292</v>
      </c>
      <c r="F101" t="s">
        <v>173</v>
      </c>
      <c r="G101">
        <v>2</v>
      </c>
      <c r="H101" t="s">
        <v>163</v>
      </c>
      <c r="I101">
        <v>1</v>
      </c>
      <c r="J101" t="s">
        <v>1634</v>
      </c>
    </row>
    <row r="102" spans="1:10" x14ac:dyDescent="0.35">
      <c r="A102" s="1">
        <v>45300</v>
      </c>
      <c r="B102">
        <v>2024</v>
      </c>
      <c r="C102">
        <v>1</v>
      </c>
      <c r="D102" t="s">
        <v>172</v>
      </c>
      <c r="E102" s="1">
        <v>45292</v>
      </c>
      <c r="F102" t="s">
        <v>173</v>
      </c>
      <c r="G102">
        <v>2</v>
      </c>
      <c r="H102" t="s">
        <v>164</v>
      </c>
      <c r="I102">
        <v>1</v>
      </c>
      <c r="J102" t="s">
        <v>1634</v>
      </c>
    </row>
    <row r="103" spans="1:10" x14ac:dyDescent="0.35">
      <c r="A103" s="1">
        <v>45301</v>
      </c>
      <c r="B103">
        <v>2024</v>
      </c>
      <c r="C103">
        <v>1</v>
      </c>
      <c r="D103" t="s">
        <v>172</v>
      </c>
      <c r="E103" s="1">
        <v>45292</v>
      </c>
      <c r="F103" t="s">
        <v>173</v>
      </c>
      <c r="G103">
        <v>2</v>
      </c>
      <c r="H103" t="s">
        <v>165</v>
      </c>
      <c r="I103">
        <v>1</v>
      </c>
      <c r="J103" t="s">
        <v>1634</v>
      </c>
    </row>
    <row r="104" spans="1:10" x14ac:dyDescent="0.35">
      <c r="A104" s="1">
        <v>45302</v>
      </c>
      <c r="B104">
        <v>2024</v>
      </c>
      <c r="C104">
        <v>1</v>
      </c>
      <c r="D104" t="s">
        <v>172</v>
      </c>
      <c r="E104" s="1">
        <v>45292</v>
      </c>
      <c r="F104" t="s">
        <v>173</v>
      </c>
      <c r="G104">
        <v>2</v>
      </c>
      <c r="H104" t="s">
        <v>166</v>
      </c>
      <c r="I104">
        <v>1</v>
      </c>
      <c r="J104" t="s">
        <v>1634</v>
      </c>
    </row>
    <row r="105" spans="1:10" x14ac:dyDescent="0.35">
      <c r="A105" s="1">
        <v>45303</v>
      </c>
      <c r="B105">
        <v>2024</v>
      </c>
      <c r="C105">
        <v>1</v>
      </c>
      <c r="D105" t="s">
        <v>172</v>
      </c>
      <c r="E105" s="1">
        <v>45292</v>
      </c>
      <c r="F105" t="s">
        <v>173</v>
      </c>
      <c r="G105">
        <v>2</v>
      </c>
      <c r="H105" t="s">
        <v>167</v>
      </c>
      <c r="I105">
        <v>1</v>
      </c>
      <c r="J105" t="s">
        <v>1634</v>
      </c>
    </row>
    <row r="106" spans="1:10" x14ac:dyDescent="0.35">
      <c r="A106" s="1">
        <v>45304</v>
      </c>
      <c r="B106">
        <v>2024</v>
      </c>
      <c r="C106">
        <v>1</v>
      </c>
      <c r="D106" t="s">
        <v>172</v>
      </c>
      <c r="E106" s="1">
        <v>45292</v>
      </c>
      <c r="F106" t="s">
        <v>173</v>
      </c>
      <c r="G106">
        <v>2</v>
      </c>
      <c r="H106" t="s">
        <v>168</v>
      </c>
      <c r="I106">
        <v>1</v>
      </c>
      <c r="J106" t="s">
        <v>1634</v>
      </c>
    </row>
    <row r="107" spans="1:10" x14ac:dyDescent="0.35">
      <c r="A107" s="1">
        <v>45305</v>
      </c>
      <c r="B107">
        <v>2024</v>
      </c>
      <c r="C107">
        <v>1</v>
      </c>
      <c r="D107" t="s">
        <v>172</v>
      </c>
      <c r="E107" s="1">
        <v>45292</v>
      </c>
      <c r="F107" t="s">
        <v>173</v>
      </c>
      <c r="G107">
        <v>2</v>
      </c>
      <c r="H107" t="s">
        <v>169</v>
      </c>
      <c r="I107">
        <v>1</v>
      </c>
      <c r="J107" t="s">
        <v>1634</v>
      </c>
    </row>
    <row r="108" spans="1:10" x14ac:dyDescent="0.35">
      <c r="A108" s="1">
        <v>45306</v>
      </c>
      <c r="B108">
        <v>2024</v>
      </c>
      <c r="C108">
        <v>1</v>
      </c>
      <c r="D108" t="s">
        <v>172</v>
      </c>
      <c r="E108" s="1">
        <v>45292</v>
      </c>
      <c r="F108" t="s">
        <v>173</v>
      </c>
      <c r="G108">
        <v>3</v>
      </c>
      <c r="H108" t="s">
        <v>163</v>
      </c>
      <c r="I108">
        <v>1</v>
      </c>
      <c r="J108" t="s">
        <v>1634</v>
      </c>
    </row>
    <row r="109" spans="1:10" x14ac:dyDescent="0.35">
      <c r="A109" s="1">
        <v>45307</v>
      </c>
      <c r="B109">
        <v>2024</v>
      </c>
      <c r="C109">
        <v>1</v>
      </c>
      <c r="D109" t="s">
        <v>172</v>
      </c>
      <c r="E109" s="1">
        <v>45292</v>
      </c>
      <c r="F109" t="s">
        <v>173</v>
      </c>
      <c r="G109">
        <v>3</v>
      </c>
      <c r="H109" t="s">
        <v>164</v>
      </c>
      <c r="I109">
        <v>1</v>
      </c>
      <c r="J109" t="s">
        <v>1634</v>
      </c>
    </row>
    <row r="110" spans="1:10" x14ac:dyDescent="0.35">
      <c r="A110" s="1">
        <v>45308</v>
      </c>
      <c r="B110">
        <v>2024</v>
      </c>
      <c r="C110">
        <v>1</v>
      </c>
      <c r="D110" t="s">
        <v>172</v>
      </c>
      <c r="E110" s="1">
        <v>45292</v>
      </c>
      <c r="F110" t="s">
        <v>173</v>
      </c>
      <c r="G110">
        <v>3</v>
      </c>
      <c r="H110" t="s">
        <v>165</v>
      </c>
      <c r="I110">
        <v>1</v>
      </c>
      <c r="J110" t="s">
        <v>1634</v>
      </c>
    </row>
    <row r="111" spans="1:10" x14ac:dyDescent="0.35">
      <c r="A111" s="1">
        <v>45309</v>
      </c>
      <c r="B111">
        <v>2024</v>
      </c>
      <c r="C111">
        <v>1</v>
      </c>
      <c r="D111" t="s">
        <v>172</v>
      </c>
      <c r="E111" s="1">
        <v>45292</v>
      </c>
      <c r="F111" t="s">
        <v>173</v>
      </c>
      <c r="G111">
        <v>3</v>
      </c>
      <c r="H111" t="s">
        <v>166</v>
      </c>
      <c r="I111">
        <v>1</v>
      </c>
      <c r="J111" t="s">
        <v>1634</v>
      </c>
    </row>
    <row r="112" spans="1:10" x14ac:dyDescent="0.35">
      <c r="A112" s="1">
        <v>45310</v>
      </c>
      <c r="B112">
        <v>2024</v>
      </c>
      <c r="C112">
        <v>1</v>
      </c>
      <c r="D112" t="s">
        <v>172</v>
      </c>
      <c r="E112" s="1">
        <v>45292</v>
      </c>
      <c r="F112" t="s">
        <v>173</v>
      </c>
      <c r="G112">
        <v>3</v>
      </c>
      <c r="H112" t="s">
        <v>167</v>
      </c>
      <c r="I112">
        <v>1</v>
      </c>
      <c r="J112" t="s">
        <v>1634</v>
      </c>
    </row>
    <row r="113" spans="1:10" x14ac:dyDescent="0.35">
      <c r="A113" s="1">
        <v>45311</v>
      </c>
      <c r="B113">
        <v>2024</v>
      </c>
      <c r="C113">
        <v>1</v>
      </c>
      <c r="D113" t="s">
        <v>172</v>
      </c>
      <c r="E113" s="1">
        <v>45292</v>
      </c>
      <c r="F113" t="s">
        <v>173</v>
      </c>
      <c r="G113">
        <v>3</v>
      </c>
      <c r="H113" t="s">
        <v>168</v>
      </c>
      <c r="I113">
        <v>1</v>
      </c>
      <c r="J113" t="s">
        <v>1634</v>
      </c>
    </row>
    <row r="114" spans="1:10" x14ac:dyDescent="0.35">
      <c r="A114" s="1">
        <v>45312</v>
      </c>
      <c r="B114">
        <v>2024</v>
      </c>
      <c r="C114">
        <v>1</v>
      </c>
      <c r="D114" t="s">
        <v>172</v>
      </c>
      <c r="E114" s="1">
        <v>45292</v>
      </c>
      <c r="F114" t="s">
        <v>173</v>
      </c>
      <c r="G114">
        <v>3</v>
      </c>
      <c r="H114" t="s">
        <v>169</v>
      </c>
      <c r="I114">
        <v>1</v>
      </c>
      <c r="J114" t="s">
        <v>1634</v>
      </c>
    </row>
    <row r="115" spans="1:10" x14ac:dyDescent="0.35">
      <c r="A115" s="1">
        <v>45313</v>
      </c>
      <c r="B115">
        <v>2024</v>
      </c>
      <c r="C115">
        <v>1</v>
      </c>
      <c r="D115" t="s">
        <v>172</v>
      </c>
      <c r="E115" s="1">
        <v>45292</v>
      </c>
      <c r="F115" t="s">
        <v>173</v>
      </c>
      <c r="G115">
        <v>4</v>
      </c>
      <c r="H115" t="s">
        <v>163</v>
      </c>
      <c r="I115">
        <v>1</v>
      </c>
      <c r="J115" t="s">
        <v>1634</v>
      </c>
    </row>
    <row r="116" spans="1:10" x14ac:dyDescent="0.35">
      <c r="A116" s="1">
        <v>45314</v>
      </c>
      <c r="B116">
        <v>2024</v>
      </c>
      <c r="C116">
        <v>1</v>
      </c>
      <c r="D116" t="s">
        <v>172</v>
      </c>
      <c r="E116" s="1">
        <v>45292</v>
      </c>
      <c r="F116" t="s">
        <v>173</v>
      </c>
      <c r="G116">
        <v>4</v>
      </c>
      <c r="H116" t="s">
        <v>164</v>
      </c>
      <c r="I116">
        <v>1</v>
      </c>
      <c r="J116" t="s">
        <v>1634</v>
      </c>
    </row>
    <row r="117" spans="1:10" x14ac:dyDescent="0.35">
      <c r="A117" s="1">
        <v>45315</v>
      </c>
      <c r="B117">
        <v>2024</v>
      </c>
      <c r="C117">
        <v>1</v>
      </c>
      <c r="D117" t="s">
        <v>172</v>
      </c>
      <c r="E117" s="1">
        <v>45292</v>
      </c>
      <c r="F117" t="s">
        <v>173</v>
      </c>
      <c r="G117">
        <v>4</v>
      </c>
      <c r="H117" t="s">
        <v>165</v>
      </c>
      <c r="I117">
        <v>1</v>
      </c>
      <c r="J117" t="s">
        <v>1634</v>
      </c>
    </row>
    <row r="118" spans="1:10" x14ac:dyDescent="0.35">
      <c r="A118" s="1">
        <v>45316</v>
      </c>
      <c r="B118">
        <v>2024</v>
      </c>
      <c r="C118">
        <v>1</v>
      </c>
      <c r="D118" t="s">
        <v>172</v>
      </c>
      <c r="E118" s="1">
        <v>45292</v>
      </c>
      <c r="F118" t="s">
        <v>173</v>
      </c>
      <c r="G118">
        <v>4</v>
      </c>
      <c r="H118" t="s">
        <v>166</v>
      </c>
      <c r="I118">
        <v>1</v>
      </c>
      <c r="J118" t="s">
        <v>1634</v>
      </c>
    </row>
    <row r="119" spans="1:10" x14ac:dyDescent="0.35">
      <c r="A119" s="1">
        <v>45317</v>
      </c>
      <c r="B119">
        <v>2024</v>
      </c>
      <c r="C119">
        <v>1</v>
      </c>
      <c r="D119" t="s">
        <v>172</v>
      </c>
      <c r="E119" s="1">
        <v>45292</v>
      </c>
      <c r="F119" t="s">
        <v>173</v>
      </c>
      <c r="G119">
        <v>4</v>
      </c>
      <c r="H119" t="s">
        <v>167</v>
      </c>
      <c r="I119">
        <v>1</v>
      </c>
      <c r="J119" t="s">
        <v>1634</v>
      </c>
    </row>
    <row r="120" spans="1:10" x14ac:dyDescent="0.35">
      <c r="A120" s="1">
        <v>45318</v>
      </c>
      <c r="B120">
        <v>2024</v>
      </c>
      <c r="C120">
        <v>1</v>
      </c>
      <c r="D120" t="s">
        <v>172</v>
      </c>
      <c r="E120" s="1">
        <v>45292</v>
      </c>
      <c r="F120" t="s">
        <v>173</v>
      </c>
      <c r="G120">
        <v>4</v>
      </c>
      <c r="H120" t="s">
        <v>168</v>
      </c>
      <c r="I120">
        <v>1</v>
      </c>
      <c r="J120" t="s">
        <v>1634</v>
      </c>
    </row>
    <row r="121" spans="1:10" x14ac:dyDescent="0.35">
      <c r="A121" s="1">
        <v>45319</v>
      </c>
      <c r="B121">
        <v>2024</v>
      </c>
      <c r="C121">
        <v>1</v>
      </c>
      <c r="D121" t="s">
        <v>172</v>
      </c>
      <c r="E121" s="1">
        <v>45292</v>
      </c>
      <c r="F121" t="s">
        <v>173</v>
      </c>
      <c r="G121">
        <v>4</v>
      </c>
      <c r="H121" t="s">
        <v>169</v>
      </c>
      <c r="I121">
        <v>1</v>
      </c>
      <c r="J121" t="s">
        <v>1634</v>
      </c>
    </row>
    <row r="122" spans="1:10" x14ac:dyDescent="0.35">
      <c r="A122" s="1">
        <v>45320</v>
      </c>
      <c r="B122">
        <v>2024</v>
      </c>
      <c r="C122">
        <v>1</v>
      </c>
      <c r="D122" t="s">
        <v>172</v>
      </c>
      <c r="E122" s="1">
        <v>45292</v>
      </c>
      <c r="F122" t="s">
        <v>173</v>
      </c>
      <c r="G122">
        <v>5</v>
      </c>
      <c r="H122" t="s">
        <v>163</v>
      </c>
      <c r="I122">
        <v>1</v>
      </c>
      <c r="J122" t="s">
        <v>1634</v>
      </c>
    </row>
    <row r="123" spans="1:10" x14ac:dyDescent="0.35">
      <c r="A123" s="1">
        <v>45321</v>
      </c>
      <c r="B123">
        <v>2024</v>
      </c>
      <c r="C123">
        <v>1</v>
      </c>
      <c r="D123" t="s">
        <v>172</v>
      </c>
      <c r="E123" s="1">
        <v>45292</v>
      </c>
      <c r="F123" t="s">
        <v>173</v>
      </c>
      <c r="G123">
        <v>5</v>
      </c>
      <c r="H123" t="s">
        <v>164</v>
      </c>
      <c r="I123">
        <v>1</v>
      </c>
      <c r="J123" t="s">
        <v>1634</v>
      </c>
    </row>
    <row r="124" spans="1:10" x14ac:dyDescent="0.35">
      <c r="A124" s="1">
        <v>45322</v>
      </c>
      <c r="B124">
        <v>2024</v>
      </c>
      <c r="C124">
        <v>1</v>
      </c>
      <c r="D124" t="s">
        <v>172</v>
      </c>
      <c r="E124" s="1">
        <v>45292</v>
      </c>
      <c r="F124" t="s">
        <v>173</v>
      </c>
      <c r="G124">
        <v>5</v>
      </c>
      <c r="H124" t="s">
        <v>165</v>
      </c>
      <c r="I124">
        <v>1</v>
      </c>
      <c r="J124" t="s">
        <v>1634</v>
      </c>
    </row>
    <row r="125" spans="1:10" x14ac:dyDescent="0.35">
      <c r="A125" s="1">
        <v>45323</v>
      </c>
      <c r="B125">
        <v>2024</v>
      </c>
      <c r="C125">
        <v>2</v>
      </c>
      <c r="D125" t="s">
        <v>174</v>
      </c>
      <c r="E125" s="1">
        <v>45323</v>
      </c>
      <c r="F125" t="s">
        <v>173</v>
      </c>
      <c r="G125">
        <v>5</v>
      </c>
      <c r="H125" t="s">
        <v>166</v>
      </c>
      <c r="I125">
        <v>2</v>
      </c>
      <c r="J125" t="s">
        <v>1635</v>
      </c>
    </row>
    <row r="126" spans="1:10" x14ac:dyDescent="0.35">
      <c r="A126" s="1">
        <v>45324</v>
      </c>
      <c r="B126">
        <v>2024</v>
      </c>
      <c r="C126">
        <v>2</v>
      </c>
      <c r="D126" t="s">
        <v>174</v>
      </c>
      <c r="E126" s="1">
        <v>45323</v>
      </c>
      <c r="F126" t="s">
        <v>173</v>
      </c>
      <c r="G126">
        <v>5</v>
      </c>
      <c r="H126" t="s">
        <v>167</v>
      </c>
      <c r="I126">
        <v>2</v>
      </c>
      <c r="J126" t="s">
        <v>1635</v>
      </c>
    </row>
    <row r="127" spans="1:10" x14ac:dyDescent="0.35">
      <c r="A127" s="1">
        <v>45325</v>
      </c>
      <c r="B127">
        <v>2024</v>
      </c>
      <c r="C127">
        <v>2</v>
      </c>
      <c r="D127" t="s">
        <v>174</v>
      </c>
      <c r="E127" s="1">
        <v>45323</v>
      </c>
      <c r="F127" t="s">
        <v>173</v>
      </c>
      <c r="G127">
        <v>5</v>
      </c>
      <c r="H127" t="s">
        <v>168</v>
      </c>
      <c r="I127">
        <v>2</v>
      </c>
      <c r="J127" t="s">
        <v>1635</v>
      </c>
    </row>
    <row r="128" spans="1:10" x14ac:dyDescent="0.35">
      <c r="A128" s="1">
        <v>45326</v>
      </c>
      <c r="B128">
        <v>2024</v>
      </c>
      <c r="C128">
        <v>2</v>
      </c>
      <c r="D128" t="s">
        <v>174</v>
      </c>
      <c r="E128" s="1">
        <v>45323</v>
      </c>
      <c r="F128" t="s">
        <v>173</v>
      </c>
      <c r="G128">
        <v>5</v>
      </c>
      <c r="H128" t="s">
        <v>169</v>
      </c>
      <c r="I128">
        <v>2</v>
      </c>
      <c r="J128" t="s">
        <v>1635</v>
      </c>
    </row>
    <row r="129" spans="1:10" x14ac:dyDescent="0.35">
      <c r="A129" s="1">
        <v>45327</v>
      </c>
      <c r="B129">
        <v>2024</v>
      </c>
      <c r="C129">
        <v>2</v>
      </c>
      <c r="D129" t="s">
        <v>174</v>
      </c>
      <c r="E129" s="1">
        <v>45323</v>
      </c>
      <c r="F129" t="s">
        <v>173</v>
      </c>
      <c r="G129">
        <v>6</v>
      </c>
      <c r="H129" t="s">
        <v>163</v>
      </c>
      <c r="I129">
        <v>2</v>
      </c>
      <c r="J129" t="s">
        <v>1635</v>
      </c>
    </row>
    <row r="130" spans="1:10" x14ac:dyDescent="0.35">
      <c r="A130" s="1">
        <v>45328</v>
      </c>
      <c r="B130">
        <v>2024</v>
      </c>
      <c r="C130">
        <v>2</v>
      </c>
      <c r="D130" t="s">
        <v>174</v>
      </c>
      <c r="E130" s="1">
        <v>45323</v>
      </c>
      <c r="F130" t="s">
        <v>173</v>
      </c>
      <c r="G130">
        <v>6</v>
      </c>
      <c r="H130" t="s">
        <v>164</v>
      </c>
      <c r="I130">
        <v>2</v>
      </c>
      <c r="J130" t="s">
        <v>1635</v>
      </c>
    </row>
    <row r="131" spans="1:10" x14ac:dyDescent="0.35">
      <c r="A131" s="1">
        <v>45329</v>
      </c>
      <c r="B131">
        <v>2024</v>
      </c>
      <c r="C131">
        <v>2</v>
      </c>
      <c r="D131" t="s">
        <v>174</v>
      </c>
      <c r="E131" s="1">
        <v>45323</v>
      </c>
      <c r="F131" t="s">
        <v>173</v>
      </c>
      <c r="G131">
        <v>6</v>
      </c>
      <c r="H131" t="s">
        <v>165</v>
      </c>
      <c r="I131">
        <v>2</v>
      </c>
      <c r="J131" t="s">
        <v>1635</v>
      </c>
    </row>
    <row r="132" spans="1:10" x14ac:dyDescent="0.35">
      <c r="A132" s="1">
        <v>45330</v>
      </c>
      <c r="B132">
        <v>2024</v>
      </c>
      <c r="C132">
        <v>2</v>
      </c>
      <c r="D132" t="s">
        <v>174</v>
      </c>
      <c r="E132" s="1">
        <v>45323</v>
      </c>
      <c r="F132" t="s">
        <v>173</v>
      </c>
      <c r="G132">
        <v>6</v>
      </c>
      <c r="H132" t="s">
        <v>166</v>
      </c>
      <c r="I132">
        <v>2</v>
      </c>
      <c r="J132" t="s">
        <v>1635</v>
      </c>
    </row>
    <row r="133" spans="1:10" x14ac:dyDescent="0.35">
      <c r="A133" s="1">
        <v>45331</v>
      </c>
      <c r="B133">
        <v>2024</v>
      </c>
      <c r="C133">
        <v>2</v>
      </c>
      <c r="D133" t="s">
        <v>174</v>
      </c>
      <c r="E133" s="1">
        <v>45323</v>
      </c>
      <c r="F133" t="s">
        <v>173</v>
      </c>
      <c r="G133">
        <v>6</v>
      </c>
      <c r="H133" t="s">
        <v>167</v>
      </c>
      <c r="I133">
        <v>2</v>
      </c>
      <c r="J133" t="s">
        <v>1635</v>
      </c>
    </row>
    <row r="134" spans="1:10" x14ac:dyDescent="0.35">
      <c r="A134" s="1">
        <v>45332</v>
      </c>
      <c r="B134">
        <v>2024</v>
      </c>
      <c r="C134">
        <v>2</v>
      </c>
      <c r="D134" t="s">
        <v>174</v>
      </c>
      <c r="E134" s="1">
        <v>45323</v>
      </c>
      <c r="F134" t="s">
        <v>173</v>
      </c>
      <c r="G134">
        <v>6</v>
      </c>
      <c r="H134" t="s">
        <v>168</v>
      </c>
      <c r="I134">
        <v>2</v>
      </c>
      <c r="J134" t="s">
        <v>1635</v>
      </c>
    </row>
    <row r="135" spans="1:10" x14ac:dyDescent="0.35">
      <c r="A135" s="1">
        <v>45333</v>
      </c>
      <c r="B135">
        <v>2024</v>
      </c>
      <c r="C135">
        <v>2</v>
      </c>
      <c r="D135" t="s">
        <v>174</v>
      </c>
      <c r="E135" s="1">
        <v>45323</v>
      </c>
      <c r="F135" t="s">
        <v>173</v>
      </c>
      <c r="G135">
        <v>6</v>
      </c>
      <c r="H135" t="s">
        <v>169</v>
      </c>
      <c r="I135">
        <v>2</v>
      </c>
      <c r="J135" t="s">
        <v>1635</v>
      </c>
    </row>
    <row r="136" spans="1:10" x14ac:dyDescent="0.35">
      <c r="A136" s="1">
        <v>45334</v>
      </c>
      <c r="B136">
        <v>2024</v>
      </c>
      <c r="C136">
        <v>2</v>
      </c>
      <c r="D136" t="s">
        <v>174</v>
      </c>
      <c r="E136" s="1">
        <v>45323</v>
      </c>
      <c r="F136" t="s">
        <v>173</v>
      </c>
      <c r="G136">
        <v>7</v>
      </c>
      <c r="H136" t="s">
        <v>163</v>
      </c>
      <c r="I136">
        <v>2</v>
      </c>
      <c r="J136" t="s">
        <v>1635</v>
      </c>
    </row>
    <row r="137" spans="1:10" x14ac:dyDescent="0.35">
      <c r="A137" s="1">
        <v>45335</v>
      </c>
      <c r="B137">
        <v>2024</v>
      </c>
      <c r="C137">
        <v>2</v>
      </c>
      <c r="D137" t="s">
        <v>174</v>
      </c>
      <c r="E137" s="1">
        <v>45323</v>
      </c>
      <c r="F137" t="s">
        <v>173</v>
      </c>
      <c r="G137">
        <v>7</v>
      </c>
      <c r="H137" t="s">
        <v>164</v>
      </c>
      <c r="I137">
        <v>2</v>
      </c>
      <c r="J137" t="s">
        <v>1635</v>
      </c>
    </row>
    <row r="138" spans="1:10" x14ac:dyDescent="0.35">
      <c r="A138" s="1">
        <v>45336</v>
      </c>
      <c r="B138">
        <v>2024</v>
      </c>
      <c r="C138">
        <v>2</v>
      </c>
      <c r="D138" t="s">
        <v>174</v>
      </c>
      <c r="E138" s="1">
        <v>45323</v>
      </c>
      <c r="F138" t="s">
        <v>173</v>
      </c>
      <c r="G138">
        <v>7</v>
      </c>
      <c r="H138" t="s">
        <v>165</v>
      </c>
      <c r="I138">
        <v>2</v>
      </c>
      <c r="J138" t="s">
        <v>1635</v>
      </c>
    </row>
    <row r="139" spans="1:10" x14ac:dyDescent="0.35">
      <c r="A139" s="1">
        <v>45337</v>
      </c>
      <c r="B139">
        <v>2024</v>
      </c>
      <c r="C139">
        <v>2</v>
      </c>
      <c r="D139" t="s">
        <v>174</v>
      </c>
      <c r="E139" s="1">
        <v>45323</v>
      </c>
      <c r="F139" t="s">
        <v>173</v>
      </c>
      <c r="G139">
        <v>7</v>
      </c>
      <c r="H139" t="s">
        <v>166</v>
      </c>
      <c r="I139">
        <v>2</v>
      </c>
      <c r="J139" t="s">
        <v>1635</v>
      </c>
    </row>
    <row r="140" spans="1:10" x14ac:dyDescent="0.35">
      <c r="A140" s="1">
        <v>45338</v>
      </c>
      <c r="B140">
        <v>2024</v>
      </c>
      <c r="C140">
        <v>2</v>
      </c>
      <c r="D140" t="s">
        <v>174</v>
      </c>
      <c r="E140" s="1">
        <v>45323</v>
      </c>
      <c r="F140" t="s">
        <v>173</v>
      </c>
      <c r="G140">
        <v>7</v>
      </c>
      <c r="H140" t="s">
        <v>167</v>
      </c>
      <c r="I140">
        <v>2</v>
      </c>
      <c r="J140" t="s">
        <v>1635</v>
      </c>
    </row>
    <row r="141" spans="1:10" x14ac:dyDescent="0.35">
      <c r="A141" s="1">
        <v>45339</v>
      </c>
      <c r="B141">
        <v>2024</v>
      </c>
      <c r="C141">
        <v>2</v>
      </c>
      <c r="D141" t="s">
        <v>174</v>
      </c>
      <c r="E141" s="1">
        <v>45323</v>
      </c>
      <c r="F141" t="s">
        <v>173</v>
      </c>
      <c r="G141">
        <v>7</v>
      </c>
      <c r="H141" t="s">
        <v>168</v>
      </c>
      <c r="I141">
        <v>2</v>
      </c>
      <c r="J141" t="s">
        <v>1635</v>
      </c>
    </row>
    <row r="142" spans="1:10" x14ac:dyDescent="0.35">
      <c r="A142" s="1">
        <v>45340</v>
      </c>
      <c r="B142">
        <v>2024</v>
      </c>
      <c r="C142">
        <v>2</v>
      </c>
      <c r="D142" t="s">
        <v>174</v>
      </c>
      <c r="E142" s="1">
        <v>45323</v>
      </c>
      <c r="F142" t="s">
        <v>173</v>
      </c>
      <c r="G142">
        <v>7</v>
      </c>
      <c r="H142" t="s">
        <v>169</v>
      </c>
      <c r="I142">
        <v>2</v>
      </c>
      <c r="J142" t="s">
        <v>1635</v>
      </c>
    </row>
    <row r="143" spans="1:10" x14ac:dyDescent="0.35">
      <c r="A143" s="1">
        <v>45341</v>
      </c>
      <c r="B143">
        <v>2024</v>
      </c>
      <c r="C143">
        <v>2</v>
      </c>
      <c r="D143" t="s">
        <v>174</v>
      </c>
      <c r="E143" s="1">
        <v>45323</v>
      </c>
      <c r="F143" t="s">
        <v>173</v>
      </c>
      <c r="G143">
        <v>8</v>
      </c>
      <c r="H143" t="s">
        <v>163</v>
      </c>
      <c r="I143">
        <v>2</v>
      </c>
      <c r="J143" t="s">
        <v>1635</v>
      </c>
    </row>
    <row r="144" spans="1:10" x14ac:dyDescent="0.35">
      <c r="A144" s="1">
        <v>45342</v>
      </c>
      <c r="B144">
        <v>2024</v>
      </c>
      <c r="C144">
        <v>2</v>
      </c>
      <c r="D144" t="s">
        <v>174</v>
      </c>
      <c r="E144" s="1">
        <v>45323</v>
      </c>
      <c r="F144" t="s">
        <v>173</v>
      </c>
      <c r="G144">
        <v>8</v>
      </c>
      <c r="H144" t="s">
        <v>164</v>
      </c>
      <c r="I144">
        <v>2</v>
      </c>
      <c r="J144" t="s">
        <v>1635</v>
      </c>
    </row>
    <row r="145" spans="1:10" x14ac:dyDescent="0.35">
      <c r="A145" s="1">
        <v>45343</v>
      </c>
      <c r="B145">
        <v>2024</v>
      </c>
      <c r="C145">
        <v>2</v>
      </c>
      <c r="D145" t="s">
        <v>174</v>
      </c>
      <c r="E145" s="1">
        <v>45323</v>
      </c>
      <c r="F145" t="s">
        <v>173</v>
      </c>
      <c r="G145">
        <v>8</v>
      </c>
      <c r="H145" t="s">
        <v>165</v>
      </c>
      <c r="I145">
        <v>2</v>
      </c>
      <c r="J145" t="s">
        <v>1635</v>
      </c>
    </row>
    <row r="146" spans="1:10" x14ac:dyDescent="0.35">
      <c r="A146" s="1">
        <v>45344</v>
      </c>
      <c r="B146">
        <v>2024</v>
      </c>
      <c r="C146">
        <v>2</v>
      </c>
      <c r="D146" t="s">
        <v>174</v>
      </c>
      <c r="E146" s="1">
        <v>45323</v>
      </c>
      <c r="F146" t="s">
        <v>173</v>
      </c>
      <c r="G146">
        <v>8</v>
      </c>
      <c r="H146" t="s">
        <v>166</v>
      </c>
      <c r="I146">
        <v>2</v>
      </c>
      <c r="J146" t="s">
        <v>1635</v>
      </c>
    </row>
    <row r="147" spans="1:10" x14ac:dyDescent="0.35">
      <c r="A147" s="1">
        <v>45345</v>
      </c>
      <c r="B147">
        <v>2024</v>
      </c>
      <c r="C147">
        <v>2</v>
      </c>
      <c r="D147" t="s">
        <v>174</v>
      </c>
      <c r="E147" s="1">
        <v>45323</v>
      </c>
      <c r="F147" t="s">
        <v>173</v>
      </c>
      <c r="G147">
        <v>8</v>
      </c>
      <c r="H147" t="s">
        <v>167</v>
      </c>
      <c r="I147">
        <v>2</v>
      </c>
      <c r="J147" t="s">
        <v>1635</v>
      </c>
    </row>
    <row r="148" spans="1:10" x14ac:dyDescent="0.35">
      <c r="A148" s="1">
        <v>45346</v>
      </c>
      <c r="B148">
        <v>2024</v>
      </c>
      <c r="C148">
        <v>2</v>
      </c>
      <c r="D148" t="s">
        <v>174</v>
      </c>
      <c r="E148" s="1">
        <v>45323</v>
      </c>
      <c r="F148" t="s">
        <v>173</v>
      </c>
      <c r="G148">
        <v>8</v>
      </c>
      <c r="H148" t="s">
        <v>168</v>
      </c>
      <c r="I148">
        <v>2</v>
      </c>
      <c r="J148" t="s">
        <v>1635</v>
      </c>
    </row>
    <row r="149" spans="1:10" x14ac:dyDescent="0.35">
      <c r="A149" s="1">
        <v>45347</v>
      </c>
      <c r="B149">
        <v>2024</v>
      </c>
      <c r="C149">
        <v>2</v>
      </c>
      <c r="D149" t="s">
        <v>174</v>
      </c>
      <c r="E149" s="1">
        <v>45323</v>
      </c>
      <c r="F149" t="s">
        <v>173</v>
      </c>
      <c r="G149">
        <v>8</v>
      </c>
      <c r="H149" t="s">
        <v>169</v>
      </c>
      <c r="I149">
        <v>2</v>
      </c>
      <c r="J149" t="s">
        <v>1635</v>
      </c>
    </row>
    <row r="150" spans="1:10" x14ac:dyDescent="0.35">
      <c r="A150" s="1">
        <v>45348</v>
      </c>
      <c r="B150">
        <v>2024</v>
      </c>
      <c r="C150">
        <v>2</v>
      </c>
      <c r="D150" t="s">
        <v>174</v>
      </c>
      <c r="E150" s="1">
        <v>45323</v>
      </c>
      <c r="F150" t="s">
        <v>173</v>
      </c>
      <c r="G150">
        <v>9</v>
      </c>
      <c r="H150" t="s">
        <v>163</v>
      </c>
      <c r="I150">
        <v>2</v>
      </c>
      <c r="J150" t="s">
        <v>1635</v>
      </c>
    </row>
    <row r="151" spans="1:10" x14ac:dyDescent="0.35">
      <c r="A151" s="1">
        <v>45349</v>
      </c>
      <c r="B151">
        <v>2024</v>
      </c>
      <c r="C151">
        <v>2</v>
      </c>
      <c r="D151" t="s">
        <v>174</v>
      </c>
      <c r="E151" s="1">
        <v>45323</v>
      </c>
      <c r="F151" t="s">
        <v>173</v>
      </c>
      <c r="G151">
        <v>9</v>
      </c>
      <c r="H151" t="s">
        <v>164</v>
      </c>
      <c r="I151">
        <v>2</v>
      </c>
      <c r="J151" t="s">
        <v>1635</v>
      </c>
    </row>
    <row r="152" spans="1:10" x14ac:dyDescent="0.35">
      <c r="A152" s="1">
        <v>45350</v>
      </c>
      <c r="B152">
        <v>2024</v>
      </c>
      <c r="C152">
        <v>2</v>
      </c>
      <c r="D152" t="s">
        <v>174</v>
      </c>
      <c r="E152" s="1">
        <v>45323</v>
      </c>
      <c r="F152" t="s">
        <v>173</v>
      </c>
      <c r="G152">
        <v>9</v>
      </c>
      <c r="H152" t="s">
        <v>165</v>
      </c>
      <c r="I152">
        <v>2</v>
      </c>
      <c r="J152" t="s">
        <v>1635</v>
      </c>
    </row>
    <row r="153" spans="1:10" x14ac:dyDescent="0.35">
      <c r="A153" s="1">
        <v>45351</v>
      </c>
      <c r="B153">
        <v>2024</v>
      </c>
      <c r="C153">
        <v>2</v>
      </c>
      <c r="D153" t="s">
        <v>174</v>
      </c>
      <c r="E153" s="1">
        <v>45323</v>
      </c>
      <c r="F153" t="s">
        <v>173</v>
      </c>
      <c r="G153">
        <v>9</v>
      </c>
      <c r="H153" t="s">
        <v>166</v>
      </c>
      <c r="I153">
        <v>2</v>
      </c>
      <c r="J153" t="s">
        <v>1635</v>
      </c>
    </row>
    <row r="154" spans="1:10" x14ac:dyDescent="0.35">
      <c r="A154" s="1">
        <v>45352</v>
      </c>
      <c r="B154">
        <v>2024</v>
      </c>
      <c r="C154">
        <v>3</v>
      </c>
      <c r="D154" t="s">
        <v>175</v>
      </c>
      <c r="E154" s="1">
        <v>45352</v>
      </c>
      <c r="F154" t="s">
        <v>173</v>
      </c>
      <c r="G154">
        <v>9</v>
      </c>
      <c r="H154" t="s">
        <v>167</v>
      </c>
      <c r="I154">
        <v>3</v>
      </c>
      <c r="J154" t="s">
        <v>1636</v>
      </c>
    </row>
    <row r="155" spans="1:10" x14ac:dyDescent="0.35">
      <c r="A155" s="1">
        <v>45353</v>
      </c>
      <c r="B155">
        <v>2024</v>
      </c>
      <c r="C155">
        <v>3</v>
      </c>
      <c r="D155" t="s">
        <v>175</v>
      </c>
      <c r="E155" s="1">
        <v>45352</v>
      </c>
      <c r="F155" t="s">
        <v>173</v>
      </c>
      <c r="G155">
        <v>9</v>
      </c>
      <c r="H155" t="s">
        <v>168</v>
      </c>
      <c r="I155">
        <v>3</v>
      </c>
      <c r="J155" t="s">
        <v>1636</v>
      </c>
    </row>
    <row r="156" spans="1:10" x14ac:dyDescent="0.35">
      <c r="A156" s="1">
        <v>45354</v>
      </c>
      <c r="B156">
        <v>2024</v>
      </c>
      <c r="C156">
        <v>3</v>
      </c>
      <c r="D156" t="s">
        <v>175</v>
      </c>
      <c r="E156" s="1">
        <v>45352</v>
      </c>
      <c r="F156" t="s">
        <v>173</v>
      </c>
      <c r="G156">
        <v>9</v>
      </c>
      <c r="H156" t="s">
        <v>169</v>
      </c>
      <c r="I156">
        <v>3</v>
      </c>
      <c r="J156" t="s">
        <v>1636</v>
      </c>
    </row>
    <row r="157" spans="1:10" x14ac:dyDescent="0.35">
      <c r="A157" s="1">
        <v>45355</v>
      </c>
      <c r="B157">
        <v>2024</v>
      </c>
      <c r="C157">
        <v>3</v>
      </c>
      <c r="D157" t="s">
        <v>175</v>
      </c>
      <c r="E157" s="1">
        <v>45352</v>
      </c>
      <c r="F157" t="s">
        <v>173</v>
      </c>
      <c r="G157">
        <v>10</v>
      </c>
      <c r="H157" t="s">
        <v>163</v>
      </c>
      <c r="I157">
        <v>3</v>
      </c>
      <c r="J157" t="s">
        <v>1636</v>
      </c>
    </row>
    <row r="158" spans="1:10" x14ac:dyDescent="0.35">
      <c r="A158" s="1">
        <v>45356</v>
      </c>
      <c r="B158">
        <v>2024</v>
      </c>
      <c r="C158">
        <v>3</v>
      </c>
      <c r="D158" t="s">
        <v>175</v>
      </c>
      <c r="E158" s="1">
        <v>45352</v>
      </c>
      <c r="F158" t="s">
        <v>173</v>
      </c>
      <c r="G158">
        <v>10</v>
      </c>
      <c r="H158" t="s">
        <v>164</v>
      </c>
      <c r="I158">
        <v>3</v>
      </c>
      <c r="J158" t="s">
        <v>1636</v>
      </c>
    </row>
    <row r="159" spans="1:10" x14ac:dyDescent="0.35">
      <c r="A159" s="1">
        <v>45357</v>
      </c>
      <c r="B159">
        <v>2024</v>
      </c>
      <c r="C159">
        <v>3</v>
      </c>
      <c r="D159" t="s">
        <v>175</v>
      </c>
      <c r="E159" s="1">
        <v>45352</v>
      </c>
      <c r="F159" t="s">
        <v>173</v>
      </c>
      <c r="G159">
        <v>10</v>
      </c>
      <c r="H159" t="s">
        <v>165</v>
      </c>
      <c r="I159">
        <v>3</v>
      </c>
      <c r="J159" t="s">
        <v>1636</v>
      </c>
    </row>
    <row r="160" spans="1:10" x14ac:dyDescent="0.35">
      <c r="A160" s="1">
        <v>45358</v>
      </c>
      <c r="B160">
        <v>2024</v>
      </c>
      <c r="C160">
        <v>3</v>
      </c>
      <c r="D160" t="s">
        <v>175</v>
      </c>
      <c r="E160" s="1">
        <v>45352</v>
      </c>
      <c r="F160" t="s">
        <v>173</v>
      </c>
      <c r="G160">
        <v>10</v>
      </c>
      <c r="H160" t="s">
        <v>166</v>
      </c>
      <c r="I160">
        <v>3</v>
      </c>
      <c r="J160" t="s">
        <v>1636</v>
      </c>
    </row>
    <row r="161" spans="1:10" x14ac:dyDescent="0.35">
      <c r="A161" s="1">
        <v>45359</v>
      </c>
      <c r="B161">
        <v>2024</v>
      </c>
      <c r="C161">
        <v>3</v>
      </c>
      <c r="D161" t="s">
        <v>175</v>
      </c>
      <c r="E161" s="1">
        <v>45352</v>
      </c>
      <c r="F161" t="s">
        <v>173</v>
      </c>
      <c r="G161">
        <v>10</v>
      </c>
      <c r="H161" t="s">
        <v>167</v>
      </c>
      <c r="I161">
        <v>3</v>
      </c>
      <c r="J161" t="s">
        <v>1636</v>
      </c>
    </row>
    <row r="162" spans="1:10" x14ac:dyDescent="0.35">
      <c r="A162" s="1">
        <v>45360</v>
      </c>
      <c r="B162">
        <v>2024</v>
      </c>
      <c r="C162">
        <v>3</v>
      </c>
      <c r="D162" t="s">
        <v>175</v>
      </c>
      <c r="E162" s="1">
        <v>45352</v>
      </c>
      <c r="F162" t="s">
        <v>173</v>
      </c>
      <c r="G162">
        <v>10</v>
      </c>
      <c r="H162" t="s">
        <v>168</v>
      </c>
      <c r="I162">
        <v>3</v>
      </c>
      <c r="J162" t="s">
        <v>1636</v>
      </c>
    </row>
    <row r="163" spans="1:10" x14ac:dyDescent="0.35">
      <c r="A163" s="1">
        <v>45361</v>
      </c>
      <c r="B163">
        <v>2024</v>
      </c>
      <c r="C163">
        <v>3</v>
      </c>
      <c r="D163" t="s">
        <v>175</v>
      </c>
      <c r="E163" s="1">
        <v>45352</v>
      </c>
      <c r="F163" t="s">
        <v>173</v>
      </c>
      <c r="G163">
        <v>10</v>
      </c>
      <c r="H163" t="s">
        <v>169</v>
      </c>
      <c r="I163">
        <v>3</v>
      </c>
      <c r="J163" t="s">
        <v>1636</v>
      </c>
    </row>
    <row r="164" spans="1:10" x14ac:dyDescent="0.35">
      <c r="A164" s="1">
        <v>45362</v>
      </c>
      <c r="B164">
        <v>2024</v>
      </c>
      <c r="C164">
        <v>3</v>
      </c>
      <c r="D164" t="s">
        <v>175</v>
      </c>
      <c r="E164" s="1">
        <v>45352</v>
      </c>
      <c r="F164" t="s">
        <v>173</v>
      </c>
      <c r="G164">
        <v>11</v>
      </c>
      <c r="H164" t="s">
        <v>163</v>
      </c>
      <c r="I164">
        <v>3</v>
      </c>
      <c r="J164" t="s">
        <v>1636</v>
      </c>
    </row>
    <row r="165" spans="1:10" x14ac:dyDescent="0.35">
      <c r="A165" s="1">
        <v>45363</v>
      </c>
      <c r="B165">
        <v>2024</v>
      </c>
      <c r="C165">
        <v>3</v>
      </c>
      <c r="D165" t="s">
        <v>175</v>
      </c>
      <c r="E165" s="1">
        <v>45352</v>
      </c>
      <c r="F165" t="s">
        <v>173</v>
      </c>
      <c r="G165">
        <v>11</v>
      </c>
      <c r="H165" t="s">
        <v>164</v>
      </c>
      <c r="I165">
        <v>3</v>
      </c>
      <c r="J165" t="s">
        <v>1636</v>
      </c>
    </row>
    <row r="166" spans="1:10" x14ac:dyDescent="0.35">
      <c r="A166" s="1">
        <v>45364</v>
      </c>
      <c r="B166">
        <v>2024</v>
      </c>
      <c r="C166">
        <v>3</v>
      </c>
      <c r="D166" t="s">
        <v>175</v>
      </c>
      <c r="E166" s="1">
        <v>45352</v>
      </c>
      <c r="F166" t="s">
        <v>173</v>
      </c>
      <c r="G166">
        <v>11</v>
      </c>
      <c r="H166" t="s">
        <v>165</v>
      </c>
      <c r="I166">
        <v>3</v>
      </c>
      <c r="J166" t="s">
        <v>1636</v>
      </c>
    </row>
    <row r="167" spans="1:10" x14ac:dyDescent="0.35">
      <c r="A167" s="1">
        <v>45365</v>
      </c>
      <c r="B167">
        <v>2024</v>
      </c>
      <c r="C167">
        <v>3</v>
      </c>
      <c r="D167" t="s">
        <v>175</v>
      </c>
      <c r="E167" s="1">
        <v>45352</v>
      </c>
      <c r="F167" t="s">
        <v>173</v>
      </c>
      <c r="G167">
        <v>11</v>
      </c>
      <c r="H167" t="s">
        <v>166</v>
      </c>
      <c r="I167">
        <v>3</v>
      </c>
      <c r="J167" t="s">
        <v>1636</v>
      </c>
    </row>
    <row r="168" spans="1:10" x14ac:dyDescent="0.35">
      <c r="A168" s="1">
        <v>45366</v>
      </c>
      <c r="B168">
        <v>2024</v>
      </c>
      <c r="C168">
        <v>3</v>
      </c>
      <c r="D168" t="s">
        <v>175</v>
      </c>
      <c r="E168" s="1">
        <v>45352</v>
      </c>
      <c r="F168" t="s">
        <v>173</v>
      </c>
      <c r="G168">
        <v>11</v>
      </c>
      <c r="H168" t="s">
        <v>167</v>
      </c>
      <c r="I168">
        <v>3</v>
      </c>
      <c r="J168" t="s">
        <v>1636</v>
      </c>
    </row>
    <row r="169" spans="1:10" x14ac:dyDescent="0.35">
      <c r="A169" s="1">
        <v>45367</v>
      </c>
      <c r="B169">
        <v>2024</v>
      </c>
      <c r="C169">
        <v>3</v>
      </c>
      <c r="D169" t="s">
        <v>175</v>
      </c>
      <c r="E169" s="1">
        <v>45352</v>
      </c>
      <c r="F169" t="s">
        <v>173</v>
      </c>
      <c r="G169">
        <v>11</v>
      </c>
      <c r="H169" t="s">
        <v>168</v>
      </c>
      <c r="I169">
        <v>3</v>
      </c>
      <c r="J169" t="s">
        <v>1636</v>
      </c>
    </row>
    <row r="170" spans="1:10" x14ac:dyDescent="0.35">
      <c r="A170" s="1">
        <v>45368</v>
      </c>
      <c r="B170">
        <v>2024</v>
      </c>
      <c r="C170">
        <v>3</v>
      </c>
      <c r="D170" t="s">
        <v>175</v>
      </c>
      <c r="E170" s="1">
        <v>45352</v>
      </c>
      <c r="F170" t="s">
        <v>173</v>
      </c>
      <c r="G170">
        <v>11</v>
      </c>
      <c r="H170" t="s">
        <v>169</v>
      </c>
      <c r="I170">
        <v>3</v>
      </c>
      <c r="J170" t="s">
        <v>1636</v>
      </c>
    </row>
    <row r="171" spans="1:10" x14ac:dyDescent="0.35">
      <c r="A171" s="1">
        <v>45369</v>
      </c>
      <c r="B171">
        <v>2024</v>
      </c>
      <c r="C171">
        <v>3</v>
      </c>
      <c r="D171" t="s">
        <v>175</v>
      </c>
      <c r="E171" s="1">
        <v>45352</v>
      </c>
      <c r="F171" t="s">
        <v>173</v>
      </c>
      <c r="G171">
        <v>12</v>
      </c>
      <c r="H171" t="s">
        <v>163</v>
      </c>
      <c r="I171">
        <v>3</v>
      </c>
      <c r="J171" t="s">
        <v>1636</v>
      </c>
    </row>
    <row r="172" spans="1:10" x14ac:dyDescent="0.35">
      <c r="A172" s="1">
        <v>45370</v>
      </c>
      <c r="B172">
        <v>2024</v>
      </c>
      <c r="C172">
        <v>3</v>
      </c>
      <c r="D172" t="s">
        <v>175</v>
      </c>
      <c r="E172" s="1">
        <v>45352</v>
      </c>
      <c r="F172" t="s">
        <v>173</v>
      </c>
      <c r="G172">
        <v>12</v>
      </c>
      <c r="H172" t="s">
        <v>164</v>
      </c>
      <c r="I172">
        <v>3</v>
      </c>
      <c r="J172" t="s">
        <v>1636</v>
      </c>
    </row>
    <row r="173" spans="1:10" x14ac:dyDescent="0.35">
      <c r="A173" s="1">
        <v>45371</v>
      </c>
      <c r="B173">
        <v>2024</v>
      </c>
      <c r="C173">
        <v>3</v>
      </c>
      <c r="D173" t="s">
        <v>175</v>
      </c>
      <c r="E173" s="1">
        <v>45352</v>
      </c>
      <c r="F173" t="s">
        <v>173</v>
      </c>
      <c r="G173">
        <v>12</v>
      </c>
      <c r="H173" t="s">
        <v>165</v>
      </c>
      <c r="I173">
        <v>3</v>
      </c>
      <c r="J173" t="s">
        <v>1636</v>
      </c>
    </row>
    <row r="174" spans="1:10" x14ac:dyDescent="0.35">
      <c r="A174" s="1">
        <v>45372</v>
      </c>
      <c r="B174">
        <v>2024</v>
      </c>
      <c r="C174">
        <v>3</v>
      </c>
      <c r="D174" t="s">
        <v>175</v>
      </c>
      <c r="E174" s="1">
        <v>45352</v>
      </c>
      <c r="F174" t="s">
        <v>173</v>
      </c>
      <c r="G174">
        <v>12</v>
      </c>
      <c r="H174" t="s">
        <v>166</v>
      </c>
      <c r="I174">
        <v>3</v>
      </c>
      <c r="J174" t="s">
        <v>1636</v>
      </c>
    </row>
    <row r="175" spans="1:10" x14ac:dyDescent="0.35">
      <c r="A175" s="1">
        <v>45373</v>
      </c>
      <c r="B175">
        <v>2024</v>
      </c>
      <c r="C175">
        <v>3</v>
      </c>
      <c r="D175" t="s">
        <v>175</v>
      </c>
      <c r="E175" s="1">
        <v>45352</v>
      </c>
      <c r="F175" t="s">
        <v>173</v>
      </c>
      <c r="G175">
        <v>12</v>
      </c>
      <c r="H175" t="s">
        <v>167</v>
      </c>
      <c r="I175">
        <v>3</v>
      </c>
      <c r="J175" t="s">
        <v>1636</v>
      </c>
    </row>
    <row r="176" spans="1:10" x14ac:dyDescent="0.35">
      <c r="A176" s="1">
        <v>45374</v>
      </c>
      <c r="B176">
        <v>2024</v>
      </c>
      <c r="C176">
        <v>3</v>
      </c>
      <c r="D176" t="s">
        <v>175</v>
      </c>
      <c r="E176" s="1">
        <v>45352</v>
      </c>
      <c r="F176" t="s">
        <v>173</v>
      </c>
      <c r="G176">
        <v>12</v>
      </c>
      <c r="H176" t="s">
        <v>168</v>
      </c>
      <c r="I176">
        <v>3</v>
      </c>
      <c r="J176" t="s">
        <v>1636</v>
      </c>
    </row>
    <row r="177" spans="1:10" x14ac:dyDescent="0.35">
      <c r="A177" s="1">
        <v>45375</v>
      </c>
      <c r="B177">
        <v>2024</v>
      </c>
      <c r="C177">
        <v>3</v>
      </c>
      <c r="D177" t="s">
        <v>175</v>
      </c>
      <c r="E177" s="1">
        <v>45352</v>
      </c>
      <c r="F177" t="s">
        <v>173</v>
      </c>
      <c r="G177">
        <v>12</v>
      </c>
      <c r="H177" t="s">
        <v>169</v>
      </c>
      <c r="I177">
        <v>3</v>
      </c>
      <c r="J177" t="s">
        <v>1636</v>
      </c>
    </row>
    <row r="178" spans="1:10" x14ac:dyDescent="0.35">
      <c r="A178" s="1">
        <v>45376</v>
      </c>
      <c r="B178">
        <v>2024</v>
      </c>
      <c r="C178">
        <v>3</v>
      </c>
      <c r="D178" t="s">
        <v>175</v>
      </c>
      <c r="E178" s="1">
        <v>45352</v>
      </c>
      <c r="F178" t="s">
        <v>173</v>
      </c>
      <c r="G178">
        <v>13</v>
      </c>
      <c r="H178" t="s">
        <v>163</v>
      </c>
      <c r="I178">
        <v>3</v>
      </c>
      <c r="J178" t="s">
        <v>1636</v>
      </c>
    </row>
    <row r="179" spans="1:10" x14ac:dyDescent="0.35">
      <c r="A179" s="1">
        <v>45377</v>
      </c>
      <c r="B179">
        <v>2024</v>
      </c>
      <c r="C179">
        <v>3</v>
      </c>
      <c r="D179" t="s">
        <v>175</v>
      </c>
      <c r="E179" s="1">
        <v>45352</v>
      </c>
      <c r="F179" t="s">
        <v>173</v>
      </c>
      <c r="G179">
        <v>13</v>
      </c>
      <c r="H179" t="s">
        <v>164</v>
      </c>
      <c r="I179">
        <v>3</v>
      </c>
      <c r="J179" t="s">
        <v>1636</v>
      </c>
    </row>
    <row r="180" spans="1:10" x14ac:dyDescent="0.35">
      <c r="A180" s="1">
        <v>45378</v>
      </c>
      <c r="B180">
        <v>2024</v>
      </c>
      <c r="C180">
        <v>3</v>
      </c>
      <c r="D180" t="s">
        <v>175</v>
      </c>
      <c r="E180" s="1">
        <v>45352</v>
      </c>
      <c r="F180" t="s">
        <v>173</v>
      </c>
      <c r="G180">
        <v>13</v>
      </c>
      <c r="H180" t="s">
        <v>165</v>
      </c>
      <c r="I180">
        <v>3</v>
      </c>
      <c r="J180" t="s">
        <v>1636</v>
      </c>
    </row>
    <row r="181" spans="1:10" x14ac:dyDescent="0.35">
      <c r="A181" s="1">
        <v>45379</v>
      </c>
      <c r="B181">
        <v>2024</v>
      </c>
      <c r="C181">
        <v>3</v>
      </c>
      <c r="D181" t="s">
        <v>175</v>
      </c>
      <c r="E181" s="1">
        <v>45352</v>
      </c>
      <c r="F181" t="s">
        <v>173</v>
      </c>
      <c r="G181">
        <v>13</v>
      </c>
      <c r="H181" t="s">
        <v>166</v>
      </c>
      <c r="I181">
        <v>3</v>
      </c>
      <c r="J181" t="s">
        <v>1636</v>
      </c>
    </row>
    <row r="182" spans="1:10" x14ac:dyDescent="0.35">
      <c r="A182" s="1">
        <v>45380</v>
      </c>
      <c r="B182">
        <v>2024</v>
      </c>
      <c r="C182">
        <v>3</v>
      </c>
      <c r="D182" t="s">
        <v>175</v>
      </c>
      <c r="E182" s="1">
        <v>45352</v>
      </c>
      <c r="F182" t="s">
        <v>173</v>
      </c>
      <c r="G182">
        <v>13</v>
      </c>
      <c r="H182" t="s">
        <v>167</v>
      </c>
      <c r="I182">
        <v>3</v>
      </c>
      <c r="J182" t="s">
        <v>1636</v>
      </c>
    </row>
    <row r="183" spans="1:10" x14ac:dyDescent="0.35">
      <c r="A183" s="1">
        <v>45381</v>
      </c>
      <c r="B183">
        <v>2024</v>
      </c>
      <c r="C183">
        <v>3</v>
      </c>
      <c r="D183" t="s">
        <v>175</v>
      </c>
      <c r="E183" s="1">
        <v>45352</v>
      </c>
      <c r="F183" t="s">
        <v>173</v>
      </c>
      <c r="G183">
        <v>13</v>
      </c>
      <c r="H183" t="s">
        <v>168</v>
      </c>
      <c r="I183">
        <v>3</v>
      </c>
      <c r="J183" t="s">
        <v>1636</v>
      </c>
    </row>
    <row r="184" spans="1:10" x14ac:dyDescent="0.35">
      <c r="A184" s="1">
        <v>45382</v>
      </c>
      <c r="B184">
        <v>2024</v>
      </c>
      <c r="C184">
        <v>3</v>
      </c>
      <c r="D184" t="s">
        <v>175</v>
      </c>
      <c r="E184" s="1">
        <v>45352</v>
      </c>
      <c r="F184" t="s">
        <v>173</v>
      </c>
      <c r="G184">
        <v>13</v>
      </c>
      <c r="H184" t="s">
        <v>169</v>
      </c>
      <c r="I184">
        <v>3</v>
      </c>
      <c r="J184" t="s">
        <v>1636</v>
      </c>
    </row>
    <row r="185" spans="1:10" x14ac:dyDescent="0.35">
      <c r="A185" s="1">
        <v>45383</v>
      </c>
      <c r="B185">
        <v>2024</v>
      </c>
      <c r="C185">
        <v>4</v>
      </c>
      <c r="D185" t="s">
        <v>176</v>
      </c>
      <c r="E185" s="1">
        <v>45383</v>
      </c>
      <c r="F185" t="s">
        <v>177</v>
      </c>
      <c r="G185">
        <v>14</v>
      </c>
      <c r="H185" t="s">
        <v>163</v>
      </c>
      <c r="I185">
        <v>4</v>
      </c>
      <c r="J185" t="s">
        <v>1637</v>
      </c>
    </row>
    <row r="186" spans="1:10" x14ac:dyDescent="0.35">
      <c r="A186" s="1">
        <v>45384</v>
      </c>
      <c r="B186">
        <v>2024</v>
      </c>
      <c r="C186">
        <v>4</v>
      </c>
      <c r="D186" t="s">
        <v>176</v>
      </c>
      <c r="E186" s="1">
        <v>45383</v>
      </c>
      <c r="F186" t="s">
        <v>177</v>
      </c>
      <c r="G186">
        <v>14</v>
      </c>
      <c r="H186" t="s">
        <v>164</v>
      </c>
      <c r="I186">
        <v>4</v>
      </c>
      <c r="J186" t="s">
        <v>1637</v>
      </c>
    </row>
    <row r="187" spans="1:10" x14ac:dyDescent="0.35">
      <c r="A187" s="1">
        <v>45385</v>
      </c>
      <c r="B187">
        <v>2024</v>
      </c>
      <c r="C187">
        <v>4</v>
      </c>
      <c r="D187" t="s">
        <v>176</v>
      </c>
      <c r="E187" s="1">
        <v>45383</v>
      </c>
      <c r="F187" t="s">
        <v>177</v>
      </c>
      <c r="G187">
        <v>14</v>
      </c>
      <c r="H187" t="s">
        <v>165</v>
      </c>
      <c r="I187">
        <v>4</v>
      </c>
      <c r="J187" t="s">
        <v>1637</v>
      </c>
    </row>
    <row r="188" spans="1:10" x14ac:dyDescent="0.35">
      <c r="A188" s="1">
        <v>45386</v>
      </c>
      <c r="B188">
        <v>2024</v>
      </c>
      <c r="C188">
        <v>4</v>
      </c>
      <c r="D188" t="s">
        <v>176</v>
      </c>
      <c r="E188" s="1">
        <v>45383</v>
      </c>
      <c r="F188" t="s">
        <v>177</v>
      </c>
      <c r="G188">
        <v>14</v>
      </c>
      <c r="H188" t="s">
        <v>166</v>
      </c>
      <c r="I188">
        <v>4</v>
      </c>
      <c r="J188" t="s">
        <v>1637</v>
      </c>
    </row>
    <row r="189" spans="1:10" x14ac:dyDescent="0.35">
      <c r="A189" s="1">
        <v>45387</v>
      </c>
      <c r="B189">
        <v>2024</v>
      </c>
      <c r="C189">
        <v>4</v>
      </c>
      <c r="D189" t="s">
        <v>176</v>
      </c>
      <c r="E189" s="1">
        <v>45383</v>
      </c>
      <c r="F189" t="s">
        <v>177</v>
      </c>
      <c r="G189">
        <v>14</v>
      </c>
      <c r="H189" t="s">
        <v>167</v>
      </c>
      <c r="I189">
        <v>4</v>
      </c>
      <c r="J189" t="s">
        <v>1637</v>
      </c>
    </row>
    <row r="190" spans="1:10" x14ac:dyDescent="0.35">
      <c r="A190" s="1">
        <v>45388</v>
      </c>
      <c r="B190">
        <v>2024</v>
      </c>
      <c r="C190">
        <v>4</v>
      </c>
      <c r="D190" t="s">
        <v>176</v>
      </c>
      <c r="E190" s="1">
        <v>45383</v>
      </c>
      <c r="F190" t="s">
        <v>177</v>
      </c>
      <c r="G190">
        <v>14</v>
      </c>
      <c r="H190" t="s">
        <v>168</v>
      </c>
      <c r="I190">
        <v>4</v>
      </c>
      <c r="J190" t="s">
        <v>1637</v>
      </c>
    </row>
    <row r="191" spans="1:10" x14ac:dyDescent="0.35">
      <c r="A191" s="1">
        <v>45389</v>
      </c>
      <c r="B191">
        <v>2024</v>
      </c>
      <c r="C191">
        <v>4</v>
      </c>
      <c r="D191" t="s">
        <v>176</v>
      </c>
      <c r="E191" s="1">
        <v>45383</v>
      </c>
      <c r="F191" t="s">
        <v>177</v>
      </c>
      <c r="G191">
        <v>14</v>
      </c>
      <c r="H191" t="s">
        <v>169</v>
      </c>
      <c r="I191">
        <v>4</v>
      </c>
      <c r="J191" t="s">
        <v>1637</v>
      </c>
    </row>
    <row r="192" spans="1:10" x14ac:dyDescent="0.35">
      <c r="A192" s="1">
        <v>45390</v>
      </c>
      <c r="B192">
        <v>2024</v>
      </c>
      <c r="C192">
        <v>4</v>
      </c>
      <c r="D192" t="s">
        <v>176</v>
      </c>
      <c r="E192" s="1">
        <v>45383</v>
      </c>
      <c r="F192" t="s">
        <v>177</v>
      </c>
      <c r="G192">
        <v>15</v>
      </c>
      <c r="H192" t="s">
        <v>163</v>
      </c>
      <c r="I192">
        <v>4</v>
      </c>
      <c r="J192" t="s">
        <v>1637</v>
      </c>
    </row>
    <row r="193" spans="1:10" x14ac:dyDescent="0.35">
      <c r="A193" s="1">
        <v>45391</v>
      </c>
      <c r="B193">
        <v>2024</v>
      </c>
      <c r="C193">
        <v>4</v>
      </c>
      <c r="D193" t="s">
        <v>176</v>
      </c>
      <c r="E193" s="1">
        <v>45383</v>
      </c>
      <c r="F193" t="s">
        <v>177</v>
      </c>
      <c r="G193">
        <v>15</v>
      </c>
      <c r="H193" t="s">
        <v>164</v>
      </c>
      <c r="I193">
        <v>4</v>
      </c>
      <c r="J193" t="s">
        <v>1637</v>
      </c>
    </row>
    <row r="194" spans="1:10" x14ac:dyDescent="0.35">
      <c r="A194" s="1">
        <v>45392</v>
      </c>
      <c r="B194">
        <v>2024</v>
      </c>
      <c r="C194">
        <v>4</v>
      </c>
      <c r="D194" t="s">
        <v>176</v>
      </c>
      <c r="E194" s="1">
        <v>45383</v>
      </c>
      <c r="F194" t="s">
        <v>177</v>
      </c>
      <c r="G194">
        <v>15</v>
      </c>
      <c r="H194" t="s">
        <v>165</v>
      </c>
      <c r="I194">
        <v>4</v>
      </c>
      <c r="J194" t="s">
        <v>1637</v>
      </c>
    </row>
    <row r="195" spans="1:10" x14ac:dyDescent="0.35">
      <c r="A195" s="1">
        <v>45393</v>
      </c>
      <c r="B195">
        <v>2024</v>
      </c>
      <c r="C195">
        <v>4</v>
      </c>
      <c r="D195" t="s">
        <v>176</v>
      </c>
      <c r="E195" s="1">
        <v>45383</v>
      </c>
      <c r="F195" t="s">
        <v>177</v>
      </c>
      <c r="G195">
        <v>15</v>
      </c>
      <c r="H195" t="s">
        <v>166</v>
      </c>
      <c r="I195">
        <v>4</v>
      </c>
      <c r="J195" t="s">
        <v>1637</v>
      </c>
    </row>
    <row r="196" spans="1:10" x14ac:dyDescent="0.35">
      <c r="A196" s="1">
        <v>45394</v>
      </c>
      <c r="B196">
        <v>2024</v>
      </c>
      <c r="C196">
        <v>4</v>
      </c>
      <c r="D196" t="s">
        <v>176</v>
      </c>
      <c r="E196" s="1">
        <v>45383</v>
      </c>
      <c r="F196" t="s">
        <v>177</v>
      </c>
      <c r="G196">
        <v>15</v>
      </c>
      <c r="H196" t="s">
        <v>167</v>
      </c>
      <c r="I196">
        <v>4</v>
      </c>
      <c r="J196" t="s">
        <v>1637</v>
      </c>
    </row>
    <row r="197" spans="1:10" x14ac:dyDescent="0.35">
      <c r="A197" s="1">
        <v>45395</v>
      </c>
      <c r="B197">
        <v>2024</v>
      </c>
      <c r="C197">
        <v>4</v>
      </c>
      <c r="D197" t="s">
        <v>176</v>
      </c>
      <c r="E197" s="1">
        <v>45383</v>
      </c>
      <c r="F197" t="s">
        <v>177</v>
      </c>
      <c r="G197">
        <v>15</v>
      </c>
      <c r="H197" t="s">
        <v>168</v>
      </c>
      <c r="I197">
        <v>4</v>
      </c>
      <c r="J197" t="s">
        <v>1637</v>
      </c>
    </row>
    <row r="198" spans="1:10" x14ac:dyDescent="0.35">
      <c r="A198" s="1">
        <v>45396</v>
      </c>
      <c r="B198">
        <v>2024</v>
      </c>
      <c r="C198">
        <v>4</v>
      </c>
      <c r="D198" t="s">
        <v>176</v>
      </c>
      <c r="E198" s="1">
        <v>45383</v>
      </c>
      <c r="F198" t="s">
        <v>177</v>
      </c>
      <c r="G198">
        <v>15</v>
      </c>
      <c r="H198" t="s">
        <v>169</v>
      </c>
      <c r="I198">
        <v>4</v>
      </c>
      <c r="J198" t="s">
        <v>1637</v>
      </c>
    </row>
    <row r="199" spans="1:10" x14ac:dyDescent="0.35">
      <c r="A199" s="1">
        <v>45397</v>
      </c>
      <c r="B199">
        <v>2024</v>
      </c>
      <c r="C199">
        <v>4</v>
      </c>
      <c r="D199" t="s">
        <v>176</v>
      </c>
      <c r="E199" s="1">
        <v>45383</v>
      </c>
      <c r="F199" t="s">
        <v>177</v>
      </c>
      <c r="G199">
        <v>16</v>
      </c>
      <c r="H199" t="s">
        <v>163</v>
      </c>
      <c r="I199">
        <v>4</v>
      </c>
      <c r="J199" t="s">
        <v>1637</v>
      </c>
    </row>
    <row r="200" spans="1:10" x14ac:dyDescent="0.35">
      <c r="A200" s="1">
        <v>45398</v>
      </c>
      <c r="B200">
        <v>2024</v>
      </c>
      <c r="C200">
        <v>4</v>
      </c>
      <c r="D200" t="s">
        <v>176</v>
      </c>
      <c r="E200" s="1">
        <v>45383</v>
      </c>
      <c r="F200" t="s">
        <v>177</v>
      </c>
      <c r="G200">
        <v>16</v>
      </c>
      <c r="H200" t="s">
        <v>164</v>
      </c>
      <c r="I200">
        <v>4</v>
      </c>
      <c r="J200" t="s">
        <v>1637</v>
      </c>
    </row>
    <row r="201" spans="1:10" x14ac:dyDescent="0.35">
      <c r="A201" s="1">
        <v>45399</v>
      </c>
      <c r="B201">
        <v>2024</v>
      </c>
      <c r="C201">
        <v>4</v>
      </c>
      <c r="D201" t="s">
        <v>176</v>
      </c>
      <c r="E201" s="1">
        <v>45383</v>
      </c>
      <c r="F201" t="s">
        <v>177</v>
      </c>
      <c r="G201">
        <v>16</v>
      </c>
      <c r="H201" t="s">
        <v>165</v>
      </c>
      <c r="I201">
        <v>4</v>
      </c>
      <c r="J201" t="s">
        <v>1637</v>
      </c>
    </row>
    <row r="202" spans="1:10" x14ac:dyDescent="0.35">
      <c r="A202" s="1">
        <v>45400</v>
      </c>
      <c r="B202">
        <v>2024</v>
      </c>
      <c r="C202">
        <v>4</v>
      </c>
      <c r="D202" t="s">
        <v>176</v>
      </c>
      <c r="E202" s="1">
        <v>45383</v>
      </c>
      <c r="F202" t="s">
        <v>177</v>
      </c>
      <c r="G202">
        <v>16</v>
      </c>
      <c r="H202" t="s">
        <v>166</v>
      </c>
      <c r="I202">
        <v>4</v>
      </c>
      <c r="J202" t="s">
        <v>1637</v>
      </c>
    </row>
    <row r="203" spans="1:10" x14ac:dyDescent="0.35">
      <c r="A203" s="1">
        <v>45401</v>
      </c>
      <c r="B203">
        <v>2024</v>
      </c>
      <c r="C203">
        <v>4</v>
      </c>
      <c r="D203" t="s">
        <v>176</v>
      </c>
      <c r="E203" s="1">
        <v>45383</v>
      </c>
      <c r="F203" t="s">
        <v>177</v>
      </c>
      <c r="G203">
        <v>16</v>
      </c>
      <c r="H203" t="s">
        <v>167</v>
      </c>
      <c r="I203">
        <v>4</v>
      </c>
      <c r="J203" t="s">
        <v>1637</v>
      </c>
    </row>
    <row r="204" spans="1:10" x14ac:dyDescent="0.35">
      <c r="A204" s="1">
        <v>45402</v>
      </c>
      <c r="B204">
        <v>2024</v>
      </c>
      <c r="C204">
        <v>4</v>
      </c>
      <c r="D204" t="s">
        <v>176</v>
      </c>
      <c r="E204" s="1">
        <v>45383</v>
      </c>
      <c r="F204" t="s">
        <v>177</v>
      </c>
      <c r="G204">
        <v>16</v>
      </c>
      <c r="H204" t="s">
        <v>168</v>
      </c>
      <c r="I204">
        <v>4</v>
      </c>
      <c r="J204" t="s">
        <v>1637</v>
      </c>
    </row>
    <row r="205" spans="1:10" x14ac:dyDescent="0.35">
      <c r="A205" s="1">
        <v>45403</v>
      </c>
      <c r="B205">
        <v>2024</v>
      </c>
      <c r="C205">
        <v>4</v>
      </c>
      <c r="D205" t="s">
        <v>176</v>
      </c>
      <c r="E205" s="1">
        <v>45383</v>
      </c>
      <c r="F205" t="s">
        <v>177</v>
      </c>
      <c r="G205">
        <v>16</v>
      </c>
      <c r="H205" t="s">
        <v>169</v>
      </c>
      <c r="I205">
        <v>4</v>
      </c>
      <c r="J205" t="s">
        <v>1637</v>
      </c>
    </row>
    <row r="206" spans="1:10" x14ac:dyDescent="0.35">
      <c r="A206" s="1">
        <v>45404</v>
      </c>
      <c r="B206">
        <v>2024</v>
      </c>
      <c r="C206">
        <v>4</v>
      </c>
      <c r="D206" t="s">
        <v>176</v>
      </c>
      <c r="E206" s="1">
        <v>45383</v>
      </c>
      <c r="F206" t="s">
        <v>177</v>
      </c>
      <c r="G206">
        <v>17</v>
      </c>
      <c r="H206" t="s">
        <v>163</v>
      </c>
      <c r="I206">
        <v>4</v>
      </c>
      <c r="J206" t="s">
        <v>1637</v>
      </c>
    </row>
    <row r="207" spans="1:10" x14ac:dyDescent="0.35">
      <c r="A207" s="1">
        <v>45405</v>
      </c>
      <c r="B207">
        <v>2024</v>
      </c>
      <c r="C207">
        <v>4</v>
      </c>
      <c r="D207" t="s">
        <v>176</v>
      </c>
      <c r="E207" s="1">
        <v>45383</v>
      </c>
      <c r="F207" t="s">
        <v>177</v>
      </c>
      <c r="G207">
        <v>17</v>
      </c>
      <c r="H207" t="s">
        <v>164</v>
      </c>
      <c r="I207">
        <v>4</v>
      </c>
      <c r="J207" t="s">
        <v>1637</v>
      </c>
    </row>
    <row r="208" spans="1:10" x14ac:dyDescent="0.35">
      <c r="A208" s="1">
        <v>45406</v>
      </c>
      <c r="B208">
        <v>2024</v>
      </c>
      <c r="C208">
        <v>4</v>
      </c>
      <c r="D208" t="s">
        <v>176</v>
      </c>
      <c r="E208" s="1">
        <v>45383</v>
      </c>
      <c r="F208" t="s">
        <v>177</v>
      </c>
      <c r="G208">
        <v>17</v>
      </c>
      <c r="H208" t="s">
        <v>165</v>
      </c>
      <c r="I208">
        <v>4</v>
      </c>
      <c r="J208" t="s">
        <v>1637</v>
      </c>
    </row>
    <row r="209" spans="1:10" x14ac:dyDescent="0.35">
      <c r="A209" s="1">
        <v>45407</v>
      </c>
      <c r="B209">
        <v>2024</v>
      </c>
      <c r="C209">
        <v>4</v>
      </c>
      <c r="D209" t="s">
        <v>176</v>
      </c>
      <c r="E209" s="1">
        <v>45383</v>
      </c>
      <c r="F209" t="s">
        <v>177</v>
      </c>
      <c r="G209">
        <v>17</v>
      </c>
      <c r="H209" t="s">
        <v>166</v>
      </c>
      <c r="I209">
        <v>4</v>
      </c>
      <c r="J209" t="s">
        <v>1637</v>
      </c>
    </row>
    <row r="210" spans="1:10" x14ac:dyDescent="0.35">
      <c r="A210" s="1">
        <v>45408</v>
      </c>
      <c r="B210">
        <v>2024</v>
      </c>
      <c r="C210">
        <v>4</v>
      </c>
      <c r="D210" t="s">
        <v>176</v>
      </c>
      <c r="E210" s="1">
        <v>45383</v>
      </c>
      <c r="F210" t="s">
        <v>177</v>
      </c>
      <c r="G210">
        <v>17</v>
      </c>
      <c r="H210" t="s">
        <v>167</v>
      </c>
      <c r="I210">
        <v>4</v>
      </c>
      <c r="J210" t="s">
        <v>1637</v>
      </c>
    </row>
    <row r="211" spans="1:10" x14ac:dyDescent="0.35">
      <c r="A211" s="1">
        <v>45409</v>
      </c>
      <c r="B211">
        <v>2024</v>
      </c>
      <c r="C211">
        <v>4</v>
      </c>
      <c r="D211" t="s">
        <v>176</v>
      </c>
      <c r="E211" s="1">
        <v>45383</v>
      </c>
      <c r="F211" t="s">
        <v>177</v>
      </c>
      <c r="G211">
        <v>17</v>
      </c>
      <c r="H211" t="s">
        <v>168</v>
      </c>
      <c r="I211">
        <v>4</v>
      </c>
      <c r="J211" t="s">
        <v>1637</v>
      </c>
    </row>
    <row r="212" spans="1:10" x14ac:dyDescent="0.35">
      <c r="A212" s="1">
        <v>45410</v>
      </c>
      <c r="B212">
        <v>2024</v>
      </c>
      <c r="C212">
        <v>4</v>
      </c>
      <c r="D212" t="s">
        <v>176</v>
      </c>
      <c r="E212" s="1">
        <v>45383</v>
      </c>
      <c r="F212" t="s">
        <v>177</v>
      </c>
      <c r="G212">
        <v>17</v>
      </c>
      <c r="H212" t="s">
        <v>169</v>
      </c>
      <c r="I212">
        <v>4</v>
      </c>
      <c r="J212" t="s">
        <v>1637</v>
      </c>
    </row>
    <row r="213" spans="1:10" x14ac:dyDescent="0.35">
      <c r="A213" s="1">
        <v>45411</v>
      </c>
      <c r="B213">
        <v>2024</v>
      </c>
      <c r="C213">
        <v>4</v>
      </c>
      <c r="D213" t="s">
        <v>176</v>
      </c>
      <c r="E213" s="1">
        <v>45383</v>
      </c>
      <c r="F213" t="s">
        <v>177</v>
      </c>
      <c r="G213">
        <v>18</v>
      </c>
      <c r="H213" t="s">
        <v>163</v>
      </c>
      <c r="I213">
        <v>4</v>
      </c>
      <c r="J213" t="s">
        <v>1637</v>
      </c>
    </row>
    <row r="214" spans="1:10" x14ac:dyDescent="0.35">
      <c r="A214" s="1">
        <v>45412</v>
      </c>
      <c r="B214">
        <v>2024</v>
      </c>
      <c r="C214">
        <v>4</v>
      </c>
      <c r="D214" t="s">
        <v>176</v>
      </c>
      <c r="E214" s="1">
        <v>45383</v>
      </c>
      <c r="F214" t="s">
        <v>177</v>
      </c>
      <c r="G214">
        <v>18</v>
      </c>
      <c r="H214" t="s">
        <v>164</v>
      </c>
      <c r="I214">
        <v>4</v>
      </c>
      <c r="J214" t="s">
        <v>1637</v>
      </c>
    </row>
    <row r="215" spans="1:10" x14ac:dyDescent="0.35">
      <c r="A215" s="1">
        <v>45413</v>
      </c>
      <c r="B215">
        <v>2024</v>
      </c>
      <c r="C215">
        <v>5</v>
      </c>
      <c r="D215" t="s">
        <v>178</v>
      </c>
      <c r="E215" s="1">
        <v>45413</v>
      </c>
      <c r="F215" t="s">
        <v>177</v>
      </c>
      <c r="G215">
        <v>18</v>
      </c>
      <c r="H215" t="s">
        <v>165</v>
      </c>
      <c r="I215">
        <v>5</v>
      </c>
      <c r="J215" t="s">
        <v>178</v>
      </c>
    </row>
    <row r="216" spans="1:10" x14ac:dyDescent="0.35">
      <c r="A216" s="1">
        <v>45414</v>
      </c>
      <c r="B216">
        <v>2024</v>
      </c>
      <c r="C216">
        <v>5</v>
      </c>
      <c r="D216" t="s">
        <v>178</v>
      </c>
      <c r="E216" s="1">
        <v>45413</v>
      </c>
      <c r="F216" t="s">
        <v>177</v>
      </c>
      <c r="G216">
        <v>18</v>
      </c>
      <c r="H216" t="s">
        <v>166</v>
      </c>
      <c r="I216">
        <v>5</v>
      </c>
      <c r="J216" t="s">
        <v>178</v>
      </c>
    </row>
    <row r="217" spans="1:10" x14ac:dyDescent="0.35">
      <c r="A217" s="1">
        <v>45415</v>
      </c>
      <c r="B217">
        <v>2024</v>
      </c>
      <c r="C217">
        <v>5</v>
      </c>
      <c r="D217" t="s">
        <v>178</v>
      </c>
      <c r="E217" s="1">
        <v>45413</v>
      </c>
      <c r="F217" t="s">
        <v>177</v>
      </c>
      <c r="G217">
        <v>18</v>
      </c>
      <c r="H217" t="s">
        <v>167</v>
      </c>
      <c r="I217">
        <v>5</v>
      </c>
      <c r="J217" t="s">
        <v>178</v>
      </c>
    </row>
    <row r="218" spans="1:10" x14ac:dyDescent="0.35">
      <c r="A218" s="1">
        <v>45416</v>
      </c>
      <c r="B218">
        <v>2024</v>
      </c>
      <c r="C218">
        <v>5</v>
      </c>
      <c r="D218" t="s">
        <v>178</v>
      </c>
      <c r="E218" s="1">
        <v>45413</v>
      </c>
      <c r="F218" t="s">
        <v>177</v>
      </c>
      <c r="G218">
        <v>18</v>
      </c>
      <c r="H218" t="s">
        <v>168</v>
      </c>
      <c r="I218">
        <v>5</v>
      </c>
      <c r="J218" t="s">
        <v>178</v>
      </c>
    </row>
    <row r="219" spans="1:10" x14ac:dyDescent="0.35">
      <c r="A219" s="1">
        <v>45417</v>
      </c>
      <c r="B219">
        <v>2024</v>
      </c>
      <c r="C219">
        <v>5</v>
      </c>
      <c r="D219" t="s">
        <v>178</v>
      </c>
      <c r="E219" s="1">
        <v>45413</v>
      </c>
      <c r="F219" t="s">
        <v>177</v>
      </c>
      <c r="G219">
        <v>18</v>
      </c>
      <c r="H219" t="s">
        <v>169</v>
      </c>
      <c r="I219">
        <v>5</v>
      </c>
      <c r="J219" t="s">
        <v>178</v>
      </c>
    </row>
    <row r="220" spans="1:10" x14ac:dyDescent="0.35">
      <c r="A220" s="1">
        <v>45418</v>
      </c>
      <c r="B220">
        <v>2024</v>
      </c>
      <c r="C220">
        <v>5</v>
      </c>
      <c r="D220" t="s">
        <v>178</v>
      </c>
      <c r="E220" s="1">
        <v>45413</v>
      </c>
      <c r="F220" t="s">
        <v>177</v>
      </c>
      <c r="G220">
        <v>19</v>
      </c>
      <c r="H220" t="s">
        <v>163</v>
      </c>
      <c r="I220">
        <v>5</v>
      </c>
      <c r="J220" t="s">
        <v>178</v>
      </c>
    </row>
    <row r="221" spans="1:10" x14ac:dyDescent="0.35">
      <c r="A221" s="1">
        <v>45419</v>
      </c>
      <c r="B221">
        <v>2024</v>
      </c>
      <c r="C221">
        <v>5</v>
      </c>
      <c r="D221" t="s">
        <v>178</v>
      </c>
      <c r="E221" s="1">
        <v>45413</v>
      </c>
      <c r="F221" t="s">
        <v>177</v>
      </c>
      <c r="G221">
        <v>19</v>
      </c>
      <c r="H221" t="s">
        <v>164</v>
      </c>
      <c r="I221">
        <v>5</v>
      </c>
      <c r="J221" t="s">
        <v>178</v>
      </c>
    </row>
    <row r="222" spans="1:10" x14ac:dyDescent="0.35">
      <c r="A222" s="1">
        <v>45420</v>
      </c>
      <c r="B222">
        <v>2024</v>
      </c>
      <c r="C222">
        <v>5</v>
      </c>
      <c r="D222" t="s">
        <v>178</v>
      </c>
      <c r="E222" s="1">
        <v>45413</v>
      </c>
      <c r="F222" t="s">
        <v>177</v>
      </c>
      <c r="G222">
        <v>19</v>
      </c>
      <c r="H222" t="s">
        <v>165</v>
      </c>
      <c r="I222">
        <v>5</v>
      </c>
      <c r="J222" t="s">
        <v>178</v>
      </c>
    </row>
    <row r="223" spans="1:10" x14ac:dyDescent="0.35">
      <c r="A223" s="1">
        <v>45421</v>
      </c>
      <c r="B223">
        <v>2024</v>
      </c>
      <c r="C223">
        <v>5</v>
      </c>
      <c r="D223" t="s">
        <v>178</v>
      </c>
      <c r="E223" s="1">
        <v>45413</v>
      </c>
      <c r="F223" t="s">
        <v>177</v>
      </c>
      <c r="G223">
        <v>19</v>
      </c>
      <c r="H223" t="s">
        <v>166</v>
      </c>
      <c r="I223">
        <v>5</v>
      </c>
      <c r="J223" t="s">
        <v>178</v>
      </c>
    </row>
    <row r="224" spans="1:10" x14ac:dyDescent="0.35">
      <c r="A224" s="1">
        <v>45422</v>
      </c>
      <c r="B224">
        <v>2024</v>
      </c>
      <c r="C224">
        <v>5</v>
      </c>
      <c r="D224" t="s">
        <v>178</v>
      </c>
      <c r="E224" s="1">
        <v>45413</v>
      </c>
      <c r="F224" t="s">
        <v>177</v>
      </c>
      <c r="G224">
        <v>19</v>
      </c>
      <c r="H224" t="s">
        <v>167</v>
      </c>
      <c r="I224">
        <v>5</v>
      </c>
      <c r="J224" t="s">
        <v>178</v>
      </c>
    </row>
    <row r="225" spans="1:10" x14ac:dyDescent="0.35">
      <c r="A225" s="1">
        <v>45423</v>
      </c>
      <c r="B225">
        <v>2024</v>
      </c>
      <c r="C225">
        <v>5</v>
      </c>
      <c r="D225" t="s">
        <v>178</v>
      </c>
      <c r="E225" s="1">
        <v>45413</v>
      </c>
      <c r="F225" t="s">
        <v>177</v>
      </c>
      <c r="G225">
        <v>19</v>
      </c>
      <c r="H225" t="s">
        <v>168</v>
      </c>
      <c r="I225">
        <v>5</v>
      </c>
      <c r="J225" t="s">
        <v>178</v>
      </c>
    </row>
    <row r="226" spans="1:10" x14ac:dyDescent="0.35">
      <c r="A226" s="1">
        <v>45424</v>
      </c>
      <c r="B226">
        <v>2024</v>
      </c>
      <c r="C226">
        <v>5</v>
      </c>
      <c r="D226" t="s">
        <v>178</v>
      </c>
      <c r="E226" s="1">
        <v>45413</v>
      </c>
      <c r="F226" t="s">
        <v>177</v>
      </c>
      <c r="G226">
        <v>19</v>
      </c>
      <c r="H226" t="s">
        <v>169</v>
      </c>
      <c r="I226">
        <v>5</v>
      </c>
      <c r="J226" t="s">
        <v>178</v>
      </c>
    </row>
    <row r="227" spans="1:10" x14ac:dyDescent="0.35">
      <c r="A227" s="1">
        <v>45425</v>
      </c>
      <c r="B227">
        <v>2024</v>
      </c>
      <c r="C227">
        <v>5</v>
      </c>
      <c r="D227" t="s">
        <v>178</v>
      </c>
      <c r="E227" s="1">
        <v>45413</v>
      </c>
      <c r="F227" t="s">
        <v>177</v>
      </c>
      <c r="G227">
        <v>20</v>
      </c>
      <c r="H227" t="s">
        <v>163</v>
      </c>
      <c r="I227">
        <v>5</v>
      </c>
      <c r="J227" t="s">
        <v>178</v>
      </c>
    </row>
    <row r="228" spans="1:10" x14ac:dyDescent="0.35">
      <c r="A228" s="1">
        <v>45426</v>
      </c>
      <c r="B228">
        <v>2024</v>
      </c>
      <c r="C228">
        <v>5</v>
      </c>
      <c r="D228" t="s">
        <v>178</v>
      </c>
      <c r="E228" s="1">
        <v>45413</v>
      </c>
      <c r="F228" t="s">
        <v>177</v>
      </c>
      <c r="G228">
        <v>20</v>
      </c>
      <c r="H228" t="s">
        <v>164</v>
      </c>
      <c r="I228">
        <v>5</v>
      </c>
      <c r="J228" t="s">
        <v>178</v>
      </c>
    </row>
    <row r="229" spans="1:10" x14ac:dyDescent="0.35">
      <c r="A229" s="1">
        <v>45427</v>
      </c>
      <c r="B229">
        <v>2024</v>
      </c>
      <c r="C229">
        <v>5</v>
      </c>
      <c r="D229" t="s">
        <v>178</v>
      </c>
      <c r="E229" s="1">
        <v>45413</v>
      </c>
      <c r="F229" t="s">
        <v>177</v>
      </c>
      <c r="G229">
        <v>20</v>
      </c>
      <c r="H229" t="s">
        <v>165</v>
      </c>
      <c r="I229">
        <v>5</v>
      </c>
      <c r="J229" t="s">
        <v>178</v>
      </c>
    </row>
    <row r="230" spans="1:10" x14ac:dyDescent="0.35">
      <c r="A230" s="1">
        <v>45428</v>
      </c>
      <c r="B230">
        <v>2024</v>
      </c>
      <c r="C230">
        <v>5</v>
      </c>
      <c r="D230" t="s">
        <v>178</v>
      </c>
      <c r="E230" s="1">
        <v>45413</v>
      </c>
      <c r="F230" t="s">
        <v>177</v>
      </c>
      <c r="G230">
        <v>20</v>
      </c>
      <c r="H230" t="s">
        <v>166</v>
      </c>
      <c r="I230">
        <v>5</v>
      </c>
      <c r="J230" t="s">
        <v>178</v>
      </c>
    </row>
    <row r="231" spans="1:10" x14ac:dyDescent="0.35">
      <c r="A231" s="1">
        <v>45429</v>
      </c>
      <c r="B231">
        <v>2024</v>
      </c>
      <c r="C231">
        <v>5</v>
      </c>
      <c r="D231" t="s">
        <v>178</v>
      </c>
      <c r="E231" s="1">
        <v>45413</v>
      </c>
      <c r="F231" t="s">
        <v>177</v>
      </c>
      <c r="G231">
        <v>20</v>
      </c>
      <c r="H231" t="s">
        <v>167</v>
      </c>
      <c r="I231">
        <v>5</v>
      </c>
      <c r="J231" t="s">
        <v>178</v>
      </c>
    </row>
    <row r="232" spans="1:10" x14ac:dyDescent="0.35">
      <c r="A232" s="1">
        <v>45430</v>
      </c>
      <c r="B232">
        <v>2024</v>
      </c>
      <c r="C232">
        <v>5</v>
      </c>
      <c r="D232" t="s">
        <v>178</v>
      </c>
      <c r="E232" s="1">
        <v>45413</v>
      </c>
      <c r="F232" t="s">
        <v>177</v>
      </c>
      <c r="G232">
        <v>20</v>
      </c>
      <c r="H232" t="s">
        <v>168</v>
      </c>
      <c r="I232">
        <v>5</v>
      </c>
      <c r="J232" t="s">
        <v>178</v>
      </c>
    </row>
    <row r="233" spans="1:10" x14ac:dyDescent="0.35">
      <c r="A233" s="1">
        <v>45431</v>
      </c>
      <c r="B233">
        <v>2024</v>
      </c>
      <c r="C233">
        <v>5</v>
      </c>
      <c r="D233" t="s">
        <v>178</v>
      </c>
      <c r="E233" s="1">
        <v>45413</v>
      </c>
      <c r="F233" t="s">
        <v>177</v>
      </c>
      <c r="G233">
        <v>20</v>
      </c>
      <c r="H233" t="s">
        <v>169</v>
      </c>
      <c r="I233">
        <v>5</v>
      </c>
      <c r="J233" t="s">
        <v>178</v>
      </c>
    </row>
    <row r="234" spans="1:10" x14ac:dyDescent="0.35">
      <c r="A234" s="1">
        <v>45432</v>
      </c>
      <c r="B234">
        <v>2024</v>
      </c>
      <c r="C234">
        <v>5</v>
      </c>
      <c r="D234" t="s">
        <v>178</v>
      </c>
      <c r="E234" s="1">
        <v>45413</v>
      </c>
      <c r="F234" t="s">
        <v>177</v>
      </c>
      <c r="G234">
        <v>21</v>
      </c>
      <c r="H234" t="s">
        <v>163</v>
      </c>
      <c r="I234">
        <v>5</v>
      </c>
      <c r="J234" t="s">
        <v>178</v>
      </c>
    </row>
    <row r="235" spans="1:10" x14ac:dyDescent="0.35">
      <c r="A235" s="1">
        <v>45433</v>
      </c>
      <c r="B235">
        <v>2024</v>
      </c>
      <c r="C235">
        <v>5</v>
      </c>
      <c r="D235" t="s">
        <v>178</v>
      </c>
      <c r="E235" s="1">
        <v>45413</v>
      </c>
      <c r="F235" t="s">
        <v>177</v>
      </c>
      <c r="G235">
        <v>21</v>
      </c>
      <c r="H235" t="s">
        <v>164</v>
      </c>
      <c r="I235">
        <v>5</v>
      </c>
      <c r="J235" t="s">
        <v>178</v>
      </c>
    </row>
    <row r="236" spans="1:10" x14ac:dyDescent="0.35">
      <c r="A236" s="1">
        <v>45434</v>
      </c>
      <c r="B236">
        <v>2024</v>
      </c>
      <c r="C236">
        <v>5</v>
      </c>
      <c r="D236" t="s">
        <v>178</v>
      </c>
      <c r="E236" s="1">
        <v>45413</v>
      </c>
      <c r="F236" t="s">
        <v>177</v>
      </c>
      <c r="G236">
        <v>21</v>
      </c>
      <c r="H236" t="s">
        <v>165</v>
      </c>
      <c r="I236">
        <v>5</v>
      </c>
      <c r="J236" t="s">
        <v>178</v>
      </c>
    </row>
    <row r="237" spans="1:10" x14ac:dyDescent="0.35">
      <c r="A237" s="1">
        <v>45435</v>
      </c>
      <c r="B237">
        <v>2024</v>
      </c>
      <c r="C237">
        <v>5</v>
      </c>
      <c r="D237" t="s">
        <v>178</v>
      </c>
      <c r="E237" s="1">
        <v>45413</v>
      </c>
      <c r="F237" t="s">
        <v>177</v>
      </c>
      <c r="G237">
        <v>21</v>
      </c>
      <c r="H237" t="s">
        <v>166</v>
      </c>
      <c r="I237">
        <v>5</v>
      </c>
      <c r="J237" t="s">
        <v>178</v>
      </c>
    </row>
    <row r="238" spans="1:10" x14ac:dyDescent="0.35">
      <c r="A238" s="1">
        <v>45436</v>
      </c>
      <c r="B238">
        <v>2024</v>
      </c>
      <c r="C238">
        <v>5</v>
      </c>
      <c r="D238" t="s">
        <v>178</v>
      </c>
      <c r="E238" s="1">
        <v>45413</v>
      </c>
      <c r="F238" t="s">
        <v>177</v>
      </c>
      <c r="G238">
        <v>21</v>
      </c>
      <c r="H238" t="s">
        <v>167</v>
      </c>
      <c r="I238">
        <v>5</v>
      </c>
      <c r="J238" t="s">
        <v>178</v>
      </c>
    </row>
    <row r="239" spans="1:10" x14ac:dyDescent="0.35">
      <c r="A239" s="1">
        <v>45437</v>
      </c>
      <c r="B239">
        <v>2024</v>
      </c>
      <c r="C239">
        <v>5</v>
      </c>
      <c r="D239" t="s">
        <v>178</v>
      </c>
      <c r="E239" s="1">
        <v>45413</v>
      </c>
      <c r="F239" t="s">
        <v>177</v>
      </c>
      <c r="G239">
        <v>21</v>
      </c>
      <c r="H239" t="s">
        <v>168</v>
      </c>
      <c r="I239">
        <v>5</v>
      </c>
      <c r="J239" t="s">
        <v>178</v>
      </c>
    </row>
    <row r="240" spans="1:10" x14ac:dyDescent="0.35">
      <c r="A240" s="1">
        <v>45438</v>
      </c>
      <c r="B240">
        <v>2024</v>
      </c>
      <c r="C240">
        <v>5</v>
      </c>
      <c r="D240" t="s">
        <v>178</v>
      </c>
      <c r="E240" s="1">
        <v>45413</v>
      </c>
      <c r="F240" t="s">
        <v>177</v>
      </c>
      <c r="G240">
        <v>21</v>
      </c>
      <c r="H240" t="s">
        <v>169</v>
      </c>
      <c r="I240">
        <v>5</v>
      </c>
      <c r="J240" t="s">
        <v>178</v>
      </c>
    </row>
    <row r="241" spans="1:10" x14ac:dyDescent="0.35">
      <c r="A241" s="1">
        <v>45439</v>
      </c>
      <c r="B241">
        <v>2024</v>
      </c>
      <c r="C241">
        <v>5</v>
      </c>
      <c r="D241" t="s">
        <v>178</v>
      </c>
      <c r="E241" s="1">
        <v>45413</v>
      </c>
      <c r="F241" t="s">
        <v>177</v>
      </c>
      <c r="G241">
        <v>22</v>
      </c>
      <c r="H241" t="s">
        <v>163</v>
      </c>
      <c r="I241">
        <v>5</v>
      </c>
      <c r="J241" t="s">
        <v>178</v>
      </c>
    </row>
    <row r="242" spans="1:10" x14ac:dyDescent="0.35">
      <c r="A242" s="1">
        <v>45440</v>
      </c>
      <c r="B242">
        <v>2024</v>
      </c>
      <c r="C242">
        <v>5</v>
      </c>
      <c r="D242" t="s">
        <v>178</v>
      </c>
      <c r="E242" s="1">
        <v>45413</v>
      </c>
      <c r="F242" t="s">
        <v>177</v>
      </c>
      <c r="G242">
        <v>22</v>
      </c>
      <c r="H242" t="s">
        <v>164</v>
      </c>
      <c r="I242">
        <v>5</v>
      </c>
      <c r="J242" t="s">
        <v>178</v>
      </c>
    </row>
    <row r="243" spans="1:10" x14ac:dyDescent="0.35">
      <c r="A243" s="1">
        <v>45441</v>
      </c>
      <c r="B243">
        <v>2024</v>
      </c>
      <c r="C243">
        <v>5</v>
      </c>
      <c r="D243" t="s">
        <v>178</v>
      </c>
      <c r="E243" s="1">
        <v>45413</v>
      </c>
      <c r="F243" t="s">
        <v>177</v>
      </c>
      <c r="G243">
        <v>22</v>
      </c>
      <c r="H243" t="s">
        <v>165</v>
      </c>
      <c r="I243">
        <v>5</v>
      </c>
      <c r="J243" t="s">
        <v>178</v>
      </c>
    </row>
    <row r="244" spans="1:10" x14ac:dyDescent="0.35">
      <c r="A244" s="1">
        <v>45442</v>
      </c>
      <c r="B244">
        <v>2024</v>
      </c>
      <c r="C244">
        <v>5</v>
      </c>
      <c r="D244" t="s">
        <v>178</v>
      </c>
      <c r="E244" s="1">
        <v>45413</v>
      </c>
      <c r="F244" t="s">
        <v>177</v>
      </c>
      <c r="G244">
        <v>22</v>
      </c>
      <c r="H244" t="s">
        <v>166</v>
      </c>
      <c r="I244">
        <v>5</v>
      </c>
      <c r="J244" t="s">
        <v>178</v>
      </c>
    </row>
    <row r="245" spans="1:10" x14ac:dyDescent="0.35">
      <c r="A245" s="1">
        <v>45443</v>
      </c>
      <c r="B245">
        <v>2024</v>
      </c>
      <c r="C245">
        <v>5</v>
      </c>
      <c r="D245" t="s">
        <v>178</v>
      </c>
      <c r="E245" s="1">
        <v>45413</v>
      </c>
      <c r="F245" t="s">
        <v>177</v>
      </c>
      <c r="G245">
        <v>22</v>
      </c>
      <c r="H245" t="s">
        <v>167</v>
      </c>
      <c r="I245">
        <v>5</v>
      </c>
      <c r="J245" t="s">
        <v>178</v>
      </c>
    </row>
    <row r="246" spans="1:10" x14ac:dyDescent="0.35">
      <c r="A246" s="1">
        <v>45444</v>
      </c>
      <c r="B246">
        <v>2024</v>
      </c>
      <c r="C246">
        <v>6</v>
      </c>
      <c r="D246" t="s">
        <v>179</v>
      </c>
      <c r="E246" s="1">
        <v>45444</v>
      </c>
      <c r="F246" t="s">
        <v>177</v>
      </c>
      <c r="G246">
        <v>22</v>
      </c>
      <c r="H246" t="s">
        <v>168</v>
      </c>
      <c r="I246">
        <v>6</v>
      </c>
      <c r="J246" t="s">
        <v>1638</v>
      </c>
    </row>
    <row r="247" spans="1:10" x14ac:dyDescent="0.35">
      <c r="A247" s="1">
        <v>45445</v>
      </c>
      <c r="B247">
        <v>2024</v>
      </c>
      <c r="C247">
        <v>6</v>
      </c>
      <c r="D247" t="s">
        <v>179</v>
      </c>
      <c r="E247" s="1">
        <v>45444</v>
      </c>
      <c r="F247" t="s">
        <v>177</v>
      </c>
      <c r="G247">
        <v>22</v>
      </c>
      <c r="H247" t="s">
        <v>169</v>
      </c>
      <c r="I247">
        <v>6</v>
      </c>
      <c r="J247" t="s">
        <v>1638</v>
      </c>
    </row>
    <row r="248" spans="1:10" x14ac:dyDescent="0.35">
      <c r="A248" s="1">
        <v>45446</v>
      </c>
      <c r="B248">
        <v>2024</v>
      </c>
      <c r="C248">
        <v>6</v>
      </c>
      <c r="D248" t="s">
        <v>179</v>
      </c>
      <c r="E248" s="1">
        <v>45444</v>
      </c>
      <c r="F248" t="s">
        <v>177</v>
      </c>
      <c r="G248">
        <v>23</v>
      </c>
      <c r="H248" t="s">
        <v>163</v>
      </c>
      <c r="I248">
        <v>6</v>
      </c>
      <c r="J248" t="s">
        <v>1638</v>
      </c>
    </row>
    <row r="249" spans="1:10" x14ac:dyDescent="0.35">
      <c r="A249" s="1">
        <v>45447</v>
      </c>
      <c r="B249">
        <v>2024</v>
      </c>
      <c r="C249">
        <v>6</v>
      </c>
      <c r="D249" t="s">
        <v>179</v>
      </c>
      <c r="E249" s="1">
        <v>45444</v>
      </c>
      <c r="F249" t="s">
        <v>177</v>
      </c>
      <c r="G249">
        <v>23</v>
      </c>
      <c r="H249" t="s">
        <v>164</v>
      </c>
      <c r="I249">
        <v>6</v>
      </c>
      <c r="J249" t="s">
        <v>1638</v>
      </c>
    </row>
    <row r="250" spans="1:10" x14ac:dyDescent="0.35">
      <c r="A250" s="1">
        <v>45448</v>
      </c>
      <c r="B250">
        <v>2024</v>
      </c>
      <c r="C250">
        <v>6</v>
      </c>
      <c r="D250" t="s">
        <v>179</v>
      </c>
      <c r="E250" s="1">
        <v>45444</v>
      </c>
      <c r="F250" t="s">
        <v>177</v>
      </c>
      <c r="G250">
        <v>23</v>
      </c>
      <c r="H250" t="s">
        <v>165</v>
      </c>
      <c r="I250">
        <v>6</v>
      </c>
      <c r="J250" t="s">
        <v>1638</v>
      </c>
    </row>
    <row r="251" spans="1:10" x14ac:dyDescent="0.35">
      <c r="A251" s="1">
        <v>45449</v>
      </c>
      <c r="B251">
        <v>2024</v>
      </c>
      <c r="C251">
        <v>6</v>
      </c>
      <c r="D251" t="s">
        <v>179</v>
      </c>
      <c r="E251" s="1">
        <v>45444</v>
      </c>
      <c r="F251" t="s">
        <v>177</v>
      </c>
      <c r="G251">
        <v>23</v>
      </c>
      <c r="H251" t="s">
        <v>166</v>
      </c>
      <c r="I251">
        <v>6</v>
      </c>
      <c r="J251" t="s">
        <v>1638</v>
      </c>
    </row>
    <row r="252" spans="1:10" x14ac:dyDescent="0.35">
      <c r="A252" s="1">
        <v>45450</v>
      </c>
      <c r="B252">
        <v>2024</v>
      </c>
      <c r="C252">
        <v>6</v>
      </c>
      <c r="D252" t="s">
        <v>179</v>
      </c>
      <c r="E252" s="1">
        <v>45444</v>
      </c>
      <c r="F252" t="s">
        <v>177</v>
      </c>
      <c r="G252">
        <v>23</v>
      </c>
      <c r="H252" t="s">
        <v>167</v>
      </c>
      <c r="I252">
        <v>6</v>
      </c>
      <c r="J252" t="s">
        <v>1638</v>
      </c>
    </row>
    <row r="253" spans="1:10" x14ac:dyDescent="0.35">
      <c r="A253" s="1">
        <v>45451</v>
      </c>
      <c r="B253">
        <v>2024</v>
      </c>
      <c r="C253">
        <v>6</v>
      </c>
      <c r="D253" t="s">
        <v>179</v>
      </c>
      <c r="E253" s="1">
        <v>45444</v>
      </c>
      <c r="F253" t="s">
        <v>177</v>
      </c>
      <c r="G253">
        <v>23</v>
      </c>
      <c r="H253" t="s">
        <v>168</v>
      </c>
      <c r="I253">
        <v>6</v>
      </c>
      <c r="J253" t="s">
        <v>1638</v>
      </c>
    </row>
    <row r="254" spans="1:10" x14ac:dyDescent="0.35">
      <c r="A254" s="1">
        <v>45452</v>
      </c>
      <c r="B254">
        <v>2024</v>
      </c>
      <c r="C254">
        <v>6</v>
      </c>
      <c r="D254" t="s">
        <v>179</v>
      </c>
      <c r="E254" s="1">
        <v>45444</v>
      </c>
      <c r="F254" t="s">
        <v>177</v>
      </c>
      <c r="G254">
        <v>23</v>
      </c>
      <c r="H254" t="s">
        <v>169</v>
      </c>
      <c r="I254">
        <v>6</v>
      </c>
      <c r="J254" t="s">
        <v>1638</v>
      </c>
    </row>
    <row r="255" spans="1:10" x14ac:dyDescent="0.35">
      <c r="A255" s="1">
        <v>45453</v>
      </c>
      <c r="B255">
        <v>2024</v>
      </c>
      <c r="C255">
        <v>6</v>
      </c>
      <c r="D255" t="s">
        <v>179</v>
      </c>
      <c r="E255" s="1">
        <v>45444</v>
      </c>
      <c r="F255" t="s">
        <v>177</v>
      </c>
      <c r="G255">
        <v>24</v>
      </c>
      <c r="H255" t="s">
        <v>163</v>
      </c>
      <c r="I255">
        <v>6</v>
      </c>
      <c r="J255" t="s">
        <v>1638</v>
      </c>
    </row>
    <row r="256" spans="1:10" x14ac:dyDescent="0.35">
      <c r="A256" s="1">
        <v>45454</v>
      </c>
      <c r="B256">
        <v>2024</v>
      </c>
      <c r="C256">
        <v>6</v>
      </c>
      <c r="D256" t="s">
        <v>179</v>
      </c>
      <c r="E256" s="1">
        <v>45444</v>
      </c>
      <c r="F256" t="s">
        <v>177</v>
      </c>
      <c r="G256">
        <v>24</v>
      </c>
      <c r="H256" t="s">
        <v>164</v>
      </c>
      <c r="I256">
        <v>6</v>
      </c>
      <c r="J256" t="s">
        <v>1638</v>
      </c>
    </row>
    <row r="257" spans="1:10" x14ac:dyDescent="0.35">
      <c r="A257" s="1">
        <v>45455</v>
      </c>
      <c r="B257">
        <v>2024</v>
      </c>
      <c r="C257">
        <v>6</v>
      </c>
      <c r="D257" t="s">
        <v>179</v>
      </c>
      <c r="E257" s="1">
        <v>45444</v>
      </c>
      <c r="F257" t="s">
        <v>177</v>
      </c>
      <c r="G257">
        <v>24</v>
      </c>
      <c r="H257" t="s">
        <v>165</v>
      </c>
      <c r="I257">
        <v>6</v>
      </c>
      <c r="J257" t="s">
        <v>1638</v>
      </c>
    </row>
    <row r="258" spans="1:10" x14ac:dyDescent="0.35">
      <c r="A258" s="1">
        <v>45456</v>
      </c>
      <c r="B258">
        <v>2024</v>
      </c>
      <c r="C258">
        <v>6</v>
      </c>
      <c r="D258" t="s">
        <v>179</v>
      </c>
      <c r="E258" s="1">
        <v>45444</v>
      </c>
      <c r="F258" t="s">
        <v>177</v>
      </c>
      <c r="G258">
        <v>24</v>
      </c>
      <c r="H258" t="s">
        <v>166</v>
      </c>
      <c r="I258">
        <v>6</v>
      </c>
      <c r="J258" t="s">
        <v>1638</v>
      </c>
    </row>
    <row r="259" spans="1:10" x14ac:dyDescent="0.35">
      <c r="A259" s="1">
        <v>45457</v>
      </c>
      <c r="B259">
        <v>2024</v>
      </c>
      <c r="C259">
        <v>6</v>
      </c>
      <c r="D259" t="s">
        <v>179</v>
      </c>
      <c r="E259" s="1">
        <v>45444</v>
      </c>
      <c r="F259" t="s">
        <v>177</v>
      </c>
      <c r="G259">
        <v>24</v>
      </c>
      <c r="H259" t="s">
        <v>167</v>
      </c>
      <c r="I259">
        <v>6</v>
      </c>
      <c r="J259" t="s">
        <v>1638</v>
      </c>
    </row>
    <row r="260" spans="1:10" x14ac:dyDescent="0.35">
      <c r="A260" s="1">
        <v>45458</v>
      </c>
      <c r="B260">
        <v>2024</v>
      </c>
      <c r="C260">
        <v>6</v>
      </c>
      <c r="D260" t="s">
        <v>179</v>
      </c>
      <c r="E260" s="1">
        <v>45444</v>
      </c>
      <c r="F260" t="s">
        <v>177</v>
      </c>
      <c r="G260">
        <v>24</v>
      </c>
      <c r="H260" t="s">
        <v>168</v>
      </c>
      <c r="I260">
        <v>6</v>
      </c>
      <c r="J260" t="s">
        <v>1638</v>
      </c>
    </row>
    <row r="261" spans="1:10" x14ac:dyDescent="0.35">
      <c r="A261" s="1">
        <v>45459</v>
      </c>
      <c r="B261">
        <v>2024</v>
      </c>
      <c r="C261">
        <v>6</v>
      </c>
      <c r="D261" t="s">
        <v>179</v>
      </c>
      <c r="E261" s="1">
        <v>45444</v>
      </c>
      <c r="F261" t="s">
        <v>177</v>
      </c>
      <c r="G261">
        <v>24</v>
      </c>
      <c r="H261" t="s">
        <v>169</v>
      </c>
      <c r="I261">
        <v>6</v>
      </c>
      <c r="J261" t="s">
        <v>1638</v>
      </c>
    </row>
    <row r="262" spans="1:10" x14ac:dyDescent="0.35">
      <c r="A262" s="1">
        <v>45460</v>
      </c>
      <c r="B262">
        <v>2024</v>
      </c>
      <c r="C262">
        <v>6</v>
      </c>
      <c r="D262" t="s">
        <v>179</v>
      </c>
      <c r="E262" s="1">
        <v>45444</v>
      </c>
      <c r="F262" t="s">
        <v>177</v>
      </c>
      <c r="G262">
        <v>25</v>
      </c>
      <c r="H262" t="s">
        <v>163</v>
      </c>
      <c r="I262">
        <v>6</v>
      </c>
      <c r="J262" t="s">
        <v>1638</v>
      </c>
    </row>
    <row r="263" spans="1:10" x14ac:dyDescent="0.35">
      <c r="A263" s="1">
        <v>45461</v>
      </c>
      <c r="B263">
        <v>2024</v>
      </c>
      <c r="C263">
        <v>6</v>
      </c>
      <c r="D263" t="s">
        <v>179</v>
      </c>
      <c r="E263" s="1">
        <v>45444</v>
      </c>
      <c r="F263" t="s">
        <v>177</v>
      </c>
      <c r="G263">
        <v>25</v>
      </c>
      <c r="H263" t="s">
        <v>164</v>
      </c>
      <c r="I263">
        <v>6</v>
      </c>
      <c r="J263" t="s">
        <v>1638</v>
      </c>
    </row>
    <row r="264" spans="1:10" x14ac:dyDescent="0.35">
      <c r="A264" s="1">
        <v>45462</v>
      </c>
      <c r="B264">
        <v>2024</v>
      </c>
      <c r="C264">
        <v>6</v>
      </c>
      <c r="D264" t="s">
        <v>179</v>
      </c>
      <c r="E264" s="1">
        <v>45444</v>
      </c>
      <c r="F264" t="s">
        <v>177</v>
      </c>
      <c r="G264">
        <v>25</v>
      </c>
      <c r="H264" t="s">
        <v>165</v>
      </c>
      <c r="I264">
        <v>6</v>
      </c>
      <c r="J264" t="s">
        <v>1638</v>
      </c>
    </row>
    <row r="265" spans="1:10" x14ac:dyDescent="0.35">
      <c r="A265" s="1">
        <v>45463</v>
      </c>
      <c r="B265">
        <v>2024</v>
      </c>
      <c r="C265">
        <v>6</v>
      </c>
      <c r="D265" t="s">
        <v>179</v>
      </c>
      <c r="E265" s="1">
        <v>45444</v>
      </c>
      <c r="F265" t="s">
        <v>177</v>
      </c>
      <c r="G265">
        <v>25</v>
      </c>
      <c r="H265" t="s">
        <v>166</v>
      </c>
      <c r="I265">
        <v>6</v>
      </c>
      <c r="J265" t="s">
        <v>1638</v>
      </c>
    </row>
    <row r="266" spans="1:10" x14ac:dyDescent="0.35">
      <c r="A266" s="1">
        <v>45464</v>
      </c>
      <c r="B266">
        <v>2024</v>
      </c>
      <c r="C266">
        <v>6</v>
      </c>
      <c r="D266" t="s">
        <v>179</v>
      </c>
      <c r="E266" s="1">
        <v>45444</v>
      </c>
      <c r="F266" t="s">
        <v>177</v>
      </c>
      <c r="G266">
        <v>25</v>
      </c>
      <c r="H266" t="s">
        <v>167</v>
      </c>
      <c r="I266">
        <v>6</v>
      </c>
      <c r="J266" t="s">
        <v>1638</v>
      </c>
    </row>
    <row r="267" spans="1:10" x14ac:dyDescent="0.35">
      <c r="A267" s="1">
        <v>45465</v>
      </c>
      <c r="B267">
        <v>2024</v>
      </c>
      <c r="C267">
        <v>6</v>
      </c>
      <c r="D267" t="s">
        <v>179</v>
      </c>
      <c r="E267" s="1">
        <v>45444</v>
      </c>
      <c r="F267" t="s">
        <v>177</v>
      </c>
      <c r="G267">
        <v>25</v>
      </c>
      <c r="H267" t="s">
        <v>168</v>
      </c>
      <c r="I267">
        <v>6</v>
      </c>
      <c r="J267" t="s">
        <v>1638</v>
      </c>
    </row>
    <row r="268" spans="1:10" x14ac:dyDescent="0.35">
      <c r="A268" s="1">
        <v>45466</v>
      </c>
      <c r="B268">
        <v>2024</v>
      </c>
      <c r="C268">
        <v>6</v>
      </c>
      <c r="D268" t="s">
        <v>179</v>
      </c>
      <c r="E268" s="1">
        <v>45444</v>
      </c>
      <c r="F268" t="s">
        <v>177</v>
      </c>
      <c r="G268">
        <v>25</v>
      </c>
      <c r="H268" t="s">
        <v>169</v>
      </c>
      <c r="I268">
        <v>6</v>
      </c>
      <c r="J268" t="s">
        <v>1638</v>
      </c>
    </row>
    <row r="269" spans="1:10" x14ac:dyDescent="0.35">
      <c r="A269" s="1">
        <v>45467</v>
      </c>
      <c r="B269">
        <v>2024</v>
      </c>
      <c r="C269">
        <v>6</v>
      </c>
      <c r="D269" t="s">
        <v>179</v>
      </c>
      <c r="E269" s="1">
        <v>45444</v>
      </c>
      <c r="F269" t="s">
        <v>177</v>
      </c>
      <c r="G269">
        <v>26</v>
      </c>
      <c r="H269" t="s">
        <v>163</v>
      </c>
      <c r="I269">
        <v>6</v>
      </c>
      <c r="J269" t="s">
        <v>1638</v>
      </c>
    </row>
    <row r="270" spans="1:10" x14ac:dyDescent="0.35">
      <c r="A270" s="1">
        <v>45468</v>
      </c>
      <c r="B270">
        <v>2024</v>
      </c>
      <c r="C270">
        <v>6</v>
      </c>
      <c r="D270" t="s">
        <v>179</v>
      </c>
      <c r="E270" s="1">
        <v>45444</v>
      </c>
      <c r="F270" t="s">
        <v>177</v>
      </c>
      <c r="G270">
        <v>26</v>
      </c>
      <c r="H270" t="s">
        <v>164</v>
      </c>
      <c r="I270">
        <v>6</v>
      </c>
      <c r="J270" t="s">
        <v>1638</v>
      </c>
    </row>
    <row r="271" spans="1:10" x14ac:dyDescent="0.35">
      <c r="A271" s="1">
        <v>45469</v>
      </c>
      <c r="B271">
        <v>2024</v>
      </c>
      <c r="C271">
        <v>6</v>
      </c>
      <c r="D271" t="s">
        <v>179</v>
      </c>
      <c r="E271" s="1">
        <v>45444</v>
      </c>
      <c r="F271" t="s">
        <v>177</v>
      </c>
      <c r="G271">
        <v>26</v>
      </c>
      <c r="H271" t="s">
        <v>165</v>
      </c>
      <c r="I271">
        <v>6</v>
      </c>
      <c r="J271" t="s">
        <v>1638</v>
      </c>
    </row>
    <row r="272" spans="1:10" x14ac:dyDescent="0.35">
      <c r="A272" s="1">
        <v>45470</v>
      </c>
      <c r="B272">
        <v>2024</v>
      </c>
      <c r="C272">
        <v>6</v>
      </c>
      <c r="D272" t="s">
        <v>179</v>
      </c>
      <c r="E272" s="1">
        <v>45444</v>
      </c>
      <c r="F272" t="s">
        <v>177</v>
      </c>
      <c r="G272">
        <v>26</v>
      </c>
      <c r="H272" t="s">
        <v>166</v>
      </c>
      <c r="I272">
        <v>6</v>
      </c>
      <c r="J272" t="s">
        <v>1638</v>
      </c>
    </row>
    <row r="273" spans="1:10" x14ac:dyDescent="0.35">
      <c r="A273" s="1">
        <v>45471</v>
      </c>
      <c r="B273">
        <v>2024</v>
      </c>
      <c r="C273">
        <v>6</v>
      </c>
      <c r="D273" t="s">
        <v>179</v>
      </c>
      <c r="E273" s="1">
        <v>45444</v>
      </c>
      <c r="F273" t="s">
        <v>177</v>
      </c>
      <c r="G273">
        <v>26</v>
      </c>
      <c r="H273" t="s">
        <v>167</v>
      </c>
      <c r="I273">
        <v>6</v>
      </c>
      <c r="J273" t="s">
        <v>1638</v>
      </c>
    </row>
    <row r="274" spans="1:10" x14ac:dyDescent="0.35">
      <c r="A274" s="1">
        <v>45472</v>
      </c>
      <c r="B274">
        <v>2024</v>
      </c>
      <c r="C274">
        <v>6</v>
      </c>
      <c r="D274" t="s">
        <v>179</v>
      </c>
      <c r="E274" s="1">
        <v>45444</v>
      </c>
      <c r="F274" t="s">
        <v>177</v>
      </c>
      <c r="G274">
        <v>26</v>
      </c>
      <c r="H274" t="s">
        <v>168</v>
      </c>
      <c r="I274">
        <v>6</v>
      </c>
      <c r="J274" t="s">
        <v>1638</v>
      </c>
    </row>
    <row r="275" spans="1:10" x14ac:dyDescent="0.35">
      <c r="A275" s="1">
        <v>45473</v>
      </c>
      <c r="B275">
        <v>2024</v>
      </c>
      <c r="C275">
        <v>6</v>
      </c>
      <c r="D275" t="s">
        <v>179</v>
      </c>
      <c r="E275" s="1">
        <v>45444</v>
      </c>
      <c r="F275" t="s">
        <v>177</v>
      </c>
      <c r="G275">
        <v>26</v>
      </c>
      <c r="H275" t="s">
        <v>169</v>
      </c>
      <c r="I275">
        <v>6</v>
      </c>
      <c r="J275" t="s">
        <v>1638</v>
      </c>
    </row>
    <row r="276" spans="1:10" x14ac:dyDescent="0.35">
      <c r="A276" s="1">
        <v>45566</v>
      </c>
      <c r="B276">
        <v>2024</v>
      </c>
      <c r="C276">
        <v>10</v>
      </c>
      <c r="D276" t="s">
        <v>180</v>
      </c>
      <c r="E276" s="1">
        <v>45566</v>
      </c>
      <c r="F276" t="s">
        <v>181</v>
      </c>
      <c r="G276">
        <v>40</v>
      </c>
      <c r="H276" t="s">
        <v>164</v>
      </c>
      <c r="I276">
        <v>10</v>
      </c>
      <c r="J276" t="s">
        <v>1639</v>
      </c>
    </row>
    <row r="277" spans="1:10" x14ac:dyDescent="0.35">
      <c r="A277" s="1">
        <v>45567</v>
      </c>
      <c r="B277">
        <v>2024</v>
      </c>
      <c r="C277">
        <v>10</v>
      </c>
      <c r="D277" t="s">
        <v>180</v>
      </c>
      <c r="E277" s="1">
        <v>45566</v>
      </c>
      <c r="F277" t="s">
        <v>181</v>
      </c>
      <c r="G277">
        <v>40</v>
      </c>
      <c r="H277" t="s">
        <v>165</v>
      </c>
      <c r="I277">
        <v>10</v>
      </c>
      <c r="J277" t="s">
        <v>1639</v>
      </c>
    </row>
    <row r="278" spans="1:10" x14ac:dyDescent="0.35">
      <c r="A278" s="1">
        <v>45568</v>
      </c>
      <c r="B278">
        <v>2024</v>
      </c>
      <c r="C278">
        <v>10</v>
      </c>
      <c r="D278" t="s">
        <v>180</v>
      </c>
      <c r="E278" s="1">
        <v>45566</v>
      </c>
      <c r="F278" t="s">
        <v>181</v>
      </c>
      <c r="G278">
        <v>40</v>
      </c>
      <c r="H278" t="s">
        <v>166</v>
      </c>
      <c r="I278">
        <v>10</v>
      </c>
      <c r="J278" t="s">
        <v>1639</v>
      </c>
    </row>
    <row r="279" spans="1:10" x14ac:dyDescent="0.35">
      <c r="A279" s="1">
        <v>45569</v>
      </c>
      <c r="B279">
        <v>2024</v>
      </c>
      <c r="C279">
        <v>10</v>
      </c>
      <c r="D279" t="s">
        <v>180</v>
      </c>
      <c r="E279" s="1">
        <v>45566</v>
      </c>
      <c r="F279" t="s">
        <v>181</v>
      </c>
      <c r="G279">
        <v>40</v>
      </c>
      <c r="H279" t="s">
        <v>167</v>
      </c>
      <c r="I279">
        <v>10</v>
      </c>
      <c r="J279" t="s">
        <v>1639</v>
      </c>
    </row>
    <row r="280" spans="1:10" x14ac:dyDescent="0.35">
      <c r="A280" s="1">
        <v>45570</v>
      </c>
      <c r="B280">
        <v>2024</v>
      </c>
      <c r="C280">
        <v>10</v>
      </c>
      <c r="D280" t="s">
        <v>180</v>
      </c>
      <c r="E280" s="1">
        <v>45566</v>
      </c>
      <c r="F280" t="s">
        <v>181</v>
      </c>
      <c r="G280">
        <v>40</v>
      </c>
      <c r="H280" t="s">
        <v>168</v>
      </c>
      <c r="I280">
        <v>10</v>
      </c>
      <c r="J280" t="s">
        <v>1639</v>
      </c>
    </row>
    <row r="281" spans="1:10" x14ac:dyDescent="0.35">
      <c r="A281" s="1">
        <v>45571</v>
      </c>
      <c r="B281">
        <v>2024</v>
      </c>
      <c r="C281">
        <v>10</v>
      </c>
      <c r="D281" t="s">
        <v>180</v>
      </c>
      <c r="E281" s="1">
        <v>45566</v>
      </c>
      <c r="F281" t="s">
        <v>181</v>
      </c>
      <c r="G281">
        <v>40</v>
      </c>
      <c r="H281" t="s">
        <v>169</v>
      </c>
      <c r="I281">
        <v>10</v>
      </c>
      <c r="J281" t="s">
        <v>1639</v>
      </c>
    </row>
    <row r="282" spans="1:10" x14ac:dyDescent="0.35">
      <c r="A282" s="1">
        <v>45572</v>
      </c>
      <c r="B282">
        <v>2024</v>
      </c>
      <c r="C282">
        <v>10</v>
      </c>
      <c r="D282" t="s">
        <v>180</v>
      </c>
      <c r="E282" s="1">
        <v>45566</v>
      </c>
      <c r="F282" t="s">
        <v>181</v>
      </c>
      <c r="G282">
        <v>41</v>
      </c>
      <c r="H282" t="s">
        <v>163</v>
      </c>
      <c r="I282">
        <v>10</v>
      </c>
      <c r="J282" t="s">
        <v>1639</v>
      </c>
    </row>
    <row r="283" spans="1:10" x14ac:dyDescent="0.35">
      <c r="A283" s="1">
        <v>45573</v>
      </c>
      <c r="B283">
        <v>2024</v>
      </c>
      <c r="C283">
        <v>10</v>
      </c>
      <c r="D283" t="s">
        <v>180</v>
      </c>
      <c r="E283" s="1">
        <v>45566</v>
      </c>
      <c r="F283" t="s">
        <v>181</v>
      </c>
      <c r="G283">
        <v>41</v>
      </c>
      <c r="H283" t="s">
        <v>164</v>
      </c>
      <c r="I283">
        <v>10</v>
      </c>
      <c r="J283" t="s">
        <v>1639</v>
      </c>
    </row>
    <row r="284" spans="1:10" x14ac:dyDescent="0.35">
      <c r="A284" s="1">
        <v>45574</v>
      </c>
      <c r="B284">
        <v>2024</v>
      </c>
      <c r="C284">
        <v>10</v>
      </c>
      <c r="D284" t="s">
        <v>180</v>
      </c>
      <c r="E284" s="1">
        <v>45566</v>
      </c>
      <c r="F284" t="s">
        <v>181</v>
      </c>
      <c r="G284">
        <v>41</v>
      </c>
      <c r="H284" t="s">
        <v>165</v>
      </c>
      <c r="I284">
        <v>10</v>
      </c>
      <c r="J284" t="s">
        <v>1639</v>
      </c>
    </row>
    <row r="285" spans="1:10" x14ac:dyDescent="0.35">
      <c r="A285" s="1">
        <v>45575</v>
      </c>
      <c r="B285">
        <v>2024</v>
      </c>
      <c r="C285">
        <v>10</v>
      </c>
      <c r="D285" t="s">
        <v>180</v>
      </c>
      <c r="E285" s="1">
        <v>45566</v>
      </c>
      <c r="F285" t="s">
        <v>181</v>
      </c>
      <c r="G285">
        <v>41</v>
      </c>
      <c r="H285" t="s">
        <v>166</v>
      </c>
      <c r="I285">
        <v>10</v>
      </c>
      <c r="J285" t="s">
        <v>1639</v>
      </c>
    </row>
    <row r="286" spans="1:10" x14ac:dyDescent="0.35">
      <c r="A286" s="1">
        <v>45576</v>
      </c>
      <c r="B286">
        <v>2024</v>
      </c>
      <c r="C286">
        <v>10</v>
      </c>
      <c r="D286" t="s">
        <v>180</v>
      </c>
      <c r="E286" s="1">
        <v>45566</v>
      </c>
      <c r="F286" t="s">
        <v>181</v>
      </c>
      <c r="G286">
        <v>41</v>
      </c>
      <c r="H286" t="s">
        <v>167</v>
      </c>
      <c r="I286">
        <v>10</v>
      </c>
      <c r="J286" t="s">
        <v>1639</v>
      </c>
    </row>
    <row r="287" spans="1:10" x14ac:dyDescent="0.35">
      <c r="A287" s="1">
        <v>45577</v>
      </c>
      <c r="B287">
        <v>2024</v>
      </c>
      <c r="C287">
        <v>10</v>
      </c>
      <c r="D287" t="s">
        <v>180</v>
      </c>
      <c r="E287" s="1">
        <v>45566</v>
      </c>
      <c r="F287" t="s">
        <v>181</v>
      </c>
      <c r="G287">
        <v>41</v>
      </c>
      <c r="H287" t="s">
        <v>168</v>
      </c>
      <c r="I287">
        <v>10</v>
      </c>
      <c r="J287" t="s">
        <v>1639</v>
      </c>
    </row>
    <row r="288" spans="1:10" x14ac:dyDescent="0.35">
      <c r="A288" s="1">
        <v>45578</v>
      </c>
      <c r="B288">
        <v>2024</v>
      </c>
      <c r="C288">
        <v>10</v>
      </c>
      <c r="D288" t="s">
        <v>180</v>
      </c>
      <c r="E288" s="1">
        <v>45566</v>
      </c>
      <c r="F288" t="s">
        <v>181</v>
      </c>
      <c r="G288">
        <v>41</v>
      </c>
      <c r="H288" t="s">
        <v>169</v>
      </c>
      <c r="I288">
        <v>10</v>
      </c>
      <c r="J288" t="s">
        <v>1639</v>
      </c>
    </row>
    <row r="289" spans="1:10" x14ac:dyDescent="0.35">
      <c r="A289" s="1">
        <v>45579</v>
      </c>
      <c r="B289">
        <v>2024</v>
      </c>
      <c r="C289">
        <v>10</v>
      </c>
      <c r="D289" t="s">
        <v>180</v>
      </c>
      <c r="E289" s="1">
        <v>45566</v>
      </c>
      <c r="F289" t="s">
        <v>181</v>
      </c>
      <c r="G289">
        <v>42</v>
      </c>
      <c r="H289" t="s">
        <v>163</v>
      </c>
      <c r="I289">
        <v>10</v>
      </c>
      <c r="J289" t="s">
        <v>1639</v>
      </c>
    </row>
    <row r="290" spans="1:10" x14ac:dyDescent="0.35">
      <c r="A290" s="1">
        <v>45580</v>
      </c>
      <c r="B290">
        <v>2024</v>
      </c>
      <c r="C290">
        <v>10</v>
      </c>
      <c r="D290" t="s">
        <v>180</v>
      </c>
      <c r="E290" s="1">
        <v>45566</v>
      </c>
      <c r="F290" t="s">
        <v>181</v>
      </c>
      <c r="G290">
        <v>42</v>
      </c>
      <c r="H290" t="s">
        <v>164</v>
      </c>
      <c r="I290">
        <v>10</v>
      </c>
      <c r="J290" t="s">
        <v>1639</v>
      </c>
    </row>
    <row r="291" spans="1:10" x14ac:dyDescent="0.35">
      <c r="A291" s="1">
        <v>45581</v>
      </c>
      <c r="B291">
        <v>2024</v>
      </c>
      <c r="C291">
        <v>10</v>
      </c>
      <c r="D291" t="s">
        <v>180</v>
      </c>
      <c r="E291" s="1">
        <v>45566</v>
      </c>
      <c r="F291" t="s">
        <v>181</v>
      </c>
      <c r="G291">
        <v>42</v>
      </c>
      <c r="H291" t="s">
        <v>165</v>
      </c>
      <c r="I291">
        <v>10</v>
      </c>
      <c r="J291" t="s">
        <v>1639</v>
      </c>
    </row>
    <row r="292" spans="1:10" x14ac:dyDescent="0.35">
      <c r="A292" s="1">
        <v>45582</v>
      </c>
      <c r="B292">
        <v>2024</v>
      </c>
      <c r="C292">
        <v>10</v>
      </c>
      <c r="D292" t="s">
        <v>180</v>
      </c>
      <c r="E292" s="1">
        <v>45566</v>
      </c>
      <c r="F292" t="s">
        <v>181</v>
      </c>
      <c r="G292">
        <v>42</v>
      </c>
      <c r="H292" t="s">
        <v>166</v>
      </c>
      <c r="I292">
        <v>10</v>
      </c>
      <c r="J292" t="s">
        <v>1639</v>
      </c>
    </row>
    <row r="293" spans="1:10" x14ac:dyDescent="0.35">
      <c r="A293" s="1">
        <v>45583</v>
      </c>
      <c r="B293">
        <v>2024</v>
      </c>
      <c r="C293">
        <v>10</v>
      </c>
      <c r="D293" t="s">
        <v>180</v>
      </c>
      <c r="E293" s="1">
        <v>45566</v>
      </c>
      <c r="F293" t="s">
        <v>181</v>
      </c>
      <c r="G293">
        <v>42</v>
      </c>
      <c r="H293" t="s">
        <v>167</v>
      </c>
      <c r="I293">
        <v>10</v>
      </c>
      <c r="J293" t="s">
        <v>1639</v>
      </c>
    </row>
    <row r="294" spans="1:10" x14ac:dyDescent="0.35">
      <c r="A294" s="1">
        <v>45584</v>
      </c>
      <c r="B294">
        <v>2024</v>
      </c>
      <c r="C294">
        <v>10</v>
      </c>
      <c r="D294" t="s">
        <v>180</v>
      </c>
      <c r="E294" s="1">
        <v>45566</v>
      </c>
      <c r="F294" t="s">
        <v>181</v>
      </c>
      <c r="G294">
        <v>42</v>
      </c>
      <c r="H294" t="s">
        <v>168</v>
      </c>
      <c r="I294">
        <v>10</v>
      </c>
      <c r="J294" t="s">
        <v>1639</v>
      </c>
    </row>
    <row r="295" spans="1:10" x14ac:dyDescent="0.35">
      <c r="A295" s="1">
        <v>45585</v>
      </c>
      <c r="B295">
        <v>2024</v>
      </c>
      <c r="C295">
        <v>10</v>
      </c>
      <c r="D295" t="s">
        <v>180</v>
      </c>
      <c r="E295" s="1">
        <v>45566</v>
      </c>
      <c r="F295" t="s">
        <v>181</v>
      </c>
      <c r="G295">
        <v>42</v>
      </c>
      <c r="H295" t="s">
        <v>169</v>
      </c>
      <c r="I295">
        <v>10</v>
      </c>
      <c r="J295" t="s">
        <v>1639</v>
      </c>
    </row>
    <row r="296" spans="1:10" x14ac:dyDescent="0.35">
      <c r="A296" s="1">
        <v>45586</v>
      </c>
      <c r="B296">
        <v>2024</v>
      </c>
      <c r="C296">
        <v>10</v>
      </c>
      <c r="D296" t="s">
        <v>180</v>
      </c>
      <c r="E296" s="1">
        <v>45566</v>
      </c>
      <c r="F296" t="s">
        <v>181</v>
      </c>
      <c r="G296">
        <v>43</v>
      </c>
      <c r="H296" t="s">
        <v>163</v>
      </c>
      <c r="I296">
        <v>10</v>
      </c>
      <c r="J296" t="s">
        <v>1639</v>
      </c>
    </row>
    <row r="297" spans="1:10" x14ac:dyDescent="0.35">
      <c r="A297" s="1">
        <v>45587</v>
      </c>
      <c r="B297">
        <v>2024</v>
      </c>
      <c r="C297">
        <v>10</v>
      </c>
      <c r="D297" t="s">
        <v>180</v>
      </c>
      <c r="E297" s="1">
        <v>45566</v>
      </c>
      <c r="F297" t="s">
        <v>181</v>
      </c>
      <c r="G297">
        <v>43</v>
      </c>
      <c r="H297" t="s">
        <v>164</v>
      </c>
      <c r="I297">
        <v>10</v>
      </c>
      <c r="J297" t="s">
        <v>1639</v>
      </c>
    </row>
    <row r="298" spans="1:10" x14ac:dyDescent="0.35">
      <c r="A298" s="1">
        <v>45588</v>
      </c>
      <c r="B298">
        <v>2024</v>
      </c>
      <c r="C298">
        <v>10</v>
      </c>
      <c r="D298" t="s">
        <v>180</v>
      </c>
      <c r="E298" s="1">
        <v>45566</v>
      </c>
      <c r="F298" t="s">
        <v>181</v>
      </c>
      <c r="G298">
        <v>43</v>
      </c>
      <c r="H298" t="s">
        <v>165</v>
      </c>
      <c r="I298">
        <v>10</v>
      </c>
      <c r="J298" t="s">
        <v>1639</v>
      </c>
    </row>
    <row r="299" spans="1:10" x14ac:dyDescent="0.35">
      <c r="A299" s="1">
        <v>45589</v>
      </c>
      <c r="B299">
        <v>2024</v>
      </c>
      <c r="C299">
        <v>10</v>
      </c>
      <c r="D299" t="s">
        <v>180</v>
      </c>
      <c r="E299" s="1">
        <v>45566</v>
      </c>
      <c r="F299" t="s">
        <v>181</v>
      </c>
      <c r="G299">
        <v>43</v>
      </c>
      <c r="H299" t="s">
        <v>166</v>
      </c>
      <c r="I299">
        <v>10</v>
      </c>
      <c r="J299" t="s">
        <v>1639</v>
      </c>
    </row>
    <row r="300" spans="1:10" x14ac:dyDescent="0.35">
      <c r="A300" s="1">
        <v>45590</v>
      </c>
      <c r="B300">
        <v>2024</v>
      </c>
      <c r="C300">
        <v>10</v>
      </c>
      <c r="D300" t="s">
        <v>180</v>
      </c>
      <c r="E300" s="1">
        <v>45566</v>
      </c>
      <c r="F300" t="s">
        <v>181</v>
      </c>
      <c r="G300">
        <v>43</v>
      </c>
      <c r="H300" t="s">
        <v>167</v>
      </c>
      <c r="I300">
        <v>10</v>
      </c>
      <c r="J300" t="s">
        <v>1639</v>
      </c>
    </row>
    <row r="301" spans="1:10" x14ac:dyDescent="0.35">
      <c r="A301" s="1">
        <v>45591</v>
      </c>
      <c r="B301">
        <v>2024</v>
      </c>
      <c r="C301">
        <v>10</v>
      </c>
      <c r="D301" t="s">
        <v>180</v>
      </c>
      <c r="E301" s="1">
        <v>45566</v>
      </c>
      <c r="F301" t="s">
        <v>181</v>
      </c>
      <c r="G301">
        <v>43</v>
      </c>
      <c r="H301" t="s">
        <v>168</v>
      </c>
      <c r="I301">
        <v>10</v>
      </c>
      <c r="J301" t="s">
        <v>1639</v>
      </c>
    </row>
    <row r="302" spans="1:10" x14ac:dyDescent="0.35">
      <c r="A302" s="1">
        <v>45592</v>
      </c>
      <c r="B302">
        <v>2024</v>
      </c>
      <c r="C302">
        <v>10</v>
      </c>
      <c r="D302" t="s">
        <v>180</v>
      </c>
      <c r="E302" s="1">
        <v>45566</v>
      </c>
      <c r="F302" t="s">
        <v>181</v>
      </c>
      <c r="G302">
        <v>43</v>
      </c>
      <c r="H302" t="s">
        <v>169</v>
      </c>
      <c r="I302">
        <v>10</v>
      </c>
      <c r="J302" t="s">
        <v>1639</v>
      </c>
    </row>
    <row r="303" spans="1:10" x14ac:dyDescent="0.35">
      <c r="A303" s="1">
        <v>45593</v>
      </c>
      <c r="B303">
        <v>2024</v>
      </c>
      <c r="C303">
        <v>10</v>
      </c>
      <c r="D303" t="s">
        <v>180</v>
      </c>
      <c r="E303" s="1">
        <v>45566</v>
      </c>
      <c r="F303" t="s">
        <v>181</v>
      </c>
      <c r="G303">
        <v>44</v>
      </c>
      <c r="H303" t="s">
        <v>163</v>
      </c>
      <c r="I303">
        <v>10</v>
      </c>
      <c r="J303" t="s">
        <v>1639</v>
      </c>
    </row>
    <row r="304" spans="1:10" x14ac:dyDescent="0.35">
      <c r="A304" s="1">
        <v>45594</v>
      </c>
      <c r="B304">
        <v>2024</v>
      </c>
      <c r="C304">
        <v>10</v>
      </c>
      <c r="D304" t="s">
        <v>180</v>
      </c>
      <c r="E304" s="1">
        <v>45566</v>
      </c>
      <c r="F304" t="s">
        <v>181</v>
      </c>
      <c r="G304">
        <v>44</v>
      </c>
      <c r="H304" t="s">
        <v>164</v>
      </c>
      <c r="I304">
        <v>10</v>
      </c>
      <c r="J304" t="s">
        <v>1639</v>
      </c>
    </row>
    <row r="305" spans="1:10" x14ac:dyDescent="0.35">
      <c r="A305" s="1">
        <v>45595</v>
      </c>
      <c r="B305">
        <v>2024</v>
      </c>
      <c r="C305">
        <v>10</v>
      </c>
      <c r="D305" t="s">
        <v>180</v>
      </c>
      <c r="E305" s="1">
        <v>45566</v>
      </c>
      <c r="F305" t="s">
        <v>181</v>
      </c>
      <c r="G305">
        <v>44</v>
      </c>
      <c r="H305" t="s">
        <v>165</v>
      </c>
      <c r="I305">
        <v>10</v>
      </c>
      <c r="J305" t="s">
        <v>1639</v>
      </c>
    </row>
    <row r="306" spans="1:10" x14ac:dyDescent="0.35">
      <c r="A306" s="1">
        <v>45596</v>
      </c>
      <c r="B306">
        <v>2024</v>
      </c>
      <c r="C306">
        <v>10</v>
      </c>
      <c r="D306" t="s">
        <v>180</v>
      </c>
      <c r="E306" s="1">
        <v>45566</v>
      </c>
      <c r="F306" t="s">
        <v>181</v>
      </c>
      <c r="G306">
        <v>44</v>
      </c>
      <c r="H306" t="s">
        <v>166</v>
      </c>
      <c r="I306">
        <v>10</v>
      </c>
      <c r="J306" t="s">
        <v>1639</v>
      </c>
    </row>
    <row r="307" spans="1:10" x14ac:dyDescent="0.35">
      <c r="A307" s="1">
        <v>45597</v>
      </c>
      <c r="B307">
        <v>2024</v>
      </c>
      <c r="C307">
        <v>11</v>
      </c>
      <c r="D307" t="s">
        <v>182</v>
      </c>
      <c r="E307" s="1">
        <v>45597</v>
      </c>
      <c r="F307" t="s">
        <v>181</v>
      </c>
      <c r="G307">
        <v>44</v>
      </c>
      <c r="H307" t="s">
        <v>167</v>
      </c>
      <c r="I307">
        <v>11</v>
      </c>
      <c r="J307" t="s">
        <v>1640</v>
      </c>
    </row>
    <row r="308" spans="1:10" x14ac:dyDescent="0.35">
      <c r="A308" s="1">
        <v>45598</v>
      </c>
      <c r="B308">
        <v>2024</v>
      </c>
      <c r="C308">
        <v>11</v>
      </c>
      <c r="D308" t="s">
        <v>182</v>
      </c>
      <c r="E308" s="1">
        <v>45597</v>
      </c>
      <c r="F308" t="s">
        <v>181</v>
      </c>
      <c r="G308">
        <v>44</v>
      </c>
      <c r="H308" t="s">
        <v>168</v>
      </c>
      <c r="I308">
        <v>11</v>
      </c>
      <c r="J308" t="s">
        <v>1640</v>
      </c>
    </row>
    <row r="309" spans="1:10" x14ac:dyDescent="0.35">
      <c r="A309" s="1">
        <v>45599</v>
      </c>
      <c r="B309">
        <v>2024</v>
      </c>
      <c r="C309">
        <v>11</v>
      </c>
      <c r="D309" t="s">
        <v>182</v>
      </c>
      <c r="E309" s="1">
        <v>45597</v>
      </c>
      <c r="F309" t="s">
        <v>181</v>
      </c>
      <c r="G309">
        <v>44</v>
      </c>
      <c r="H309" t="s">
        <v>169</v>
      </c>
      <c r="I309">
        <v>11</v>
      </c>
      <c r="J309" t="s">
        <v>1640</v>
      </c>
    </row>
    <row r="310" spans="1:10" x14ac:dyDescent="0.35">
      <c r="A310" s="1">
        <v>45600</v>
      </c>
      <c r="B310">
        <v>2024</v>
      </c>
      <c r="C310">
        <v>11</v>
      </c>
      <c r="D310" t="s">
        <v>182</v>
      </c>
      <c r="E310" s="1">
        <v>45597</v>
      </c>
      <c r="F310" t="s">
        <v>181</v>
      </c>
      <c r="G310">
        <v>45</v>
      </c>
      <c r="H310" t="s">
        <v>163</v>
      </c>
      <c r="I310">
        <v>11</v>
      </c>
      <c r="J310" t="s">
        <v>1640</v>
      </c>
    </row>
    <row r="311" spans="1:10" x14ac:dyDescent="0.35">
      <c r="A311" s="1">
        <v>45601</v>
      </c>
      <c r="B311">
        <v>2024</v>
      </c>
      <c r="C311">
        <v>11</v>
      </c>
      <c r="D311" t="s">
        <v>182</v>
      </c>
      <c r="E311" s="1">
        <v>45597</v>
      </c>
      <c r="F311" t="s">
        <v>181</v>
      </c>
      <c r="G311">
        <v>45</v>
      </c>
      <c r="H311" t="s">
        <v>164</v>
      </c>
      <c r="I311">
        <v>11</v>
      </c>
      <c r="J311" t="s">
        <v>1640</v>
      </c>
    </row>
    <row r="312" spans="1:10" x14ac:dyDescent="0.35">
      <c r="A312" s="1">
        <v>45602</v>
      </c>
      <c r="B312">
        <v>2024</v>
      </c>
      <c r="C312">
        <v>11</v>
      </c>
      <c r="D312" t="s">
        <v>182</v>
      </c>
      <c r="E312" s="1">
        <v>45597</v>
      </c>
      <c r="F312" t="s">
        <v>181</v>
      </c>
      <c r="G312">
        <v>45</v>
      </c>
      <c r="H312" t="s">
        <v>165</v>
      </c>
      <c r="I312">
        <v>11</v>
      </c>
      <c r="J312" t="s">
        <v>1640</v>
      </c>
    </row>
    <row r="313" spans="1:10" x14ac:dyDescent="0.35">
      <c r="A313" s="1">
        <v>45603</v>
      </c>
      <c r="B313">
        <v>2024</v>
      </c>
      <c r="C313">
        <v>11</v>
      </c>
      <c r="D313" t="s">
        <v>182</v>
      </c>
      <c r="E313" s="1">
        <v>45597</v>
      </c>
      <c r="F313" t="s">
        <v>181</v>
      </c>
      <c r="G313">
        <v>45</v>
      </c>
      <c r="H313" t="s">
        <v>166</v>
      </c>
      <c r="I313">
        <v>11</v>
      </c>
      <c r="J313" t="s">
        <v>1640</v>
      </c>
    </row>
    <row r="314" spans="1:10" x14ac:dyDescent="0.35">
      <c r="A314" s="1">
        <v>45604</v>
      </c>
      <c r="B314">
        <v>2024</v>
      </c>
      <c r="C314">
        <v>11</v>
      </c>
      <c r="D314" t="s">
        <v>182</v>
      </c>
      <c r="E314" s="1">
        <v>45597</v>
      </c>
      <c r="F314" t="s">
        <v>181</v>
      </c>
      <c r="G314">
        <v>45</v>
      </c>
      <c r="H314" t="s">
        <v>167</v>
      </c>
      <c r="I314">
        <v>11</v>
      </c>
      <c r="J314" t="s">
        <v>1640</v>
      </c>
    </row>
    <row r="315" spans="1:10" x14ac:dyDescent="0.35">
      <c r="A315" s="1">
        <v>45605</v>
      </c>
      <c r="B315">
        <v>2024</v>
      </c>
      <c r="C315">
        <v>11</v>
      </c>
      <c r="D315" t="s">
        <v>182</v>
      </c>
      <c r="E315" s="1">
        <v>45597</v>
      </c>
      <c r="F315" t="s">
        <v>181</v>
      </c>
      <c r="G315">
        <v>45</v>
      </c>
      <c r="H315" t="s">
        <v>168</v>
      </c>
      <c r="I315">
        <v>11</v>
      </c>
      <c r="J315" t="s">
        <v>1640</v>
      </c>
    </row>
    <row r="316" spans="1:10" x14ac:dyDescent="0.35">
      <c r="A316" s="1">
        <v>45606</v>
      </c>
      <c r="B316">
        <v>2024</v>
      </c>
      <c r="C316">
        <v>11</v>
      </c>
      <c r="D316" t="s">
        <v>182</v>
      </c>
      <c r="E316" s="1">
        <v>45597</v>
      </c>
      <c r="F316" t="s">
        <v>181</v>
      </c>
      <c r="G316">
        <v>45</v>
      </c>
      <c r="H316" t="s">
        <v>169</v>
      </c>
      <c r="I316">
        <v>11</v>
      </c>
      <c r="J316" t="s">
        <v>1640</v>
      </c>
    </row>
    <row r="317" spans="1:10" x14ac:dyDescent="0.35">
      <c r="A317" s="1">
        <v>45607</v>
      </c>
      <c r="B317">
        <v>2024</v>
      </c>
      <c r="C317">
        <v>11</v>
      </c>
      <c r="D317" t="s">
        <v>182</v>
      </c>
      <c r="E317" s="1">
        <v>45597</v>
      </c>
      <c r="F317" t="s">
        <v>181</v>
      </c>
      <c r="G317">
        <v>46</v>
      </c>
      <c r="H317" t="s">
        <v>163</v>
      </c>
      <c r="I317">
        <v>11</v>
      </c>
      <c r="J317" t="s">
        <v>1640</v>
      </c>
    </row>
    <row r="318" spans="1:10" x14ac:dyDescent="0.35">
      <c r="A318" s="1">
        <v>45608</v>
      </c>
      <c r="B318">
        <v>2024</v>
      </c>
      <c r="C318">
        <v>11</v>
      </c>
      <c r="D318" t="s">
        <v>182</v>
      </c>
      <c r="E318" s="1">
        <v>45597</v>
      </c>
      <c r="F318" t="s">
        <v>181</v>
      </c>
      <c r="G318">
        <v>46</v>
      </c>
      <c r="H318" t="s">
        <v>164</v>
      </c>
      <c r="I318">
        <v>11</v>
      </c>
      <c r="J318" t="s">
        <v>1640</v>
      </c>
    </row>
    <row r="319" spans="1:10" x14ac:dyDescent="0.35">
      <c r="A319" s="1">
        <v>45609</v>
      </c>
      <c r="B319">
        <v>2024</v>
      </c>
      <c r="C319">
        <v>11</v>
      </c>
      <c r="D319" t="s">
        <v>182</v>
      </c>
      <c r="E319" s="1">
        <v>45597</v>
      </c>
      <c r="F319" t="s">
        <v>181</v>
      </c>
      <c r="G319">
        <v>46</v>
      </c>
      <c r="H319" t="s">
        <v>165</v>
      </c>
      <c r="I319">
        <v>11</v>
      </c>
      <c r="J319" t="s">
        <v>1640</v>
      </c>
    </row>
    <row r="320" spans="1:10" x14ac:dyDescent="0.35">
      <c r="A320" s="1">
        <v>45610</v>
      </c>
      <c r="B320">
        <v>2024</v>
      </c>
      <c r="C320">
        <v>11</v>
      </c>
      <c r="D320" t="s">
        <v>182</v>
      </c>
      <c r="E320" s="1">
        <v>45597</v>
      </c>
      <c r="F320" t="s">
        <v>181</v>
      </c>
      <c r="G320">
        <v>46</v>
      </c>
      <c r="H320" t="s">
        <v>166</v>
      </c>
      <c r="I320">
        <v>11</v>
      </c>
      <c r="J320" t="s">
        <v>1640</v>
      </c>
    </row>
    <row r="321" spans="1:10" x14ac:dyDescent="0.35">
      <c r="A321" s="1">
        <v>45611</v>
      </c>
      <c r="B321">
        <v>2024</v>
      </c>
      <c r="C321">
        <v>11</v>
      </c>
      <c r="D321" t="s">
        <v>182</v>
      </c>
      <c r="E321" s="1">
        <v>45597</v>
      </c>
      <c r="F321" t="s">
        <v>181</v>
      </c>
      <c r="G321">
        <v>46</v>
      </c>
      <c r="H321" t="s">
        <v>167</v>
      </c>
      <c r="I321">
        <v>11</v>
      </c>
      <c r="J321" t="s">
        <v>1640</v>
      </c>
    </row>
    <row r="322" spans="1:10" x14ac:dyDescent="0.35">
      <c r="A322" s="1">
        <v>45612</v>
      </c>
      <c r="B322">
        <v>2024</v>
      </c>
      <c r="C322">
        <v>11</v>
      </c>
      <c r="D322" t="s">
        <v>182</v>
      </c>
      <c r="E322" s="1">
        <v>45597</v>
      </c>
      <c r="F322" t="s">
        <v>181</v>
      </c>
      <c r="G322">
        <v>46</v>
      </c>
      <c r="H322" t="s">
        <v>168</v>
      </c>
      <c r="I322">
        <v>11</v>
      </c>
      <c r="J322" t="s">
        <v>1640</v>
      </c>
    </row>
    <row r="323" spans="1:10" x14ac:dyDescent="0.35">
      <c r="A323" s="1">
        <v>45613</v>
      </c>
      <c r="B323">
        <v>2024</v>
      </c>
      <c r="C323">
        <v>11</v>
      </c>
      <c r="D323" t="s">
        <v>182</v>
      </c>
      <c r="E323" s="1">
        <v>45597</v>
      </c>
      <c r="F323" t="s">
        <v>181</v>
      </c>
      <c r="G323">
        <v>46</v>
      </c>
      <c r="H323" t="s">
        <v>169</v>
      </c>
      <c r="I323">
        <v>11</v>
      </c>
      <c r="J323" t="s">
        <v>1640</v>
      </c>
    </row>
    <row r="324" spans="1:10" x14ac:dyDescent="0.35">
      <c r="A324" s="1">
        <v>45614</v>
      </c>
      <c r="B324">
        <v>2024</v>
      </c>
      <c r="C324">
        <v>11</v>
      </c>
      <c r="D324" t="s">
        <v>182</v>
      </c>
      <c r="E324" s="1">
        <v>45597</v>
      </c>
      <c r="F324" t="s">
        <v>181</v>
      </c>
      <c r="G324">
        <v>47</v>
      </c>
      <c r="H324" t="s">
        <v>163</v>
      </c>
      <c r="I324">
        <v>11</v>
      </c>
      <c r="J324" t="s">
        <v>1640</v>
      </c>
    </row>
    <row r="325" spans="1:10" x14ac:dyDescent="0.35">
      <c r="A325" s="1">
        <v>45615</v>
      </c>
      <c r="B325">
        <v>2024</v>
      </c>
      <c r="C325">
        <v>11</v>
      </c>
      <c r="D325" t="s">
        <v>182</v>
      </c>
      <c r="E325" s="1">
        <v>45597</v>
      </c>
      <c r="F325" t="s">
        <v>181</v>
      </c>
      <c r="G325">
        <v>47</v>
      </c>
      <c r="H325" t="s">
        <v>164</v>
      </c>
      <c r="I325">
        <v>11</v>
      </c>
      <c r="J325" t="s">
        <v>1640</v>
      </c>
    </row>
    <row r="326" spans="1:10" x14ac:dyDescent="0.35">
      <c r="A326" s="1">
        <v>45616</v>
      </c>
      <c r="B326">
        <v>2024</v>
      </c>
      <c r="C326">
        <v>11</v>
      </c>
      <c r="D326" t="s">
        <v>182</v>
      </c>
      <c r="E326" s="1">
        <v>45597</v>
      </c>
      <c r="F326" t="s">
        <v>181</v>
      </c>
      <c r="G326">
        <v>47</v>
      </c>
      <c r="H326" t="s">
        <v>165</v>
      </c>
      <c r="I326">
        <v>11</v>
      </c>
      <c r="J326" t="s">
        <v>1640</v>
      </c>
    </row>
    <row r="327" spans="1:10" x14ac:dyDescent="0.35">
      <c r="A327" s="1">
        <v>45617</v>
      </c>
      <c r="B327">
        <v>2024</v>
      </c>
      <c r="C327">
        <v>11</v>
      </c>
      <c r="D327" t="s">
        <v>182</v>
      </c>
      <c r="E327" s="1">
        <v>45597</v>
      </c>
      <c r="F327" t="s">
        <v>181</v>
      </c>
      <c r="G327">
        <v>47</v>
      </c>
      <c r="H327" t="s">
        <v>166</v>
      </c>
      <c r="I327">
        <v>11</v>
      </c>
      <c r="J327" t="s">
        <v>1640</v>
      </c>
    </row>
    <row r="328" spans="1:10" x14ac:dyDescent="0.35">
      <c r="A328" s="1">
        <v>45618</v>
      </c>
      <c r="B328">
        <v>2024</v>
      </c>
      <c r="C328">
        <v>11</v>
      </c>
      <c r="D328" t="s">
        <v>182</v>
      </c>
      <c r="E328" s="1">
        <v>45597</v>
      </c>
      <c r="F328" t="s">
        <v>181</v>
      </c>
      <c r="G328">
        <v>47</v>
      </c>
      <c r="H328" t="s">
        <v>167</v>
      </c>
      <c r="I328">
        <v>11</v>
      </c>
      <c r="J328" t="s">
        <v>1640</v>
      </c>
    </row>
    <row r="329" spans="1:10" x14ac:dyDescent="0.35">
      <c r="A329" s="1">
        <v>45619</v>
      </c>
      <c r="B329">
        <v>2024</v>
      </c>
      <c r="C329">
        <v>11</v>
      </c>
      <c r="D329" t="s">
        <v>182</v>
      </c>
      <c r="E329" s="1">
        <v>45597</v>
      </c>
      <c r="F329" t="s">
        <v>181</v>
      </c>
      <c r="G329">
        <v>47</v>
      </c>
      <c r="H329" t="s">
        <v>168</v>
      </c>
      <c r="I329">
        <v>11</v>
      </c>
      <c r="J329" t="s">
        <v>1640</v>
      </c>
    </row>
    <row r="330" spans="1:10" x14ac:dyDescent="0.35">
      <c r="A330" s="1">
        <v>45620</v>
      </c>
      <c r="B330">
        <v>2024</v>
      </c>
      <c r="C330">
        <v>11</v>
      </c>
      <c r="D330" t="s">
        <v>182</v>
      </c>
      <c r="E330" s="1">
        <v>45597</v>
      </c>
      <c r="F330" t="s">
        <v>181</v>
      </c>
      <c r="G330">
        <v>47</v>
      </c>
      <c r="H330" t="s">
        <v>169</v>
      </c>
      <c r="I330">
        <v>11</v>
      </c>
      <c r="J330" t="s">
        <v>1640</v>
      </c>
    </row>
    <row r="331" spans="1:10" x14ac:dyDescent="0.35">
      <c r="A331" s="1">
        <v>45621</v>
      </c>
      <c r="B331">
        <v>2024</v>
      </c>
      <c r="C331">
        <v>11</v>
      </c>
      <c r="D331" t="s">
        <v>182</v>
      </c>
      <c r="E331" s="1">
        <v>45597</v>
      </c>
      <c r="F331" t="s">
        <v>181</v>
      </c>
      <c r="G331">
        <v>48</v>
      </c>
      <c r="H331" t="s">
        <v>163</v>
      </c>
      <c r="I331">
        <v>11</v>
      </c>
      <c r="J331" t="s">
        <v>1640</v>
      </c>
    </row>
    <row r="332" spans="1:10" x14ac:dyDescent="0.35">
      <c r="A332" s="1">
        <v>45622</v>
      </c>
      <c r="B332">
        <v>2024</v>
      </c>
      <c r="C332">
        <v>11</v>
      </c>
      <c r="D332" t="s">
        <v>182</v>
      </c>
      <c r="E332" s="1">
        <v>45597</v>
      </c>
      <c r="F332" t="s">
        <v>181</v>
      </c>
      <c r="G332">
        <v>48</v>
      </c>
      <c r="H332" t="s">
        <v>164</v>
      </c>
      <c r="I332">
        <v>11</v>
      </c>
      <c r="J332" t="s">
        <v>1640</v>
      </c>
    </row>
    <row r="333" spans="1:10" x14ac:dyDescent="0.35">
      <c r="A333" s="1">
        <v>45623</v>
      </c>
      <c r="B333">
        <v>2024</v>
      </c>
      <c r="C333">
        <v>11</v>
      </c>
      <c r="D333" t="s">
        <v>182</v>
      </c>
      <c r="E333" s="1">
        <v>45597</v>
      </c>
      <c r="F333" t="s">
        <v>181</v>
      </c>
      <c r="G333">
        <v>48</v>
      </c>
      <c r="H333" t="s">
        <v>165</v>
      </c>
      <c r="I333">
        <v>11</v>
      </c>
      <c r="J333" t="s">
        <v>1640</v>
      </c>
    </row>
    <row r="334" spans="1:10" x14ac:dyDescent="0.35">
      <c r="A334" s="1">
        <v>45624</v>
      </c>
      <c r="B334">
        <v>2024</v>
      </c>
      <c r="C334">
        <v>11</v>
      </c>
      <c r="D334" t="s">
        <v>182</v>
      </c>
      <c r="E334" s="1">
        <v>45597</v>
      </c>
      <c r="F334" t="s">
        <v>181</v>
      </c>
      <c r="G334">
        <v>48</v>
      </c>
      <c r="H334" t="s">
        <v>166</v>
      </c>
      <c r="I334">
        <v>11</v>
      </c>
      <c r="J334" t="s">
        <v>1640</v>
      </c>
    </row>
    <row r="335" spans="1:10" x14ac:dyDescent="0.35">
      <c r="A335" s="1">
        <v>45625</v>
      </c>
      <c r="B335">
        <v>2024</v>
      </c>
      <c r="C335">
        <v>11</v>
      </c>
      <c r="D335" t="s">
        <v>182</v>
      </c>
      <c r="E335" s="1">
        <v>45597</v>
      </c>
      <c r="F335" t="s">
        <v>181</v>
      </c>
      <c r="G335">
        <v>48</v>
      </c>
      <c r="H335" t="s">
        <v>167</v>
      </c>
      <c r="I335">
        <v>11</v>
      </c>
      <c r="J335" t="s">
        <v>1640</v>
      </c>
    </row>
    <row r="336" spans="1:10" x14ac:dyDescent="0.35">
      <c r="A336" s="1">
        <v>45626</v>
      </c>
      <c r="B336">
        <v>2024</v>
      </c>
      <c r="C336">
        <v>11</v>
      </c>
      <c r="D336" t="s">
        <v>182</v>
      </c>
      <c r="E336" s="1">
        <v>45597</v>
      </c>
      <c r="F336" t="s">
        <v>181</v>
      </c>
      <c r="G336">
        <v>48</v>
      </c>
      <c r="H336" t="s">
        <v>168</v>
      </c>
      <c r="I336">
        <v>11</v>
      </c>
      <c r="J336" t="s">
        <v>1640</v>
      </c>
    </row>
    <row r="337" spans="1:10" x14ac:dyDescent="0.35">
      <c r="A337" s="1">
        <v>45627</v>
      </c>
      <c r="B337">
        <v>2024</v>
      </c>
      <c r="C337">
        <v>12</v>
      </c>
      <c r="D337" t="s">
        <v>183</v>
      </c>
      <c r="E337" s="1">
        <v>45627</v>
      </c>
      <c r="F337" t="s">
        <v>181</v>
      </c>
      <c r="G337">
        <v>48</v>
      </c>
      <c r="H337" t="s">
        <v>169</v>
      </c>
      <c r="I337">
        <v>12</v>
      </c>
      <c r="J337" t="s">
        <v>1641</v>
      </c>
    </row>
    <row r="338" spans="1:10" x14ac:dyDescent="0.35">
      <c r="A338" s="1">
        <v>45628</v>
      </c>
      <c r="B338">
        <v>2024</v>
      </c>
      <c r="C338">
        <v>12</v>
      </c>
      <c r="D338" t="s">
        <v>183</v>
      </c>
      <c r="E338" s="1">
        <v>45627</v>
      </c>
      <c r="F338" t="s">
        <v>181</v>
      </c>
      <c r="G338">
        <v>49</v>
      </c>
      <c r="H338" t="s">
        <v>163</v>
      </c>
      <c r="I338">
        <v>12</v>
      </c>
      <c r="J338" t="s">
        <v>1641</v>
      </c>
    </row>
    <row r="339" spans="1:10" x14ac:dyDescent="0.35">
      <c r="A339" s="1">
        <v>45629</v>
      </c>
      <c r="B339">
        <v>2024</v>
      </c>
      <c r="C339">
        <v>12</v>
      </c>
      <c r="D339" t="s">
        <v>183</v>
      </c>
      <c r="E339" s="1">
        <v>45627</v>
      </c>
      <c r="F339" t="s">
        <v>181</v>
      </c>
      <c r="G339">
        <v>49</v>
      </c>
      <c r="H339" t="s">
        <v>164</v>
      </c>
      <c r="I339">
        <v>12</v>
      </c>
      <c r="J339" t="s">
        <v>1641</v>
      </c>
    </row>
    <row r="340" spans="1:10" x14ac:dyDescent="0.35">
      <c r="A340" s="1">
        <v>45630</v>
      </c>
      <c r="B340">
        <v>2024</v>
      </c>
      <c r="C340">
        <v>12</v>
      </c>
      <c r="D340" t="s">
        <v>183</v>
      </c>
      <c r="E340" s="1">
        <v>45627</v>
      </c>
      <c r="F340" t="s">
        <v>181</v>
      </c>
      <c r="G340">
        <v>49</v>
      </c>
      <c r="H340" t="s">
        <v>165</v>
      </c>
      <c r="I340">
        <v>12</v>
      </c>
      <c r="J340" t="s">
        <v>1641</v>
      </c>
    </row>
    <row r="341" spans="1:10" x14ac:dyDescent="0.35">
      <c r="A341" s="1">
        <v>45631</v>
      </c>
      <c r="B341">
        <v>2024</v>
      </c>
      <c r="C341">
        <v>12</v>
      </c>
      <c r="D341" t="s">
        <v>183</v>
      </c>
      <c r="E341" s="1">
        <v>45627</v>
      </c>
      <c r="F341" t="s">
        <v>181</v>
      </c>
      <c r="G341">
        <v>49</v>
      </c>
      <c r="H341" t="s">
        <v>166</v>
      </c>
      <c r="I341">
        <v>12</v>
      </c>
      <c r="J341" t="s">
        <v>1641</v>
      </c>
    </row>
    <row r="342" spans="1:10" x14ac:dyDescent="0.35">
      <c r="A342" s="1">
        <v>45632</v>
      </c>
      <c r="B342">
        <v>2024</v>
      </c>
      <c r="C342">
        <v>12</v>
      </c>
      <c r="D342" t="s">
        <v>183</v>
      </c>
      <c r="E342" s="1">
        <v>45627</v>
      </c>
      <c r="F342" t="s">
        <v>181</v>
      </c>
      <c r="G342">
        <v>49</v>
      </c>
      <c r="H342" t="s">
        <v>167</v>
      </c>
      <c r="I342">
        <v>12</v>
      </c>
      <c r="J342" t="s">
        <v>1641</v>
      </c>
    </row>
    <row r="343" spans="1:10" x14ac:dyDescent="0.35">
      <c r="A343" s="1">
        <v>45633</v>
      </c>
      <c r="B343">
        <v>2024</v>
      </c>
      <c r="C343">
        <v>12</v>
      </c>
      <c r="D343" t="s">
        <v>183</v>
      </c>
      <c r="E343" s="1">
        <v>45627</v>
      </c>
      <c r="F343" t="s">
        <v>181</v>
      </c>
      <c r="G343">
        <v>49</v>
      </c>
      <c r="H343" t="s">
        <v>168</v>
      </c>
      <c r="I343">
        <v>12</v>
      </c>
      <c r="J343" t="s">
        <v>1641</v>
      </c>
    </row>
    <row r="344" spans="1:10" x14ac:dyDescent="0.35">
      <c r="A344" s="1">
        <v>45634</v>
      </c>
      <c r="B344">
        <v>2024</v>
      </c>
      <c r="C344">
        <v>12</v>
      </c>
      <c r="D344" t="s">
        <v>183</v>
      </c>
      <c r="E344" s="1">
        <v>45627</v>
      </c>
      <c r="F344" t="s">
        <v>181</v>
      </c>
      <c r="G344">
        <v>49</v>
      </c>
      <c r="H344" t="s">
        <v>169</v>
      </c>
      <c r="I344">
        <v>12</v>
      </c>
      <c r="J344" t="s">
        <v>1641</v>
      </c>
    </row>
    <row r="345" spans="1:10" x14ac:dyDescent="0.35">
      <c r="A345" s="1">
        <v>45635</v>
      </c>
      <c r="B345">
        <v>2024</v>
      </c>
      <c r="C345">
        <v>12</v>
      </c>
      <c r="D345" t="s">
        <v>183</v>
      </c>
      <c r="E345" s="1">
        <v>45627</v>
      </c>
      <c r="F345" t="s">
        <v>181</v>
      </c>
      <c r="G345">
        <v>50</v>
      </c>
      <c r="H345" t="s">
        <v>163</v>
      </c>
      <c r="I345">
        <v>12</v>
      </c>
      <c r="J345" t="s">
        <v>1641</v>
      </c>
    </row>
    <row r="346" spans="1:10" x14ac:dyDescent="0.35">
      <c r="A346" s="1">
        <v>45636</v>
      </c>
      <c r="B346">
        <v>2024</v>
      </c>
      <c r="C346">
        <v>12</v>
      </c>
      <c r="D346" t="s">
        <v>183</v>
      </c>
      <c r="E346" s="1">
        <v>45627</v>
      </c>
      <c r="F346" t="s">
        <v>181</v>
      </c>
      <c r="G346">
        <v>50</v>
      </c>
      <c r="H346" t="s">
        <v>164</v>
      </c>
      <c r="I346">
        <v>12</v>
      </c>
      <c r="J346" t="s">
        <v>1641</v>
      </c>
    </row>
    <row r="347" spans="1:10" x14ac:dyDescent="0.35">
      <c r="A347" s="1">
        <v>45637</v>
      </c>
      <c r="B347">
        <v>2024</v>
      </c>
      <c r="C347">
        <v>12</v>
      </c>
      <c r="D347" t="s">
        <v>183</v>
      </c>
      <c r="E347" s="1">
        <v>45627</v>
      </c>
      <c r="F347" t="s">
        <v>181</v>
      </c>
      <c r="G347">
        <v>50</v>
      </c>
      <c r="H347" t="s">
        <v>165</v>
      </c>
      <c r="I347">
        <v>12</v>
      </c>
      <c r="J347" t="s">
        <v>1641</v>
      </c>
    </row>
    <row r="348" spans="1:10" x14ac:dyDescent="0.35">
      <c r="A348" s="1">
        <v>45638</v>
      </c>
      <c r="B348">
        <v>2024</v>
      </c>
      <c r="C348">
        <v>12</v>
      </c>
      <c r="D348" t="s">
        <v>183</v>
      </c>
      <c r="E348" s="1">
        <v>45627</v>
      </c>
      <c r="F348" t="s">
        <v>181</v>
      </c>
      <c r="G348">
        <v>50</v>
      </c>
      <c r="H348" t="s">
        <v>166</v>
      </c>
      <c r="I348">
        <v>12</v>
      </c>
      <c r="J348" t="s">
        <v>1641</v>
      </c>
    </row>
    <row r="349" spans="1:10" x14ac:dyDescent="0.35">
      <c r="A349" s="1">
        <v>45639</v>
      </c>
      <c r="B349">
        <v>2024</v>
      </c>
      <c r="C349">
        <v>12</v>
      </c>
      <c r="D349" t="s">
        <v>183</v>
      </c>
      <c r="E349" s="1">
        <v>45627</v>
      </c>
      <c r="F349" t="s">
        <v>181</v>
      </c>
      <c r="G349">
        <v>50</v>
      </c>
      <c r="H349" t="s">
        <v>167</v>
      </c>
      <c r="I349">
        <v>12</v>
      </c>
      <c r="J349" t="s">
        <v>1641</v>
      </c>
    </row>
    <row r="350" spans="1:10" x14ac:dyDescent="0.35">
      <c r="A350" s="1">
        <v>45640</v>
      </c>
      <c r="B350">
        <v>2024</v>
      </c>
      <c r="C350">
        <v>12</v>
      </c>
      <c r="D350" t="s">
        <v>183</v>
      </c>
      <c r="E350" s="1">
        <v>45627</v>
      </c>
      <c r="F350" t="s">
        <v>181</v>
      </c>
      <c r="G350">
        <v>50</v>
      </c>
      <c r="H350" t="s">
        <v>168</v>
      </c>
      <c r="I350">
        <v>12</v>
      </c>
      <c r="J350" t="s">
        <v>1641</v>
      </c>
    </row>
    <row r="351" spans="1:10" x14ac:dyDescent="0.35">
      <c r="A351" s="1">
        <v>45641</v>
      </c>
      <c r="B351">
        <v>2024</v>
      </c>
      <c r="C351">
        <v>12</v>
      </c>
      <c r="D351" t="s">
        <v>183</v>
      </c>
      <c r="E351" s="1">
        <v>45627</v>
      </c>
      <c r="F351" t="s">
        <v>181</v>
      </c>
      <c r="G351">
        <v>50</v>
      </c>
      <c r="H351" t="s">
        <v>169</v>
      </c>
      <c r="I351">
        <v>12</v>
      </c>
      <c r="J351" t="s">
        <v>1641</v>
      </c>
    </row>
    <row r="352" spans="1:10" x14ac:dyDescent="0.35">
      <c r="A352" s="1">
        <v>45642</v>
      </c>
      <c r="B352">
        <v>2024</v>
      </c>
      <c r="C352">
        <v>12</v>
      </c>
      <c r="D352" t="s">
        <v>183</v>
      </c>
      <c r="E352" s="1">
        <v>45627</v>
      </c>
      <c r="F352" t="s">
        <v>181</v>
      </c>
      <c r="G352">
        <v>51</v>
      </c>
      <c r="H352" t="s">
        <v>163</v>
      </c>
      <c r="I352">
        <v>12</v>
      </c>
      <c r="J352" t="s">
        <v>1641</v>
      </c>
    </row>
    <row r="353" spans="1:10" x14ac:dyDescent="0.35">
      <c r="A353" s="1">
        <v>45643</v>
      </c>
      <c r="B353">
        <v>2024</v>
      </c>
      <c r="C353">
        <v>12</v>
      </c>
      <c r="D353" t="s">
        <v>183</v>
      </c>
      <c r="E353" s="1">
        <v>45627</v>
      </c>
      <c r="F353" t="s">
        <v>181</v>
      </c>
      <c r="G353">
        <v>51</v>
      </c>
      <c r="H353" t="s">
        <v>164</v>
      </c>
      <c r="I353">
        <v>12</v>
      </c>
      <c r="J353" t="s">
        <v>1641</v>
      </c>
    </row>
    <row r="354" spans="1:10" x14ac:dyDescent="0.35">
      <c r="A354" s="1">
        <v>45644</v>
      </c>
      <c r="B354">
        <v>2024</v>
      </c>
      <c r="C354">
        <v>12</v>
      </c>
      <c r="D354" t="s">
        <v>183</v>
      </c>
      <c r="E354" s="1">
        <v>45627</v>
      </c>
      <c r="F354" t="s">
        <v>181</v>
      </c>
      <c r="G354">
        <v>51</v>
      </c>
      <c r="H354" t="s">
        <v>165</v>
      </c>
      <c r="I354">
        <v>12</v>
      </c>
      <c r="J354" t="s">
        <v>1641</v>
      </c>
    </row>
    <row r="355" spans="1:10" x14ac:dyDescent="0.35">
      <c r="A355" s="1">
        <v>45645</v>
      </c>
      <c r="B355">
        <v>2024</v>
      </c>
      <c r="C355">
        <v>12</v>
      </c>
      <c r="D355" t="s">
        <v>183</v>
      </c>
      <c r="E355" s="1">
        <v>45627</v>
      </c>
      <c r="F355" t="s">
        <v>181</v>
      </c>
      <c r="G355">
        <v>51</v>
      </c>
      <c r="H355" t="s">
        <v>166</v>
      </c>
      <c r="I355">
        <v>12</v>
      </c>
      <c r="J355" t="s">
        <v>1641</v>
      </c>
    </row>
    <row r="356" spans="1:10" x14ac:dyDescent="0.35">
      <c r="A356" s="1">
        <v>45646</v>
      </c>
      <c r="B356">
        <v>2024</v>
      </c>
      <c r="C356">
        <v>12</v>
      </c>
      <c r="D356" t="s">
        <v>183</v>
      </c>
      <c r="E356" s="1">
        <v>45627</v>
      </c>
      <c r="F356" t="s">
        <v>181</v>
      </c>
      <c r="G356">
        <v>51</v>
      </c>
      <c r="H356" t="s">
        <v>167</v>
      </c>
      <c r="I356">
        <v>12</v>
      </c>
      <c r="J356" t="s">
        <v>1641</v>
      </c>
    </row>
    <row r="357" spans="1:10" x14ac:dyDescent="0.35">
      <c r="A357" s="1">
        <v>45647</v>
      </c>
      <c r="B357">
        <v>2024</v>
      </c>
      <c r="C357">
        <v>12</v>
      </c>
      <c r="D357" t="s">
        <v>183</v>
      </c>
      <c r="E357" s="1">
        <v>45627</v>
      </c>
      <c r="F357" t="s">
        <v>181</v>
      </c>
      <c r="G357">
        <v>51</v>
      </c>
      <c r="H357" t="s">
        <v>168</v>
      </c>
      <c r="I357">
        <v>12</v>
      </c>
      <c r="J357" t="s">
        <v>1641</v>
      </c>
    </row>
    <row r="358" spans="1:10" x14ac:dyDescent="0.35">
      <c r="A358" s="1">
        <v>45648</v>
      </c>
      <c r="B358">
        <v>2024</v>
      </c>
      <c r="C358">
        <v>12</v>
      </c>
      <c r="D358" t="s">
        <v>183</v>
      </c>
      <c r="E358" s="1">
        <v>45627</v>
      </c>
      <c r="F358" t="s">
        <v>181</v>
      </c>
      <c r="G358">
        <v>51</v>
      </c>
      <c r="H358" t="s">
        <v>169</v>
      </c>
      <c r="I358">
        <v>12</v>
      </c>
      <c r="J358" t="s">
        <v>1641</v>
      </c>
    </row>
    <row r="359" spans="1:10" x14ac:dyDescent="0.35">
      <c r="A359" s="1">
        <v>45649</v>
      </c>
      <c r="B359">
        <v>2024</v>
      </c>
      <c r="C359">
        <v>12</v>
      </c>
      <c r="D359" t="s">
        <v>183</v>
      </c>
      <c r="E359" s="1">
        <v>45627</v>
      </c>
      <c r="F359" t="s">
        <v>181</v>
      </c>
      <c r="G359">
        <v>52</v>
      </c>
      <c r="H359" t="s">
        <v>163</v>
      </c>
      <c r="I359">
        <v>12</v>
      </c>
      <c r="J359" t="s">
        <v>1641</v>
      </c>
    </row>
    <row r="360" spans="1:10" x14ac:dyDescent="0.35">
      <c r="A360" s="1">
        <v>45650</v>
      </c>
      <c r="B360">
        <v>2024</v>
      </c>
      <c r="C360">
        <v>12</v>
      </c>
      <c r="D360" t="s">
        <v>183</v>
      </c>
      <c r="E360" s="1">
        <v>45627</v>
      </c>
      <c r="F360" t="s">
        <v>181</v>
      </c>
      <c r="G360">
        <v>52</v>
      </c>
      <c r="H360" t="s">
        <v>164</v>
      </c>
      <c r="I360">
        <v>12</v>
      </c>
      <c r="J360" t="s">
        <v>1641</v>
      </c>
    </row>
    <row r="361" spans="1:10" x14ac:dyDescent="0.35">
      <c r="A361" s="1">
        <v>45651</v>
      </c>
      <c r="B361">
        <v>2024</v>
      </c>
      <c r="C361">
        <v>12</v>
      </c>
      <c r="D361" t="s">
        <v>183</v>
      </c>
      <c r="E361" s="1">
        <v>45627</v>
      </c>
      <c r="F361" t="s">
        <v>181</v>
      </c>
      <c r="G361">
        <v>52</v>
      </c>
      <c r="H361" t="s">
        <v>165</v>
      </c>
      <c r="I361">
        <v>12</v>
      </c>
      <c r="J361" t="s">
        <v>1641</v>
      </c>
    </row>
    <row r="362" spans="1:10" x14ac:dyDescent="0.35">
      <c r="A362" s="1">
        <v>45652</v>
      </c>
      <c r="B362">
        <v>2024</v>
      </c>
      <c r="C362">
        <v>12</v>
      </c>
      <c r="D362" t="s">
        <v>183</v>
      </c>
      <c r="E362" s="1">
        <v>45627</v>
      </c>
      <c r="F362" t="s">
        <v>181</v>
      </c>
      <c r="G362">
        <v>52</v>
      </c>
      <c r="H362" t="s">
        <v>166</v>
      </c>
      <c r="I362">
        <v>12</v>
      </c>
      <c r="J362" t="s">
        <v>1641</v>
      </c>
    </row>
    <row r="363" spans="1:10" x14ac:dyDescent="0.35">
      <c r="A363" s="1">
        <v>45653</v>
      </c>
      <c r="B363">
        <v>2024</v>
      </c>
      <c r="C363">
        <v>12</v>
      </c>
      <c r="D363" t="s">
        <v>183</v>
      </c>
      <c r="E363" s="1">
        <v>45627</v>
      </c>
      <c r="F363" t="s">
        <v>181</v>
      </c>
      <c r="G363">
        <v>52</v>
      </c>
      <c r="H363" t="s">
        <v>167</v>
      </c>
      <c r="I363">
        <v>12</v>
      </c>
      <c r="J363" t="s">
        <v>1641</v>
      </c>
    </row>
    <row r="364" spans="1:10" x14ac:dyDescent="0.35">
      <c r="A364" s="1">
        <v>45654</v>
      </c>
      <c r="B364">
        <v>2024</v>
      </c>
      <c r="C364">
        <v>12</v>
      </c>
      <c r="D364" t="s">
        <v>183</v>
      </c>
      <c r="E364" s="1">
        <v>45627</v>
      </c>
      <c r="F364" t="s">
        <v>181</v>
      </c>
      <c r="G364">
        <v>52</v>
      </c>
      <c r="H364" t="s">
        <v>168</v>
      </c>
      <c r="I364">
        <v>12</v>
      </c>
      <c r="J364" t="s">
        <v>1641</v>
      </c>
    </row>
    <row r="365" spans="1:10" x14ac:dyDescent="0.35">
      <c r="A365" s="1">
        <v>45655</v>
      </c>
      <c r="B365">
        <v>2024</v>
      </c>
      <c r="C365">
        <v>12</v>
      </c>
      <c r="D365" t="s">
        <v>183</v>
      </c>
      <c r="E365" s="1">
        <v>45627</v>
      </c>
      <c r="F365" t="s">
        <v>181</v>
      </c>
      <c r="G365">
        <v>52</v>
      </c>
      <c r="H365" t="s">
        <v>169</v>
      </c>
      <c r="I365">
        <v>12</v>
      </c>
      <c r="J365" t="s">
        <v>1641</v>
      </c>
    </row>
    <row r="366" spans="1:10" x14ac:dyDescent="0.35">
      <c r="A366" s="1">
        <v>45656</v>
      </c>
      <c r="B366">
        <v>2024</v>
      </c>
      <c r="C366">
        <v>12</v>
      </c>
      <c r="D366" t="s">
        <v>183</v>
      </c>
      <c r="E366" s="1">
        <v>45627</v>
      </c>
      <c r="F366" t="s">
        <v>181</v>
      </c>
      <c r="G366">
        <v>1</v>
      </c>
      <c r="H366" t="s">
        <v>163</v>
      </c>
      <c r="I366">
        <v>12</v>
      </c>
      <c r="J366" t="s">
        <v>1641</v>
      </c>
    </row>
    <row r="367" spans="1:10" x14ac:dyDescent="0.35">
      <c r="A367" s="1">
        <v>45657</v>
      </c>
      <c r="B367">
        <v>2024</v>
      </c>
      <c r="C367">
        <v>12</v>
      </c>
      <c r="D367" t="s">
        <v>183</v>
      </c>
      <c r="E367" s="1">
        <v>45627</v>
      </c>
      <c r="F367" t="s">
        <v>181</v>
      </c>
      <c r="G367">
        <v>1</v>
      </c>
      <c r="H367" t="s">
        <v>164</v>
      </c>
      <c r="I367">
        <v>12</v>
      </c>
      <c r="J367" t="s">
        <v>1641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2CAE-4421-4663-BAA6-2158D95911B2}">
  <dimension ref="A1:M62"/>
  <sheetViews>
    <sheetView workbookViewId="0">
      <selection sqref="A1:M62"/>
    </sheetView>
  </sheetViews>
  <sheetFormatPr defaultRowHeight="14.5" x14ac:dyDescent="0.35"/>
  <cols>
    <col min="1" max="1" width="21.6328125" bestFit="1" customWidth="1"/>
    <col min="2" max="2" width="40.453125" bestFit="1" customWidth="1"/>
    <col min="3" max="3" width="45" bestFit="1" customWidth="1"/>
    <col min="4" max="4" width="31.453125" bestFit="1" customWidth="1"/>
    <col min="5" max="5" width="42.90625" bestFit="1" customWidth="1"/>
    <col min="6" max="6" width="48.54296875" bestFit="1" customWidth="1"/>
    <col min="7" max="7" width="22.90625" bestFit="1" customWidth="1"/>
    <col min="8" max="8" width="37.90625" bestFit="1" customWidth="1"/>
    <col min="9" max="9" width="41.453125" bestFit="1" customWidth="1"/>
    <col min="10" max="10" width="21.81640625" bestFit="1" customWidth="1"/>
    <col min="11" max="11" width="38" bestFit="1" customWidth="1"/>
    <col min="12" max="12" width="42.81640625" bestFit="1" customWidth="1"/>
    <col min="13" max="13" width="72.26953125" bestFit="1" customWidth="1"/>
  </cols>
  <sheetData>
    <row r="1" spans="1:13" x14ac:dyDescent="0.35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</row>
    <row r="2" spans="1:13" x14ac:dyDescent="0.35">
      <c r="A2" t="s">
        <v>197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  <c r="G2" t="s">
        <v>11</v>
      </c>
      <c r="H2" t="s">
        <v>203</v>
      </c>
      <c r="I2" t="s">
        <v>204</v>
      </c>
      <c r="J2" t="s">
        <v>205</v>
      </c>
      <c r="K2" t="s">
        <v>206</v>
      </c>
      <c r="L2" t="s">
        <v>207</v>
      </c>
      <c r="M2" t="s">
        <v>208</v>
      </c>
    </row>
    <row r="3" spans="1:13" x14ac:dyDescent="0.35">
      <c r="A3" t="s">
        <v>209</v>
      </c>
      <c r="B3" t="s">
        <v>210</v>
      </c>
      <c r="C3" t="s">
        <v>211</v>
      </c>
      <c r="D3" t="s">
        <v>212</v>
      </c>
      <c r="E3" t="s">
        <v>213</v>
      </c>
      <c r="F3" t="s">
        <v>214</v>
      </c>
      <c r="G3" t="s">
        <v>11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215</v>
      </c>
    </row>
    <row r="4" spans="1:13" x14ac:dyDescent="0.35">
      <c r="A4" t="s">
        <v>216</v>
      </c>
      <c r="B4" t="s">
        <v>217</v>
      </c>
      <c r="C4" t="s">
        <v>218</v>
      </c>
      <c r="D4" t="s">
        <v>219</v>
      </c>
      <c r="E4" t="s">
        <v>220</v>
      </c>
      <c r="F4" t="s">
        <v>221</v>
      </c>
      <c r="G4" t="s">
        <v>11</v>
      </c>
      <c r="H4" t="s">
        <v>203</v>
      </c>
      <c r="I4" t="s">
        <v>204</v>
      </c>
      <c r="J4" t="s">
        <v>205</v>
      </c>
      <c r="K4" t="s">
        <v>206</v>
      </c>
      <c r="L4" t="s">
        <v>207</v>
      </c>
      <c r="M4" t="s">
        <v>222</v>
      </c>
    </row>
    <row r="5" spans="1:13" x14ac:dyDescent="0.35">
      <c r="A5" t="s">
        <v>223</v>
      </c>
      <c r="B5" t="s">
        <v>224</v>
      </c>
      <c r="C5" t="s">
        <v>225</v>
      </c>
      <c r="D5" t="s">
        <v>226</v>
      </c>
      <c r="E5" t="s">
        <v>227</v>
      </c>
      <c r="F5" t="s">
        <v>228</v>
      </c>
      <c r="G5" t="s">
        <v>11</v>
      </c>
      <c r="H5" t="s">
        <v>203</v>
      </c>
      <c r="I5" t="s">
        <v>204</v>
      </c>
      <c r="J5" t="s">
        <v>205</v>
      </c>
      <c r="K5" t="s">
        <v>206</v>
      </c>
      <c r="L5" t="s">
        <v>207</v>
      </c>
      <c r="M5" t="s">
        <v>229</v>
      </c>
    </row>
    <row r="6" spans="1:13" x14ac:dyDescent="0.35">
      <c r="A6" t="s">
        <v>230</v>
      </c>
      <c r="B6" t="s">
        <v>231</v>
      </c>
      <c r="C6" t="s">
        <v>232</v>
      </c>
      <c r="D6" t="s">
        <v>233</v>
      </c>
      <c r="E6" t="s">
        <v>234</v>
      </c>
      <c r="F6" t="s">
        <v>235</v>
      </c>
      <c r="G6" t="s">
        <v>11</v>
      </c>
      <c r="H6" t="s">
        <v>203</v>
      </c>
      <c r="I6" t="s">
        <v>204</v>
      </c>
      <c r="J6" t="s">
        <v>205</v>
      </c>
      <c r="K6" t="s">
        <v>206</v>
      </c>
      <c r="L6" t="s">
        <v>207</v>
      </c>
      <c r="M6" t="s">
        <v>236</v>
      </c>
    </row>
    <row r="7" spans="1:13" x14ac:dyDescent="0.35">
      <c r="A7" t="s">
        <v>237</v>
      </c>
      <c r="B7" t="s">
        <v>238</v>
      </c>
      <c r="C7" t="s">
        <v>239</v>
      </c>
      <c r="D7" t="s">
        <v>240</v>
      </c>
      <c r="E7" t="s">
        <v>241</v>
      </c>
      <c r="F7" t="s">
        <v>242</v>
      </c>
      <c r="G7" t="s">
        <v>11</v>
      </c>
      <c r="H7" t="s">
        <v>203</v>
      </c>
      <c r="I7" t="s">
        <v>204</v>
      </c>
      <c r="J7" t="s">
        <v>205</v>
      </c>
      <c r="K7" t="s">
        <v>206</v>
      </c>
      <c r="L7" t="s">
        <v>207</v>
      </c>
      <c r="M7" t="s">
        <v>243</v>
      </c>
    </row>
    <row r="8" spans="1:13" x14ac:dyDescent="0.35">
      <c r="A8" t="s">
        <v>244</v>
      </c>
      <c r="B8" t="s">
        <v>245</v>
      </c>
      <c r="C8" t="s">
        <v>246</v>
      </c>
      <c r="D8" t="s">
        <v>247</v>
      </c>
      <c r="E8" t="s">
        <v>248</v>
      </c>
      <c r="F8" t="s">
        <v>249</v>
      </c>
      <c r="G8" t="s">
        <v>11</v>
      </c>
      <c r="H8" t="s">
        <v>203</v>
      </c>
      <c r="I8" t="s">
        <v>204</v>
      </c>
      <c r="J8" t="s">
        <v>205</v>
      </c>
      <c r="K8" t="s">
        <v>206</v>
      </c>
      <c r="L8" t="s">
        <v>207</v>
      </c>
      <c r="M8" t="s">
        <v>250</v>
      </c>
    </row>
    <row r="9" spans="1:13" x14ac:dyDescent="0.35">
      <c r="A9" t="s">
        <v>251</v>
      </c>
      <c r="B9" t="s">
        <v>252</v>
      </c>
      <c r="C9" t="s">
        <v>253</v>
      </c>
      <c r="D9" t="s">
        <v>254</v>
      </c>
      <c r="E9" t="s">
        <v>255</v>
      </c>
      <c r="F9" t="s">
        <v>256</v>
      </c>
      <c r="G9" t="s">
        <v>257</v>
      </c>
      <c r="H9" t="s">
        <v>258</v>
      </c>
      <c r="I9" t="s">
        <v>259</v>
      </c>
      <c r="J9" t="s">
        <v>260</v>
      </c>
      <c r="K9" t="s">
        <v>261</v>
      </c>
      <c r="L9" t="s">
        <v>262</v>
      </c>
      <c r="M9" t="s">
        <v>263</v>
      </c>
    </row>
    <row r="10" spans="1:13" x14ac:dyDescent="0.35">
      <c r="A10" t="s">
        <v>264</v>
      </c>
      <c r="B10" t="s">
        <v>265</v>
      </c>
      <c r="C10" t="s">
        <v>266</v>
      </c>
      <c r="D10" t="s">
        <v>267</v>
      </c>
      <c r="E10" t="s">
        <v>268</v>
      </c>
      <c r="F10" t="s">
        <v>269</v>
      </c>
      <c r="G10" t="s">
        <v>257</v>
      </c>
      <c r="H10" t="s">
        <v>258</v>
      </c>
      <c r="I10" t="s">
        <v>259</v>
      </c>
      <c r="J10" t="s">
        <v>260</v>
      </c>
      <c r="K10" t="s">
        <v>261</v>
      </c>
      <c r="L10" t="s">
        <v>262</v>
      </c>
      <c r="M10" t="s">
        <v>270</v>
      </c>
    </row>
    <row r="11" spans="1:13" x14ac:dyDescent="0.35">
      <c r="A11" t="s">
        <v>271</v>
      </c>
      <c r="B11" t="s">
        <v>272</v>
      </c>
      <c r="C11" t="s">
        <v>273</v>
      </c>
      <c r="D11" t="s">
        <v>274</v>
      </c>
      <c r="E11" t="s">
        <v>275</v>
      </c>
      <c r="F11" t="s">
        <v>276</v>
      </c>
      <c r="G11" t="s">
        <v>257</v>
      </c>
      <c r="H11" t="s">
        <v>258</v>
      </c>
      <c r="I11" t="s">
        <v>259</v>
      </c>
      <c r="J11" t="s">
        <v>260</v>
      </c>
      <c r="K11" t="s">
        <v>261</v>
      </c>
      <c r="L11" t="s">
        <v>262</v>
      </c>
      <c r="M11" t="s">
        <v>277</v>
      </c>
    </row>
    <row r="12" spans="1:13" x14ac:dyDescent="0.35">
      <c r="A12" t="s">
        <v>278</v>
      </c>
      <c r="B12" t="s">
        <v>279</v>
      </c>
      <c r="C12" t="s">
        <v>280</v>
      </c>
      <c r="D12" t="s">
        <v>281</v>
      </c>
      <c r="E12" t="s">
        <v>73</v>
      </c>
      <c r="F12" t="s">
        <v>282</v>
      </c>
      <c r="G12" t="s">
        <v>257</v>
      </c>
      <c r="H12" t="s">
        <v>258</v>
      </c>
      <c r="I12" t="s">
        <v>259</v>
      </c>
      <c r="J12" t="s">
        <v>260</v>
      </c>
      <c r="K12" t="s">
        <v>261</v>
      </c>
      <c r="L12" t="s">
        <v>262</v>
      </c>
      <c r="M12" t="s">
        <v>283</v>
      </c>
    </row>
    <row r="13" spans="1:13" x14ac:dyDescent="0.35">
      <c r="A13" t="s">
        <v>284</v>
      </c>
      <c r="B13" t="s">
        <v>285</v>
      </c>
      <c r="C13" t="s">
        <v>286</v>
      </c>
      <c r="D13" t="s">
        <v>287</v>
      </c>
      <c r="E13" t="s">
        <v>288</v>
      </c>
      <c r="F13" t="s">
        <v>289</v>
      </c>
      <c r="G13" t="s">
        <v>257</v>
      </c>
      <c r="H13" t="s">
        <v>258</v>
      </c>
      <c r="I13" t="s">
        <v>259</v>
      </c>
      <c r="J13" t="s">
        <v>260</v>
      </c>
      <c r="K13" t="s">
        <v>261</v>
      </c>
      <c r="L13" t="s">
        <v>262</v>
      </c>
      <c r="M13" t="s">
        <v>290</v>
      </c>
    </row>
    <row r="14" spans="1:13" x14ac:dyDescent="0.35">
      <c r="A14" t="s">
        <v>291</v>
      </c>
      <c r="B14" t="s">
        <v>292</v>
      </c>
      <c r="C14" t="s">
        <v>293</v>
      </c>
      <c r="D14" t="s">
        <v>294</v>
      </c>
      <c r="E14" t="s">
        <v>295</v>
      </c>
      <c r="F14" t="s">
        <v>296</v>
      </c>
      <c r="G14" t="s">
        <v>257</v>
      </c>
      <c r="H14" t="s">
        <v>258</v>
      </c>
      <c r="I14" t="s">
        <v>259</v>
      </c>
      <c r="J14" t="s">
        <v>260</v>
      </c>
      <c r="K14" t="s">
        <v>261</v>
      </c>
      <c r="L14" t="s">
        <v>262</v>
      </c>
      <c r="M14" t="s">
        <v>297</v>
      </c>
    </row>
    <row r="15" spans="1:13" x14ac:dyDescent="0.35">
      <c r="A15" t="s">
        <v>298</v>
      </c>
      <c r="B15" t="s">
        <v>299</v>
      </c>
      <c r="C15" t="s">
        <v>300</v>
      </c>
      <c r="D15" t="s">
        <v>301</v>
      </c>
      <c r="E15" t="s">
        <v>302</v>
      </c>
      <c r="F15" t="s">
        <v>303</v>
      </c>
      <c r="G15" t="s">
        <v>257</v>
      </c>
      <c r="H15" t="s">
        <v>258</v>
      </c>
      <c r="I15" t="s">
        <v>259</v>
      </c>
      <c r="J15" t="s">
        <v>260</v>
      </c>
      <c r="K15" t="s">
        <v>261</v>
      </c>
      <c r="L15" t="s">
        <v>262</v>
      </c>
      <c r="M15" t="s">
        <v>304</v>
      </c>
    </row>
    <row r="16" spans="1:13" x14ac:dyDescent="0.35">
      <c r="A16" t="s">
        <v>305</v>
      </c>
      <c r="B16" t="s">
        <v>306</v>
      </c>
      <c r="C16" t="s">
        <v>307</v>
      </c>
      <c r="D16" t="s">
        <v>308</v>
      </c>
      <c r="E16" t="s">
        <v>309</v>
      </c>
      <c r="F16" t="s">
        <v>310</v>
      </c>
      <c r="G16" t="s">
        <v>257</v>
      </c>
      <c r="H16" t="s">
        <v>258</v>
      </c>
      <c r="I16" t="s">
        <v>259</v>
      </c>
      <c r="J16" t="s">
        <v>260</v>
      </c>
      <c r="K16" t="s">
        <v>261</v>
      </c>
      <c r="L16" t="s">
        <v>262</v>
      </c>
      <c r="M16" t="s">
        <v>311</v>
      </c>
    </row>
    <row r="17" spans="1:13" x14ac:dyDescent="0.35">
      <c r="A17" t="s">
        <v>312</v>
      </c>
      <c r="B17" t="s">
        <v>313</v>
      </c>
      <c r="C17" t="s">
        <v>314</v>
      </c>
      <c r="D17" t="s">
        <v>315</v>
      </c>
      <c r="E17" t="s">
        <v>316</v>
      </c>
      <c r="F17" t="s">
        <v>317</v>
      </c>
      <c r="G17" t="s">
        <v>257</v>
      </c>
      <c r="H17" t="s">
        <v>258</v>
      </c>
      <c r="I17" t="s">
        <v>259</v>
      </c>
      <c r="J17" t="s">
        <v>260</v>
      </c>
      <c r="K17" t="s">
        <v>261</v>
      </c>
      <c r="L17" t="s">
        <v>262</v>
      </c>
      <c r="M17" t="s">
        <v>318</v>
      </c>
    </row>
    <row r="18" spans="1:13" x14ac:dyDescent="0.35">
      <c r="A18" t="s">
        <v>319</v>
      </c>
      <c r="B18" t="s">
        <v>320</v>
      </c>
      <c r="C18" t="s">
        <v>321</v>
      </c>
      <c r="D18" t="s">
        <v>322</v>
      </c>
      <c r="E18" t="s">
        <v>323</v>
      </c>
      <c r="F18" t="s">
        <v>324</v>
      </c>
      <c r="G18" t="s">
        <v>257</v>
      </c>
      <c r="H18" t="s">
        <v>258</v>
      </c>
      <c r="I18" t="s">
        <v>259</v>
      </c>
      <c r="J18" t="s">
        <v>260</v>
      </c>
      <c r="K18" t="s">
        <v>261</v>
      </c>
      <c r="L18" t="s">
        <v>262</v>
      </c>
      <c r="M18" t="s">
        <v>325</v>
      </c>
    </row>
    <row r="19" spans="1:13" x14ac:dyDescent="0.35">
      <c r="A19" t="s">
        <v>326</v>
      </c>
      <c r="B19" t="s">
        <v>327</v>
      </c>
      <c r="C19" t="s">
        <v>328</v>
      </c>
      <c r="D19" t="s">
        <v>329</v>
      </c>
      <c r="E19" t="s">
        <v>330</v>
      </c>
      <c r="F19" t="s">
        <v>331</v>
      </c>
      <c r="G19" t="s">
        <v>257</v>
      </c>
      <c r="H19" t="s">
        <v>258</v>
      </c>
      <c r="I19" t="s">
        <v>259</v>
      </c>
      <c r="J19" t="s">
        <v>260</v>
      </c>
      <c r="K19" t="s">
        <v>261</v>
      </c>
      <c r="L19" t="s">
        <v>262</v>
      </c>
      <c r="M19" t="s">
        <v>332</v>
      </c>
    </row>
    <row r="20" spans="1:13" x14ac:dyDescent="0.35">
      <c r="A20" t="s">
        <v>333</v>
      </c>
      <c r="B20" t="s">
        <v>334</v>
      </c>
      <c r="C20" t="s">
        <v>335</v>
      </c>
      <c r="D20" t="s">
        <v>336</v>
      </c>
      <c r="E20" t="s">
        <v>82</v>
      </c>
      <c r="F20" t="s">
        <v>337</v>
      </c>
      <c r="G20" t="s">
        <v>257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338</v>
      </c>
    </row>
    <row r="21" spans="1:13" x14ac:dyDescent="0.35">
      <c r="A21" t="s">
        <v>339</v>
      </c>
      <c r="B21" t="s">
        <v>340</v>
      </c>
      <c r="C21" t="s">
        <v>341</v>
      </c>
      <c r="D21" t="s">
        <v>342</v>
      </c>
      <c r="E21" t="s">
        <v>343</v>
      </c>
      <c r="F21" t="s">
        <v>344</v>
      </c>
      <c r="G21" t="s">
        <v>257</v>
      </c>
      <c r="H21" t="s">
        <v>258</v>
      </c>
      <c r="I21" t="s">
        <v>259</v>
      </c>
      <c r="J21" t="s">
        <v>260</v>
      </c>
      <c r="K21" t="s">
        <v>261</v>
      </c>
      <c r="L21" t="s">
        <v>262</v>
      </c>
      <c r="M21" t="s">
        <v>345</v>
      </c>
    </row>
    <row r="22" spans="1:13" x14ac:dyDescent="0.35">
      <c r="A22" t="s">
        <v>346</v>
      </c>
      <c r="B22" t="s">
        <v>347</v>
      </c>
      <c r="C22" t="s">
        <v>348</v>
      </c>
      <c r="D22" t="s">
        <v>349</v>
      </c>
      <c r="E22" t="s">
        <v>350</v>
      </c>
      <c r="F22" t="s">
        <v>351</v>
      </c>
      <c r="G22" t="s">
        <v>257</v>
      </c>
      <c r="H22" t="s">
        <v>258</v>
      </c>
      <c r="I22" t="s">
        <v>259</v>
      </c>
      <c r="J22" t="s">
        <v>260</v>
      </c>
      <c r="K22" t="s">
        <v>261</v>
      </c>
      <c r="L22" t="s">
        <v>262</v>
      </c>
      <c r="M22" t="s">
        <v>352</v>
      </c>
    </row>
    <row r="23" spans="1:13" x14ac:dyDescent="0.35">
      <c r="A23" t="s">
        <v>353</v>
      </c>
      <c r="B23" t="s">
        <v>354</v>
      </c>
      <c r="C23" t="s">
        <v>355</v>
      </c>
      <c r="D23" t="s">
        <v>356</v>
      </c>
      <c r="E23" t="s">
        <v>357</v>
      </c>
      <c r="F23" t="s">
        <v>358</v>
      </c>
      <c r="G23" t="s">
        <v>257</v>
      </c>
      <c r="H23" t="s">
        <v>258</v>
      </c>
      <c r="I23" t="s">
        <v>259</v>
      </c>
      <c r="J23" t="s">
        <v>260</v>
      </c>
      <c r="K23" t="s">
        <v>261</v>
      </c>
      <c r="L23" t="s">
        <v>262</v>
      </c>
      <c r="M23" t="s">
        <v>359</v>
      </c>
    </row>
    <row r="24" spans="1:13" x14ac:dyDescent="0.35">
      <c r="A24" t="s">
        <v>360</v>
      </c>
      <c r="B24" t="s">
        <v>361</v>
      </c>
      <c r="C24" t="s">
        <v>362</v>
      </c>
      <c r="D24" t="s">
        <v>363</v>
      </c>
      <c r="E24" t="s">
        <v>364</v>
      </c>
      <c r="F24" t="s">
        <v>365</v>
      </c>
      <c r="G24" t="s">
        <v>257</v>
      </c>
      <c r="H24" t="s">
        <v>258</v>
      </c>
      <c r="I24" t="s">
        <v>259</v>
      </c>
      <c r="J24" t="s">
        <v>260</v>
      </c>
      <c r="K24" t="s">
        <v>261</v>
      </c>
      <c r="L24" t="s">
        <v>262</v>
      </c>
      <c r="M24" t="s">
        <v>366</v>
      </c>
    </row>
    <row r="25" spans="1:13" x14ac:dyDescent="0.35">
      <c r="A25" t="s">
        <v>367</v>
      </c>
      <c r="B25" t="s">
        <v>368</v>
      </c>
      <c r="C25" t="s">
        <v>369</v>
      </c>
      <c r="D25" t="s">
        <v>370</v>
      </c>
      <c r="E25" t="s">
        <v>371</v>
      </c>
      <c r="F25" t="s">
        <v>372</v>
      </c>
      <c r="G25" t="s">
        <v>257</v>
      </c>
      <c r="H25" t="s">
        <v>258</v>
      </c>
      <c r="I25" t="s">
        <v>259</v>
      </c>
      <c r="J25" t="s">
        <v>260</v>
      </c>
      <c r="K25" t="s">
        <v>261</v>
      </c>
      <c r="L25" t="s">
        <v>262</v>
      </c>
      <c r="M25" t="s">
        <v>373</v>
      </c>
    </row>
    <row r="26" spans="1:13" x14ac:dyDescent="0.35">
      <c r="A26" t="s">
        <v>374</v>
      </c>
      <c r="B26" t="s">
        <v>375</v>
      </c>
      <c r="C26" t="s">
        <v>376</v>
      </c>
      <c r="D26" t="s">
        <v>377</v>
      </c>
      <c r="E26" t="s">
        <v>378</v>
      </c>
      <c r="F26" t="s">
        <v>379</v>
      </c>
      <c r="G26" t="s">
        <v>257</v>
      </c>
      <c r="H26" t="s">
        <v>258</v>
      </c>
      <c r="I26" t="s">
        <v>259</v>
      </c>
      <c r="J26" t="s">
        <v>260</v>
      </c>
      <c r="K26" t="s">
        <v>261</v>
      </c>
      <c r="L26" t="s">
        <v>262</v>
      </c>
      <c r="M26" t="s">
        <v>380</v>
      </c>
    </row>
    <row r="27" spans="1:13" x14ac:dyDescent="0.35">
      <c r="A27" t="s">
        <v>381</v>
      </c>
      <c r="B27" t="s">
        <v>382</v>
      </c>
      <c r="C27" t="s">
        <v>383</v>
      </c>
      <c r="D27" t="s">
        <v>384</v>
      </c>
      <c r="E27" t="s">
        <v>385</v>
      </c>
      <c r="F27" t="s">
        <v>386</v>
      </c>
      <c r="G27" t="s">
        <v>257</v>
      </c>
      <c r="H27" t="s">
        <v>258</v>
      </c>
      <c r="I27" t="s">
        <v>259</v>
      </c>
      <c r="J27" t="s">
        <v>260</v>
      </c>
      <c r="K27" t="s">
        <v>261</v>
      </c>
      <c r="L27" t="s">
        <v>262</v>
      </c>
      <c r="M27" t="s">
        <v>387</v>
      </c>
    </row>
    <row r="28" spans="1:13" x14ac:dyDescent="0.35">
      <c r="A28" t="s">
        <v>388</v>
      </c>
      <c r="B28" t="s">
        <v>389</v>
      </c>
      <c r="C28" t="s">
        <v>390</v>
      </c>
      <c r="D28" t="s">
        <v>391</v>
      </c>
      <c r="E28" t="s">
        <v>392</v>
      </c>
      <c r="F28" t="s">
        <v>393</v>
      </c>
      <c r="G28" t="s">
        <v>257</v>
      </c>
      <c r="H28" t="s">
        <v>258</v>
      </c>
      <c r="I28" t="s">
        <v>259</v>
      </c>
      <c r="J28" t="s">
        <v>260</v>
      </c>
      <c r="K28" t="s">
        <v>261</v>
      </c>
      <c r="L28" t="s">
        <v>262</v>
      </c>
      <c r="M28" t="s">
        <v>394</v>
      </c>
    </row>
    <row r="29" spans="1:13" x14ac:dyDescent="0.35">
      <c r="A29" t="s">
        <v>395</v>
      </c>
      <c r="B29" t="s">
        <v>396</v>
      </c>
      <c r="C29" t="s">
        <v>397</v>
      </c>
      <c r="D29" t="s">
        <v>398</v>
      </c>
      <c r="E29" t="s">
        <v>399</v>
      </c>
      <c r="F29" t="s">
        <v>400</v>
      </c>
      <c r="G29" t="s">
        <v>257</v>
      </c>
      <c r="H29" t="s">
        <v>258</v>
      </c>
      <c r="I29" t="s">
        <v>259</v>
      </c>
      <c r="J29" t="s">
        <v>260</v>
      </c>
      <c r="K29" t="s">
        <v>261</v>
      </c>
      <c r="L29" t="s">
        <v>262</v>
      </c>
      <c r="M29" t="s">
        <v>401</v>
      </c>
    </row>
    <row r="30" spans="1:13" x14ac:dyDescent="0.35">
      <c r="A30" t="s">
        <v>402</v>
      </c>
      <c r="B30" t="s">
        <v>403</v>
      </c>
      <c r="C30" t="s">
        <v>404</v>
      </c>
      <c r="D30" t="s">
        <v>405</v>
      </c>
      <c r="E30" t="s">
        <v>406</v>
      </c>
      <c r="F30" t="s">
        <v>407</v>
      </c>
      <c r="G30" t="s">
        <v>257</v>
      </c>
      <c r="H30" t="s">
        <v>258</v>
      </c>
      <c r="I30" t="s">
        <v>259</v>
      </c>
      <c r="J30" t="s">
        <v>260</v>
      </c>
      <c r="K30" t="s">
        <v>261</v>
      </c>
      <c r="L30" t="s">
        <v>262</v>
      </c>
      <c r="M30" t="s">
        <v>408</v>
      </c>
    </row>
    <row r="31" spans="1:13" x14ac:dyDescent="0.35">
      <c r="A31" t="s">
        <v>409</v>
      </c>
      <c r="B31" t="s">
        <v>410</v>
      </c>
      <c r="C31" t="s">
        <v>411</v>
      </c>
      <c r="D31" t="s">
        <v>412</v>
      </c>
      <c r="E31" t="s">
        <v>413</v>
      </c>
      <c r="F31" t="s">
        <v>414</v>
      </c>
      <c r="G31" t="s">
        <v>415</v>
      </c>
      <c r="H31" t="s">
        <v>416</v>
      </c>
      <c r="I31" t="s">
        <v>417</v>
      </c>
      <c r="J31" t="s">
        <v>418</v>
      </c>
      <c r="K31" t="s">
        <v>416</v>
      </c>
      <c r="L31" t="s">
        <v>419</v>
      </c>
      <c r="M31" t="s">
        <v>420</v>
      </c>
    </row>
    <row r="32" spans="1:13" x14ac:dyDescent="0.35">
      <c r="A32" t="s">
        <v>421</v>
      </c>
      <c r="B32" t="s">
        <v>422</v>
      </c>
      <c r="C32" t="s">
        <v>423</v>
      </c>
      <c r="D32" t="s">
        <v>424</v>
      </c>
      <c r="E32" t="s">
        <v>425</v>
      </c>
      <c r="F32" t="s">
        <v>426</v>
      </c>
      <c r="G32" t="s">
        <v>415</v>
      </c>
      <c r="H32" t="s">
        <v>416</v>
      </c>
      <c r="I32" t="s">
        <v>417</v>
      </c>
      <c r="J32" t="s">
        <v>418</v>
      </c>
      <c r="K32" t="s">
        <v>416</v>
      </c>
      <c r="L32" t="s">
        <v>419</v>
      </c>
      <c r="M32" t="s">
        <v>427</v>
      </c>
    </row>
    <row r="33" spans="1:13" x14ac:dyDescent="0.35">
      <c r="A33" t="s">
        <v>428</v>
      </c>
      <c r="B33" t="s">
        <v>429</v>
      </c>
      <c r="C33" t="s">
        <v>430</v>
      </c>
      <c r="D33" t="s">
        <v>431</v>
      </c>
      <c r="E33" t="s">
        <v>432</v>
      </c>
      <c r="F33" t="s">
        <v>433</v>
      </c>
      <c r="G33" t="s">
        <v>415</v>
      </c>
      <c r="H33" t="s">
        <v>416</v>
      </c>
      <c r="I33" t="s">
        <v>417</v>
      </c>
      <c r="J33" t="s">
        <v>418</v>
      </c>
      <c r="K33" t="s">
        <v>416</v>
      </c>
      <c r="L33" t="s">
        <v>419</v>
      </c>
      <c r="M33" t="s">
        <v>434</v>
      </c>
    </row>
    <row r="34" spans="1:13" x14ac:dyDescent="0.35">
      <c r="A34" t="s">
        <v>435</v>
      </c>
      <c r="B34" t="s">
        <v>436</v>
      </c>
      <c r="C34" t="s">
        <v>437</v>
      </c>
      <c r="D34" t="s">
        <v>438</v>
      </c>
      <c r="E34" t="s">
        <v>439</v>
      </c>
      <c r="F34" t="s">
        <v>440</v>
      </c>
      <c r="G34" t="s">
        <v>415</v>
      </c>
      <c r="H34" t="s">
        <v>416</v>
      </c>
      <c r="I34" t="s">
        <v>417</v>
      </c>
      <c r="J34" t="s">
        <v>418</v>
      </c>
      <c r="K34" t="s">
        <v>416</v>
      </c>
      <c r="L34" t="s">
        <v>419</v>
      </c>
      <c r="M34" t="s">
        <v>441</v>
      </c>
    </row>
    <row r="35" spans="1:13" x14ac:dyDescent="0.35">
      <c r="A35" t="s">
        <v>442</v>
      </c>
      <c r="B35" t="s">
        <v>443</v>
      </c>
      <c r="C35" t="s">
        <v>444</v>
      </c>
      <c r="D35" t="s">
        <v>445</v>
      </c>
      <c r="E35" t="s">
        <v>446</v>
      </c>
      <c r="F35" t="s">
        <v>447</v>
      </c>
      <c r="G35" t="s">
        <v>415</v>
      </c>
      <c r="H35" t="s">
        <v>416</v>
      </c>
      <c r="I35" t="s">
        <v>417</v>
      </c>
      <c r="J35" t="s">
        <v>418</v>
      </c>
      <c r="K35" t="s">
        <v>416</v>
      </c>
      <c r="L35" t="s">
        <v>419</v>
      </c>
      <c r="M35" t="s">
        <v>448</v>
      </c>
    </row>
    <row r="36" spans="1:13" x14ac:dyDescent="0.35">
      <c r="A36" t="s">
        <v>449</v>
      </c>
      <c r="B36" t="s">
        <v>450</v>
      </c>
      <c r="C36" t="s">
        <v>451</v>
      </c>
      <c r="D36" t="s">
        <v>452</v>
      </c>
      <c r="E36" t="s">
        <v>453</v>
      </c>
      <c r="F36" t="s">
        <v>454</v>
      </c>
      <c r="G36" t="s">
        <v>415</v>
      </c>
      <c r="H36" t="s">
        <v>416</v>
      </c>
      <c r="I36" t="s">
        <v>417</v>
      </c>
      <c r="J36" t="s">
        <v>418</v>
      </c>
      <c r="K36" t="s">
        <v>416</v>
      </c>
      <c r="L36" t="s">
        <v>419</v>
      </c>
      <c r="M36" t="s">
        <v>455</v>
      </c>
    </row>
    <row r="37" spans="1:13" x14ac:dyDescent="0.35">
      <c r="A37" t="s">
        <v>456</v>
      </c>
      <c r="B37" t="s">
        <v>457</v>
      </c>
      <c r="C37" t="s">
        <v>458</v>
      </c>
      <c r="D37" t="s">
        <v>459</v>
      </c>
      <c r="E37" t="s">
        <v>460</v>
      </c>
      <c r="F37" t="s">
        <v>461</v>
      </c>
      <c r="G37" t="s">
        <v>415</v>
      </c>
      <c r="H37" t="s">
        <v>416</v>
      </c>
      <c r="I37" t="s">
        <v>417</v>
      </c>
      <c r="J37" t="s">
        <v>418</v>
      </c>
      <c r="K37" t="s">
        <v>416</v>
      </c>
      <c r="L37" t="s">
        <v>419</v>
      </c>
      <c r="M37" t="s">
        <v>462</v>
      </c>
    </row>
    <row r="38" spans="1:13" x14ac:dyDescent="0.35">
      <c r="A38" t="s">
        <v>463</v>
      </c>
      <c r="B38" t="s">
        <v>464</v>
      </c>
      <c r="C38" t="s">
        <v>465</v>
      </c>
      <c r="D38" t="s">
        <v>466</v>
      </c>
      <c r="E38" t="s">
        <v>467</v>
      </c>
      <c r="F38" t="s">
        <v>468</v>
      </c>
      <c r="G38" t="s">
        <v>415</v>
      </c>
      <c r="H38" t="s">
        <v>416</v>
      </c>
      <c r="I38" t="s">
        <v>417</v>
      </c>
      <c r="J38" t="s">
        <v>418</v>
      </c>
      <c r="K38" t="s">
        <v>416</v>
      </c>
      <c r="L38" t="s">
        <v>419</v>
      </c>
      <c r="M38" t="s">
        <v>469</v>
      </c>
    </row>
    <row r="39" spans="1:13" x14ac:dyDescent="0.35">
      <c r="A39" t="s">
        <v>470</v>
      </c>
      <c r="B39" t="s">
        <v>471</v>
      </c>
      <c r="C39" t="s">
        <v>472</v>
      </c>
      <c r="D39" t="s">
        <v>473</v>
      </c>
      <c r="E39" t="s">
        <v>474</v>
      </c>
      <c r="F39" t="s">
        <v>475</v>
      </c>
      <c r="G39" t="s">
        <v>415</v>
      </c>
      <c r="H39" t="s">
        <v>416</v>
      </c>
      <c r="I39" t="s">
        <v>417</v>
      </c>
      <c r="J39" t="s">
        <v>418</v>
      </c>
      <c r="K39" t="s">
        <v>416</v>
      </c>
      <c r="L39" t="s">
        <v>419</v>
      </c>
      <c r="M39" t="s">
        <v>476</v>
      </c>
    </row>
    <row r="40" spans="1:13" x14ac:dyDescent="0.35">
      <c r="A40" t="s">
        <v>477</v>
      </c>
      <c r="B40" t="s">
        <v>478</v>
      </c>
      <c r="C40" t="s">
        <v>479</v>
      </c>
      <c r="D40" t="s">
        <v>480</v>
      </c>
      <c r="E40" t="s">
        <v>481</v>
      </c>
      <c r="F40" t="s">
        <v>482</v>
      </c>
      <c r="G40" t="s">
        <v>415</v>
      </c>
      <c r="H40" t="s">
        <v>416</v>
      </c>
      <c r="I40" t="s">
        <v>417</v>
      </c>
      <c r="J40" t="s">
        <v>418</v>
      </c>
      <c r="K40" t="s">
        <v>416</v>
      </c>
      <c r="L40" t="s">
        <v>419</v>
      </c>
      <c r="M40" t="s">
        <v>483</v>
      </c>
    </row>
    <row r="41" spans="1:13" x14ac:dyDescent="0.35">
      <c r="A41" t="s">
        <v>484</v>
      </c>
      <c r="B41" t="s">
        <v>485</v>
      </c>
      <c r="C41" t="s">
        <v>486</v>
      </c>
      <c r="D41" t="s">
        <v>487</v>
      </c>
      <c r="E41" t="s">
        <v>488</v>
      </c>
      <c r="F41" t="s">
        <v>489</v>
      </c>
      <c r="G41" t="s">
        <v>415</v>
      </c>
      <c r="H41" t="s">
        <v>416</v>
      </c>
      <c r="I41" t="s">
        <v>417</v>
      </c>
      <c r="J41" t="s">
        <v>418</v>
      </c>
      <c r="K41" t="s">
        <v>416</v>
      </c>
      <c r="L41" t="s">
        <v>419</v>
      </c>
      <c r="M41" t="s">
        <v>490</v>
      </c>
    </row>
    <row r="42" spans="1:13" x14ac:dyDescent="0.35">
      <c r="A42" t="s">
        <v>491</v>
      </c>
      <c r="B42" t="s">
        <v>492</v>
      </c>
      <c r="C42" t="s">
        <v>493</v>
      </c>
      <c r="D42" t="s">
        <v>494</v>
      </c>
      <c r="E42" t="s">
        <v>495</v>
      </c>
      <c r="F42" t="s">
        <v>496</v>
      </c>
      <c r="G42" t="s">
        <v>415</v>
      </c>
      <c r="H42" t="s">
        <v>416</v>
      </c>
      <c r="I42" t="s">
        <v>417</v>
      </c>
      <c r="J42" t="s">
        <v>418</v>
      </c>
      <c r="K42" t="s">
        <v>416</v>
      </c>
      <c r="L42" t="s">
        <v>419</v>
      </c>
      <c r="M42" t="s">
        <v>497</v>
      </c>
    </row>
    <row r="43" spans="1:13" x14ac:dyDescent="0.35">
      <c r="A43" t="s">
        <v>498</v>
      </c>
      <c r="B43" t="s">
        <v>499</v>
      </c>
      <c r="C43" t="s">
        <v>500</v>
      </c>
      <c r="D43" t="s">
        <v>501</v>
      </c>
      <c r="E43" t="s">
        <v>502</v>
      </c>
      <c r="F43" t="s">
        <v>503</v>
      </c>
      <c r="G43" t="s">
        <v>415</v>
      </c>
      <c r="H43" t="s">
        <v>416</v>
      </c>
      <c r="I43" t="s">
        <v>417</v>
      </c>
      <c r="J43" t="s">
        <v>418</v>
      </c>
      <c r="K43" t="s">
        <v>416</v>
      </c>
      <c r="L43" t="s">
        <v>419</v>
      </c>
      <c r="M43" t="s">
        <v>504</v>
      </c>
    </row>
    <row r="44" spans="1:13" x14ac:dyDescent="0.35">
      <c r="A44" t="s">
        <v>505</v>
      </c>
      <c r="B44" t="s">
        <v>506</v>
      </c>
      <c r="C44" t="s">
        <v>507</v>
      </c>
      <c r="D44" t="s">
        <v>508</v>
      </c>
      <c r="E44" t="s">
        <v>509</v>
      </c>
      <c r="F44" t="s">
        <v>510</v>
      </c>
      <c r="G44" t="s">
        <v>415</v>
      </c>
      <c r="H44" t="s">
        <v>416</v>
      </c>
      <c r="I44" t="s">
        <v>417</v>
      </c>
      <c r="J44" t="s">
        <v>418</v>
      </c>
      <c r="K44" t="s">
        <v>416</v>
      </c>
      <c r="L44" t="s">
        <v>419</v>
      </c>
      <c r="M44" t="s">
        <v>511</v>
      </c>
    </row>
    <row r="45" spans="1:13" x14ac:dyDescent="0.35">
      <c r="A45" t="s">
        <v>512</v>
      </c>
      <c r="B45" t="s">
        <v>513</v>
      </c>
      <c r="C45" t="s">
        <v>514</v>
      </c>
      <c r="D45" t="s">
        <v>515</v>
      </c>
      <c r="E45" t="s">
        <v>516</v>
      </c>
      <c r="F45" t="s">
        <v>517</v>
      </c>
      <c r="G45" t="s">
        <v>415</v>
      </c>
      <c r="H45" t="s">
        <v>416</v>
      </c>
      <c r="I45" t="s">
        <v>417</v>
      </c>
      <c r="J45" t="s">
        <v>418</v>
      </c>
      <c r="K45" t="s">
        <v>416</v>
      </c>
      <c r="L45" t="s">
        <v>419</v>
      </c>
      <c r="M45" t="s">
        <v>518</v>
      </c>
    </row>
    <row r="46" spans="1:13" x14ac:dyDescent="0.35">
      <c r="A46" t="s">
        <v>519</v>
      </c>
      <c r="B46" t="s">
        <v>520</v>
      </c>
      <c r="C46" t="s">
        <v>521</v>
      </c>
      <c r="D46" t="s">
        <v>522</v>
      </c>
      <c r="E46" t="s">
        <v>523</v>
      </c>
      <c r="F46" t="s">
        <v>524</v>
      </c>
      <c r="G46" t="s">
        <v>415</v>
      </c>
      <c r="H46" t="s">
        <v>416</v>
      </c>
      <c r="I46" t="s">
        <v>417</v>
      </c>
      <c r="J46" t="s">
        <v>418</v>
      </c>
      <c r="K46" t="s">
        <v>416</v>
      </c>
      <c r="L46" t="s">
        <v>419</v>
      </c>
      <c r="M46" t="s">
        <v>525</v>
      </c>
    </row>
    <row r="47" spans="1:13" x14ac:dyDescent="0.35">
      <c r="A47" t="s">
        <v>526</v>
      </c>
      <c r="B47" t="s">
        <v>527</v>
      </c>
      <c r="C47" t="s">
        <v>528</v>
      </c>
      <c r="D47" t="s">
        <v>529</v>
      </c>
      <c r="E47" t="s">
        <v>530</v>
      </c>
      <c r="F47" t="s">
        <v>531</v>
      </c>
      <c r="G47" t="s">
        <v>415</v>
      </c>
      <c r="H47" t="s">
        <v>416</v>
      </c>
      <c r="I47" t="s">
        <v>417</v>
      </c>
      <c r="J47" t="s">
        <v>418</v>
      </c>
      <c r="K47" t="s">
        <v>416</v>
      </c>
      <c r="L47" t="s">
        <v>419</v>
      </c>
      <c r="M47" t="s">
        <v>532</v>
      </c>
    </row>
    <row r="48" spans="1:13" x14ac:dyDescent="0.35">
      <c r="A48" t="s">
        <v>533</v>
      </c>
      <c r="B48" t="s">
        <v>534</v>
      </c>
      <c r="C48" t="s">
        <v>535</v>
      </c>
      <c r="D48" t="s">
        <v>536</v>
      </c>
      <c r="E48" t="s">
        <v>537</v>
      </c>
      <c r="F48" t="s">
        <v>538</v>
      </c>
      <c r="G48" t="s">
        <v>415</v>
      </c>
      <c r="H48" t="s">
        <v>416</v>
      </c>
      <c r="I48" t="s">
        <v>417</v>
      </c>
      <c r="J48" t="s">
        <v>418</v>
      </c>
      <c r="K48" t="s">
        <v>416</v>
      </c>
      <c r="L48" t="s">
        <v>419</v>
      </c>
      <c r="M48" t="s">
        <v>539</v>
      </c>
    </row>
    <row r="49" spans="1:13" x14ac:dyDescent="0.35">
      <c r="A49" t="s">
        <v>540</v>
      </c>
      <c r="B49" t="s">
        <v>541</v>
      </c>
      <c r="C49" t="s">
        <v>542</v>
      </c>
      <c r="D49" t="s">
        <v>543</v>
      </c>
      <c r="E49" t="s">
        <v>544</v>
      </c>
      <c r="F49" t="s">
        <v>545</v>
      </c>
      <c r="G49" t="s">
        <v>546</v>
      </c>
      <c r="H49" t="s">
        <v>547</v>
      </c>
      <c r="I49" t="s">
        <v>548</v>
      </c>
      <c r="J49" t="s">
        <v>549</v>
      </c>
      <c r="K49" t="s">
        <v>550</v>
      </c>
      <c r="L49" t="s">
        <v>551</v>
      </c>
      <c r="M49" t="s">
        <v>552</v>
      </c>
    </row>
    <row r="50" spans="1:13" x14ac:dyDescent="0.35">
      <c r="A50" t="s">
        <v>553</v>
      </c>
      <c r="B50" t="s">
        <v>554</v>
      </c>
      <c r="C50" t="s">
        <v>555</v>
      </c>
      <c r="D50" t="s">
        <v>556</v>
      </c>
      <c r="E50" t="s">
        <v>557</v>
      </c>
      <c r="F50" t="s">
        <v>558</v>
      </c>
      <c r="G50" t="s">
        <v>546</v>
      </c>
      <c r="H50" t="s">
        <v>547</v>
      </c>
      <c r="I50" t="s">
        <v>548</v>
      </c>
      <c r="J50" t="s">
        <v>549</v>
      </c>
      <c r="K50" t="s">
        <v>550</v>
      </c>
      <c r="L50" t="s">
        <v>551</v>
      </c>
      <c r="M50" t="s">
        <v>559</v>
      </c>
    </row>
    <row r="51" spans="1:13" x14ac:dyDescent="0.35">
      <c r="A51" t="s">
        <v>560</v>
      </c>
      <c r="B51" t="s">
        <v>561</v>
      </c>
      <c r="C51" t="s">
        <v>562</v>
      </c>
      <c r="D51" t="s">
        <v>563</v>
      </c>
      <c r="E51" t="s">
        <v>564</v>
      </c>
      <c r="F51" t="s">
        <v>565</v>
      </c>
      <c r="G51" t="s">
        <v>546</v>
      </c>
      <c r="H51" t="s">
        <v>547</v>
      </c>
      <c r="I51" t="s">
        <v>548</v>
      </c>
      <c r="J51" t="s">
        <v>549</v>
      </c>
      <c r="K51" t="s">
        <v>550</v>
      </c>
      <c r="L51" t="s">
        <v>551</v>
      </c>
      <c r="M51" t="s">
        <v>566</v>
      </c>
    </row>
    <row r="52" spans="1:13" x14ac:dyDescent="0.35">
      <c r="A52" t="s">
        <v>567</v>
      </c>
      <c r="B52" t="s">
        <v>568</v>
      </c>
      <c r="C52" t="s">
        <v>569</v>
      </c>
      <c r="D52" t="s">
        <v>570</v>
      </c>
      <c r="E52" t="s">
        <v>571</v>
      </c>
      <c r="F52" t="s">
        <v>572</v>
      </c>
      <c r="G52" t="s">
        <v>546</v>
      </c>
      <c r="H52" t="s">
        <v>547</v>
      </c>
      <c r="I52" t="s">
        <v>548</v>
      </c>
      <c r="J52" t="s">
        <v>549</v>
      </c>
      <c r="K52" t="s">
        <v>550</v>
      </c>
      <c r="L52" t="s">
        <v>551</v>
      </c>
      <c r="M52" t="s">
        <v>573</v>
      </c>
    </row>
    <row r="53" spans="1:13" x14ac:dyDescent="0.35">
      <c r="A53" t="s">
        <v>574</v>
      </c>
      <c r="B53" t="s">
        <v>575</v>
      </c>
      <c r="C53" t="s">
        <v>576</v>
      </c>
      <c r="D53" t="s">
        <v>577</v>
      </c>
      <c r="E53" t="s">
        <v>578</v>
      </c>
      <c r="F53" t="s">
        <v>579</v>
      </c>
      <c r="G53" t="s">
        <v>546</v>
      </c>
      <c r="H53" t="s">
        <v>547</v>
      </c>
      <c r="I53" t="s">
        <v>548</v>
      </c>
      <c r="J53" t="s">
        <v>549</v>
      </c>
      <c r="K53" t="s">
        <v>550</v>
      </c>
      <c r="L53" t="s">
        <v>551</v>
      </c>
      <c r="M53" t="s">
        <v>580</v>
      </c>
    </row>
    <row r="54" spans="1:13" x14ac:dyDescent="0.35">
      <c r="A54" t="s">
        <v>581</v>
      </c>
      <c r="B54" t="s">
        <v>582</v>
      </c>
      <c r="C54" t="s">
        <v>583</v>
      </c>
      <c r="D54" t="s">
        <v>584</v>
      </c>
      <c r="E54" t="s">
        <v>585</v>
      </c>
      <c r="F54" t="s">
        <v>586</v>
      </c>
      <c r="G54" t="s">
        <v>546</v>
      </c>
      <c r="H54" t="s">
        <v>547</v>
      </c>
      <c r="I54" t="s">
        <v>548</v>
      </c>
      <c r="J54" t="s">
        <v>549</v>
      </c>
      <c r="K54" t="s">
        <v>550</v>
      </c>
      <c r="L54" t="s">
        <v>551</v>
      </c>
      <c r="M54" t="s">
        <v>587</v>
      </c>
    </row>
    <row r="55" spans="1:13" x14ac:dyDescent="0.35">
      <c r="A55" t="s">
        <v>588</v>
      </c>
      <c r="B55" t="s">
        <v>589</v>
      </c>
      <c r="C55" t="s">
        <v>590</v>
      </c>
      <c r="D55" t="s">
        <v>591</v>
      </c>
      <c r="E55" t="s">
        <v>592</v>
      </c>
      <c r="F55" t="s">
        <v>593</v>
      </c>
      <c r="G55" t="s">
        <v>546</v>
      </c>
      <c r="H55" t="s">
        <v>547</v>
      </c>
      <c r="I55" t="s">
        <v>548</v>
      </c>
      <c r="J55" t="s">
        <v>549</v>
      </c>
      <c r="K55" t="s">
        <v>550</v>
      </c>
      <c r="L55" t="s">
        <v>551</v>
      </c>
      <c r="M55" t="s">
        <v>594</v>
      </c>
    </row>
    <row r="56" spans="1:13" x14ac:dyDescent="0.35">
      <c r="A56" t="s">
        <v>595</v>
      </c>
      <c r="B56" t="s">
        <v>596</v>
      </c>
      <c r="C56" t="s">
        <v>597</v>
      </c>
      <c r="D56" t="s">
        <v>598</v>
      </c>
      <c r="E56" t="s">
        <v>599</v>
      </c>
      <c r="F56" t="s">
        <v>600</v>
      </c>
      <c r="G56" t="s">
        <v>546</v>
      </c>
      <c r="H56" t="s">
        <v>547</v>
      </c>
      <c r="I56" t="s">
        <v>548</v>
      </c>
      <c r="J56" t="s">
        <v>549</v>
      </c>
      <c r="K56" t="s">
        <v>550</v>
      </c>
      <c r="L56" t="s">
        <v>551</v>
      </c>
      <c r="M56" t="s">
        <v>601</v>
      </c>
    </row>
    <row r="57" spans="1:13" x14ac:dyDescent="0.35">
      <c r="A57" t="s">
        <v>602</v>
      </c>
      <c r="B57" t="s">
        <v>603</v>
      </c>
      <c r="C57" t="s">
        <v>604</v>
      </c>
      <c r="D57" t="s">
        <v>605</v>
      </c>
      <c r="E57" t="s">
        <v>606</v>
      </c>
      <c r="F57" t="s">
        <v>607</v>
      </c>
      <c r="G57" t="s">
        <v>546</v>
      </c>
      <c r="H57" t="s">
        <v>547</v>
      </c>
      <c r="I57" t="s">
        <v>548</v>
      </c>
      <c r="J57" t="s">
        <v>549</v>
      </c>
      <c r="K57" t="s">
        <v>550</v>
      </c>
      <c r="L57" t="s">
        <v>551</v>
      </c>
      <c r="M57" t="s">
        <v>608</v>
      </c>
    </row>
    <row r="58" spans="1:13" x14ac:dyDescent="0.35">
      <c r="A58" t="s">
        <v>609</v>
      </c>
      <c r="B58" t="s">
        <v>610</v>
      </c>
      <c r="C58" t="s">
        <v>611</v>
      </c>
      <c r="D58" t="s">
        <v>612</v>
      </c>
      <c r="E58" t="s">
        <v>610</v>
      </c>
      <c r="F58" t="s">
        <v>613</v>
      </c>
      <c r="G58" t="s">
        <v>257</v>
      </c>
      <c r="H58" t="s">
        <v>258</v>
      </c>
      <c r="I58" t="s">
        <v>259</v>
      </c>
      <c r="J58" t="s">
        <v>260</v>
      </c>
      <c r="K58" t="s">
        <v>261</v>
      </c>
      <c r="L58" t="s">
        <v>262</v>
      </c>
      <c r="M58" t="s">
        <v>614</v>
      </c>
    </row>
    <row r="59" spans="1:13" x14ac:dyDescent="0.35">
      <c r="A59" t="s">
        <v>615</v>
      </c>
      <c r="B59" t="s">
        <v>616</v>
      </c>
      <c r="C59" t="s">
        <v>617</v>
      </c>
      <c r="D59" t="s">
        <v>618</v>
      </c>
      <c r="E59" t="s">
        <v>616</v>
      </c>
      <c r="F59" t="s">
        <v>619</v>
      </c>
      <c r="G59" t="s">
        <v>257</v>
      </c>
      <c r="H59" t="s">
        <v>258</v>
      </c>
      <c r="I59" t="s">
        <v>259</v>
      </c>
      <c r="J59" t="s">
        <v>260</v>
      </c>
      <c r="K59" t="s">
        <v>261</v>
      </c>
      <c r="L59" t="s">
        <v>262</v>
      </c>
      <c r="M59" t="s">
        <v>620</v>
      </c>
    </row>
    <row r="60" spans="1:13" x14ac:dyDescent="0.35">
      <c r="A60" t="s">
        <v>621</v>
      </c>
      <c r="B60" t="s">
        <v>622</v>
      </c>
      <c r="C60" t="s">
        <v>623</v>
      </c>
      <c r="D60" t="s">
        <v>624</v>
      </c>
      <c r="E60" t="s">
        <v>622</v>
      </c>
      <c r="F60" t="s">
        <v>625</v>
      </c>
      <c r="G60" t="s">
        <v>257</v>
      </c>
      <c r="H60" t="s">
        <v>258</v>
      </c>
      <c r="I60" t="s">
        <v>259</v>
      </c>
      <c r="J60" t="s">
        <v>260</v>
      </c>
      <c r="K60" t="s">
        <v>261</v>
      </c>
      <c r="L60" t="s">
        <v>262</v>
      </c>
      <c r="M60" t="s">
        <v>626</v>
      </c>
    </row>
    <row r="61" spans="1:13" x14ac:dyDescent="0.35">
      <c r="A61" t="s">
        <v>627</v>
      </c>
      <c r="B61" t="s">
        <v>272</v>
      </c>
      <c r="C61" t="s">
        <v>628</v>
      </c>
      <c r="D61" t="s">
        <v>629</v>
      </c>
      <c r="E61" t="s">
        <v>630</v>
      </c>
      <c r="F61" t="s">
        <v>631</v>
      </c>
      <c r="G61" t="s">
        <v>257</v>
      </c>
      <c r="H61" t="s">
        <v>258</v>
      </c>
      <c r="I61" t="s">
        <v>259</v>
      </c>
      <c r="J61" t="s">
        <v>260</v>
      </c>
      <c r="K61" t="s">
        <v>261</v>
      </c>
      <c r="L61" t="s">
        <v>262</v>
      </c>
      <c r="M61" t="s">
        <v>632</v>
      </c>
    </row>
    <row r="62" spans="1:13" x14ac:dyDescent="0.35">
      <c r="A62" t="s">
        <v>633</v>
      </c>
      <c r="B62" t="s">
        <v>288</v>
      </c>
      <c r="C62" t="s">
        <v>634</v>
      </c>
      <c r="D62" t="s">
        <v>635</v>
      </c>
      <c r="E62" t="s">
        <v>288</v>
      </c>
      <c r="F62" t="s">
        <v>636</v>
      </c>
      <c r="G62" t="s">
        <v>257</v>
      </c>
      <c r="H62" t="s">
        <v>258</v>
      </c>
      <c r="I62" t="s">
        <v>259</v>
      </c>
      <c r="J62" t="s">
        <v>260</v>
      </c>
      <c r="K62" t="s">
        <v>261</v>
      </c>
      <c r="L62" t="s">
        <v>262</v>
      </c>
      <c r="M62" t="s">
        <v>288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0CDC-3095-4784-877E-6C0BE2CEAA3C}">
  <dimension ref="A1:R173"/>
  <sheetViews>
    <sheetView workbookViewId="0">
      <selection sqref="A1:R173"/>
    </sheetView>
  </sheetViews>
  <sheetFormatPr defaultRowHeight="14.5" x14ac:dyDescent="0.35"/>
  <cols>
    <col min="1" max="1" width="19.36328125" bestFit="1" customWidth="1"/>
    <col min="2" max="2" width="67.1796875" bestFit="1" customWidth="1"/>
    <col min="3" max="3" width="74.7265625" bestFit="1" customWidth="1"/>
    <col min="4" max="4" width="20.1796875" bestFit="1" customWidth="1"/>
    <col min="5" max="5" width="67.1796875" bestFit="1" customWidth="1"/>
    <col min="6" max="6" width="72.81640625" bestFit="1" customWidth="1"/>
    <col min="7" max="7" width="20.1796875" bestFit="1" customWidth="1"/>
    <col min="8" max="8" width="20.26953125" bestFit="1" customWidth="1"/>
    <col min="9" max="9" width="33.08984375" bestFit="1" customWidth="1"/>
    <col min="10" max="10" width="36.6328125" bestFit="1" customWidth="1"/>
    <col min="11" max="11" width="21.26953125" bestFit="1" customWidth="1"/>
    <col min="12" max="12" width="41.26953125" bestFit="1" customWidth="1"/>
    <col min="13" max="13" width="43.7265625" bestFit="1" customWidth="1"/>
    <col min="14" max="14" width="16.6328125" bestFit="1" customWidth="1"/>
    <col min="15" max="15" width="19.1796875" bestFit="1" customWidth="1"/>
    <col min="16" max="16" width="24.54296875" bestFit="1" customWidth="1"/>
    <col min="17" max="17" width="28.1796875" bestFit="1" customWidth="1"/>
    <col min="18" max="18" width="10.08984375" bestFit="1" customWidth="1"/>
  </cols>
  <sheetData>
    <row r="1" spans="1:18" x14ac:dyDescent="0.35">
      <c r="A1" t="s">
        <v>637</v>
      </c>
      <c r="B1" t="s">
        <v>638</v>
      </c>
      <c r="C1" t="s">
        <v>639</v>
      </c>
      <c r="D1" t="s">
        <v>640</v>
      </c>
      <c r="E1" t="s">
        <v>641</v>
      </c>
      <c r="F1" t="s">
        <v>642</v>
      </c>
      <c r="G1" t="s">
        <v>643</v>
      </c>
      <c r="H1" t="s">
        <v>644</v>
      </c>
      <c r="I1" t="s">
        <v>645</v>
      </c>
      <c r="J1" t="s">
        <v>646</v>
      </c>
      <c r="K1" t="s">
        <v>647</v>
      </c>
      <c r="L1" t="s">
        <v>648</v>
      </c>
      <c r="M1" t="s">
        <v>649</v>
      </c>
      <c r="N1" t="s">
        <v>650</v>
      </c>
      <c r="O1" t="s">
        <v>651</v>
      </c>
      <c r="P1" t="s">
        <v>652</v>
      </c>
      <c r="Q1" t="s">
        <v>196</v>
      </c>
      <c r="R1" t="s">
        <v>7</v>
      </c>
    </row>
    <row r="2" spans="1:18" x14ac:dyDescent="0.35">
      <c r="A2" t="s">
        <v>653</v>
      </c>
      <c r="B2" t="s">
        <v>654</v>
      </c>
      <c r="C2" t="s">
        <v>655</v>
      </c>
      <c r="D2" t="s">
        <v>212</v>
      </c>
      <c r="E2" t="s">
        <v>656</v>
      </c>
      <c r="F2" t="s">
        <v>657</v>
      </c>
      <c r="G2" t="s">
        <v>197</v>
      </c>
      <c r="H2" t="s">
        <v>257</v>
      </c>
      <c r="I2" t="s">
        <v>658</v>
      </c>
      <c r="J2" t="s">
        <v>659</v>
      </c>
      <c r="K2" t="s">
        <v>51</v>
      </c>
      <c r="L2" t="s">
        <v>660</v>
      </c>
      <c r="M2" t="s">
        <v>661</v>
      </c>
      <c r="N2" t="s">
        <v>662</v>
      </c>
      <c r="O2" t="s">
        <v>663</v>
      </c>
      <c r="P2" t="s">
        <v>664</v>
      </c>
      <c r="Q2" t="s">
        <v>665</v>
      </c>
      <c r="R2" t="s">
        <v>14</v>
      </c>
    </row>
    <row r="3" spans="1:18" x14ac:dyDescent="0.35">
      <c r="A3" t="s">
        <v>666</v>
      </c>
      <c r="B3" t="s">
        <v>667</v>
      </c>
      <c r="C3" t="s">
        <v>668</v>
      </c>
      <c r="D3" t="s">
        <v>212</v>
      </c>
      <c r="E3" t="s">
        <v>656</v>
      </c>
      <c r="F3" t="s">
        <v>657</v>
      </c>
      <c r="G3" t="s">
        <v>197</v>
      </c>
      <c r="H3" t="s">
        <v>257</v>
      </c>
      <c r="I3" t="s">
        <v>658</v>
      </c>
      <c r="J3" t="s">
        <v>659</v>
      </c>
      <c r="K3" t="s">
        <v>51</v>
      </c>
      <c r="L3" t="s">
        <v>660</v>
      </c>
      <c r="M3" t="s">
        <v>661</v>
      </c>
      <c r="N3" t="s">
        <v>662</v>
      </c>
      <c r="O3" t="s">
        <v>663</v>
      </c>
      <c r="P3" t="s">
        <v>664</v>
      </c>
      <c r="Q3" t="s">
        <v>665</v>
      </c>
      <c r="R3" t="s">
        <v>14</v>
      </c>
    </row>
    <row r="4" spans="1:18" x14ac:dyDescent="0.35">
      <c r="A4" t="s">
        <v>669</v>
      </c>
      <c r="B4" t="s">
        <v>670</v>
      </c>
      <c r="C4" t="s">
        <v>671</v>
      </c>
      <c r="D4" t="s">
        <v>672</v>
      </c>
      <c r="E4" t="s">
        <v>670</v>
      </c>
      <c r="F4" t="s">
        <v>673</v>
      </c>
      <c r="G4" t="s">
        <v>674</v>
      </c>
      <c r="H4" t="s">
        <v>257</v>
      </c>
      <c r="I4" t="s">
        <v>658</v>
      </c>
      <c r="J4" t="s">
        <v>659</v>
      </c>
      <c r="K4" t="s">
        <v>51</v>
      </c>
      <c r="L4" t="s">
        <v>660</v>
      </c>
      <c r="M4" t="s">
        <v>661</v>
      </c>
      <c r="N4" t="s">
        <v>662</v>
      </c>
      <c r="O4" t="s">
        <v>663</v>
      </c>
      <c r="P4" t="s">
        <v>664</v>
      </c>
      <c r="Q4" t="s">
        <v>665</v>
      </c>
      <c r="R4" t="s">
        <v>14</v>
      </c>
    </row>
    <row r="5" spans="1:18" x14ac:dyDescent="0.35">
      <c r="A5" t="s">
        <v>675</v>
      </c>
      <c r="B5" t="s">
        <v>676</v>
      </c>
      <c r="C5" t="s">
        <v>677</v>
      </c>
      <c r="D5" t="s">
        <v>678</v>
      </c>
      <c r="E5" t="s">
        <v>676</v>
      </c>
      <c r="F5" t="s">
        <v>679</v>
      </c>
      <c r="G5" t="s">
        <v>209</v>
      </c>
      <c r="H5" t="s">
        <v>257</v>
      </c>
      <c r="I5" t="s">
        <v>658</v>
      </c>
      <c r="J5" t="s">
        <v>659</v>
      </c>
      <c r="K5" t="s">
        <v>51</v>
      </c>
      <c r="L5" t="s">
        <v>660</v>
      </c>
      <c r="M5" t="s">
        <v>661</v>
      </c>
      <c r="N5" t="s">
        <v>662</v>
      </c>
      <c r="O5" t="s">
        <v>663</v>
      </c>
      <c r="P5" t="s">
        <v>664</v>
      </c>
      <c r="Q5" t="s">
        <v>665</v>
      </c>
      <c r="R5" t="s">
        <v>14</v>
      </c>
    </row>
    <row r="6" spans="1:18" x14ac:dyDescent="0.35">
      <c r="A6" t="s">
        <v>680</v>
      </c>
      <c r="B6" t="s">
        <v>681</v>
      </c>
      <c r="C6" t="s">
        <v>682</v>
      </c>
      <c r="D6" t="s">
        <v>683</v>
      </c>
      <c r="E6" t="s">
        <v>684</v>
      </c>
      <c r="F6" t="s">
        <v>685</v>
      </c>
      <c r="G6" t="s">
        <v>686</v>
      </c>
      <c r="H6" t="s">
        <v>257</v>
      </c>
      <c r="I6" t="s">
        <v>658</v>
      </c>
      <c r="J6" t="s">
        <v>659</v>
      </c>
      <c r="K6" t="s">
        <v>51</v>
      </c>
      <c r="L6" t="s">
        <v>660</v>
      </c>
      <c r="M6" t="s">
        <v>661</v>
      </c>
      <c r="N6" t="s">
        <v>662</v>
      </c>
      <c r="O6" t="s">
        <v>663</v>
      </c>
      <c r="P6" t="s">
        <v>664</v>
      </c>
      <c r="Q6" t="s">
        <v>665</v>
      </c>
      <c r="R6" t="s">
        <v>14</v>
      </c>
    </row>
    <row r="7" spans="1:18" x14ac:dyDescent="0.35">
      <c r="A7" t="s">
        <v>687</v>
      </c>
      <c r="B7" t="s">
        <v>688</v>
      </c>
      <c r="C7" t="s">
        <v>689</v>
      </c>
      <c r="D7" t="s">
        <v>690</v>
      </c>
      <c r="E7" t="s">
        <v>691</v>
      </c>
      <c r="F7" t="s">
        <v>692</v>
      </c>
      <c r="G7" t="s">
        <v>693</v>
      </c>
      <c r="H7" t="s">
        <v>257</v>
      </c>
      <c r="I7" t="s">
        <v>658</v>
      </c>
      <c r="J7" t="s">
        <v>659</v>
      </c>
      <c r="K7" t="s">
        <v>51</v>
      </c>
      <c r="L7" t="s">
        <v>660</v>
      </c>
      <c r="M7" t="s">
        <v>661</v>
      </c>
      <c r="N7" t="s">
        <v>662</v>
      </c>
      <c r="O7" t="s">
        <v>663</v>
      </c>
      <c r="P7" t="s">
        <v>664</v>
      </c>
      <c r="Q7" t="s">
        <v>665</v>
      </c>
      <c r="R7" t="s">
        <v>14</v>
      </c>
    </row>
    <row r="8" spans="1:18" x14ac:dyDescent="0.35">
      <c r="A8" t="s">
        <v>694</v>
      </c>
      <c r="B8" t="s">
        <v>695</v>
      </c>
      <c r="C8" t="s">
        <v>696</v>
      </c>
      <c r="D8" t="s">
        <v>690</v>
      </c>
      <c r="E8" t="s">
        <v>691</v>
      </c>
      <c r="F8" t="s">
        <v>692</v>
      </c>
      <c r="G8" t="s">
        <v>693</v>
      </c>
      <c r="H8" t="s">
        <v>257</v>
      </c>
      <c r="I8" t="s">
        <v>658</v>
      </c>
      <c r="J8" t="s">
        <v>659</v>
      </c>
      <c r="K8" t="s">
        <v>51</v>
      </c>
      <c r="L8" t="s">
        <v>660</v>
      </c>
      <c r="M8" t="s">
        <v>661</v>
      </c>
      <c r="N8" t="s">
        <v>662</v>
      </c>
      <c r="O8" t="s">
        <v>663</v>
      </c>
      <c r="P8" t="s">
        <v>664</v>
      </c>
      <c r="Q8" t="s">
        <v>665</v>
      </c>
      <c r="R8" t="s">
        <v>14</v>
      </c>
    </row>
    <row r="9" spans="1:18" x14ac:dyDescent="0.35">
      <c r="A9" t="s">
        <v>697</v>
      </c>
      <c r="B9" t="s">
        <v>698</v>
      </c>
      <c r="C9" t="s">
        <v>699</v>
      </c>
      <c r="D9" t="s">
        <v>690</v>
      </c>
      <c r="E9" t="s">
        <v>691</v>
      </c>
      <c r="F9" t="s">
        <v>692</v>
      </c>
      <c r="G9" t="s">
        <v>693</v>
      </c>
      <c r="H9" t="s">
        <v>257</v>
      </c>
      <c r="I9" t="s">
        <v>658</v>
      </c>
      <c r="J9" t="s">
        <v>659</v>
      </c>
      <c r="K9" t="s">
        <v>51</v>
      </c>
      <c r="L9" t="s">
        <v>660</v>
      </c>
      <c r="M9" t="s">
        <v>661</v>
      </c>
      <c r="N9" t="s">
        <v>662</v>
      </c>
      <c r="O9" t="s">
        <v>663</v>
      </c>
      <c r="P9" t="s">
        <v>664</v>
      </c>
      <c r="Q9" t="s">
        <v>665</v>
      </c>
      <c r="R9" t="s">
        <v>14</v>
      </c>
    </row>
    <row r="10" spans="1:18" x14ac:dyDescent="0.35">
      <c r="A10" t="s">
        <v>700</v>
      </c>
      <c r="B10" t="s">
        <v>701</v>
      </c>
      <c r="C10" t="s">
        <v>702</v>
      </c>
      <c r="D10" t="s">
        <v>703</v>
      </c>
      <c r="E10" t="s">
        <v>704</v>
      </c>
      <c r="F10" t="s">
        <v>705</v>
      </c>
      <c r="G10" t="s">
        <v>216</v>
      </c>
      <c r="H10" t="s">
        <v>257</v>
      </c>
      <c r="I10" t="s">
        <v>658</v>
      </c>
      <c r="J10" t="s">
        <v>659</v>
      </c>
      <c r="K10" t="s">
        <v>51</v>
      </c>
      <c r="L10" t="s">
        <v>660</v>
      </c>
      <c r="M10" t="s">
        <v>661</v>
      </c>
      <c r="N10" t="s">
        <v>662</v>
      </c>
      <c r="O10" t="s">
        <v>663</v>
      </c>
      <c r="P10" t="s">
        <v>664</v>
      </c>
      <c r="Q10" t="s">
        <v>665</v>
      </c>
      <c r="R10" t="s">
        <v>14</v>
      </c>
    </row>
    <row r="11" spans="1:18" x14ac:dyDescent="0.35">
      <c r="A11" t="s">
        <v>706</v>
      </c>
      <c r="B11" t="s">
        <v>707</v>
      </c>
      <c r="C11" t="s">
        <v>708</v>
      </c>
      <c r="D11" t="s">
        <v>703</v>
      </c>
      <c r="E11" t="s">
        <v>704</v>
      </c>
      <c r="F11" t="s">
        <v>705</v>
      </c>
      <c r="G11" t="s">
        <v>216</v>
      </c>
      <c r="H11" t="s">
        <v>257</v>
      </c>
      <c r="I11" t="s">
        <v>658</v>
      </c>
      <c r="J11" t="s">
        <v>659</v>
      </c>
      <c r="K11" t="s">
        <v>51</v>
      </c>
      <c r="L11" t="s">
        <v>660</v>
      </c>
      <c r="M11" t="s">
        <v>661</v>
      </c>
      <c r="N11" t="s">
        <v>662</v>
      </c>
      <c r="O11" t="s">
        <v>663</v>
      </c>
      <c r="P11" t="s">
        <v>664</v>
      </c>
      <c r="Q11" t="s">
        <v>665</v>
      </c>
      <c r="R11" t="s">
        <v>14</v>
      </c>
    </row>
    <row r="12" spans="1:18" x14ac:dyDescent="0.35">
      <c r="A12" t="s">
        <v>709</v>
      </c>
      <c r="B12" t="s">
        <v>710</v>
      </c>
      <c r="C12" t="s">
        <v>711</v>
      </c>
      <c r="D12" t="s">
        <v>703</v>
      </c>
      <c r="E12" t="s">
        <v>704</v>
      </c>
      <c r="F12" t="s">
        <v>705</v>
      </c>
      <c r="G12" t="s">
        <v>216</v>
      </c>
      <c r="H12" t="s">
        <v>257</v>
      </c>
      <c r="I12" t="s">
        <v>658</v>
      </c>
      <c r="J12" t="s">
        <v>659</v>
      </c>
      <c r="K12" t="s">
        <v>51</v>
      </c>
      <c r="L12" t="s">
        <v>660</v>
      </c>
      <c r="M12" t="s">
        <v>661</v>
      </c>
      <c r="N12" t="s">
        <v>662</v>
      </c>
      <c r="O12" t="s">
        <v>663</v>
      </c>
      <c r="P12" t="s">
        <v>664</v>
      </c>
      <c r="Q12" t="s">
        <v>665</v>
      </c>
      <c r="R12" t="s">
        <v>14</v>
      </c>
    </row>
    <row r="13" spans="1:18" x14ac:dyDescent="0.35">
      <c r="A13" t="s">
        <v>712</v>
      </c>
      <c r="B13" t="s">
        <v>713</v>
      </c>
      <c r="C13" t="s">
        <v>714</v>
      </c>
      <c r="D13" t="s">
        <v>703</v>
      </c>
      <c r="E13" t="s">
        <v>704</v>
      </c>
      <c r="F13" t="s">
        <v>705</v>
      </c>
      <c r="G13" t="s">
        <v>216</v>
      </c>
      <c r="H13" t="s">
        <v>257</v>
      </c>
      <c r="I13" t="s">
        <v>658</v>
      </c>
      <c r="J13" t="s">
        <v>659</v>
      </c>
      <c r="K13" t="s">
        <v>51</v>
      </c>
      <c r="L13" t="s">
        <v>660</v>
      </c>
      <c r="M13" t="s">
        <v>661</v>
      </c>
      <c r="N13" t="s">
        <v>662</v>
      </c>
      <c r="O13" t="s">
        <v>663</v>
      </c>
      <c r="P13" t="s">
        <v>664</v>
      </c>
      <c r="Q13" t="s">
        <v>665</v>
      </c>
      <c r="R13" t="s">
        <v>14</v>
      </c>
    </row>
    <row r="14" spans="1:18" x14ac:dyDescent="0.35">
      <c r="A14" t="s">
        <v>715</v>
      </c>
      <c r="B14" t="s">
        <v>716</v>
      </c>
      <c r="C14" t="s">
        <v>717</v>
      </c>
      <c r="D14" t="s">
        <v>703</v>
      </c>
      <c r="E14" t="s">
        <v>704</v>
      </c>
      <c r="F14" t="s">
        <v>705</v>
      </c>
      <c r="G14" t="s">
        <v>216</v>
      </c>
      <c r="H14" t="s">
        <v>257</v>
      </c>
      <c r="I14" t="s">
        <v>658</v>
      </c>
      <c r="J14" t="s">
        <v>659</v>
      </c>
      <c r="K14" t="s">
        <v>51</v>
      </c>
      <c r="L14" t="s">
        <v>660</v>
      </c>
      <c r="M14" t="s">
        <v>661</v>
      </c>
      <c r="N14" t="s">
        <v>662</v>
      </c>
      <c r="O14" t="s">
        <v>663</v>
      </c>
      <c r="P14" t="s">
        <v>664</v>
      </c>
      <c r="Q14" t="s">
        <v>665</v>
      </c>
      <c r="R14" t="s">
        <v>14</v>
      </c>
    </row>
    <row r="15" spans="1:18" x14ac:dyDescent="0.35">
      <c r="A15" t="s">
        <v>718</v>
      </c>
      <c r="B15" t="s">
        <v>719</v>
      </c>
      <c r="C15" t="s">
        <v>720</v>
      </c>
      <c r="D15" t="s">
        <v>703</v>
      </c>
      <c r="E15" t="s">
        <v>704</v>
      </c>
      <c r="F15" t="s">
        <v>705</v>
      </c>
      <c r="G15" t="s">
        <v>216</v>
      </c>
      <c r="H15" t="s">
        <v>257</v>
      </c>
      <c r="I15" t="s">
        <v>658</v>
      </c>
      <c r="J15" t="s">
        <v>659</v>
      </c>
      <c r="K15" t="s">
        <v>51</v>
      </c>
      <c r="L15" t="s">
        <v>660</v>
      </c>
      <c r="M15" t="s">
        <v>661</v>
      </c>
      <c r="N15" t="s">
        <v>662</v>
      </c>
      <c r="O15" t="s">
        <v>663</v>
      </c>
      <c r="P15" t="s">
        <v>664</v>
      </c>
      <c r="Q15" t="s">
        <v>665</v>
      </c>
      <c r="R15" t="s">
        <v>14</v>
      </c>
    </row>
    <row r="16" spans="1:18" x14ac:dyDescent="0.35">
      <c r="A16" t="s">
        <v>721</v>
      </c>
      <c r="B16" t="s">
        <v>722</v>
      </c>
      <c r="C16" t="s">
        <v>723</v>
      </c>
      <c r="D16" t="s">
        <v>703</v>
      </c>
      <c r="E16" t="s">
        <v>704</v>
      </c>
      <c r="F16" t="s">
        <v>705</v>
      </c>
      <c r="G16" t="s">
        <v>216</v>
      </c>
      <c r="H16" t="s">
        <v>257</v>
      </c>
      <c r="I16" t="s">
        <v>658</v>
      </c>
      <c r="J16" t="s">
        <v>659</v>
      </c>
      <c r="K16" t="s">
        <v>51</v>
      </c>
      <c r="L16" t="s">
        <v>660</v>
      </c>
      <c r="M16" t="s">
        <v>661</v>
      </c>
      <c r="N16" t="s">
        <v>662</v>
      </c>
      <c r="O16" t="s">
        <v>663</v>
      </c>
      <c r="P16" t="s">
        <v>664</v>
      </c>
      <c r="Q16" t="s">
        <v>665</v>
      </c>
      <c r="R16" t="s">
        <v>14</v>
      </c>
    </row>
    <row r="17" spans="1:18" x14ac:dyDescent="0.35">
      <c r="A17" t="s">
        <v>724</v>
      </c>
      <c r="B17" t="s">
        <v>725</v>
      </c>
      <c r="C17" t="s">
        <v>726</v>
      </c>
      <c r="D17" t="s">
        <v>703</v>
      </c>
      <c r="E17" t="s">
        <v>704</v>
      </c>
      <c r="F17" t="s">
        <v>705</v>
      </c>
      <c r="G17" t="s">
        <v>216</v>
      </c>
      <c r="H17" t="s">
        <v>257</v>
      </c>
      <c r="I17" t="s">
        <v>658</v>
      </c>
      <c r="J17" t="s">
        <v>659</v>
      </c>
      <c r="K17" t="s">
        <v>51</v>
      </c>
      <c r="L17" t="s">
        <v>660</v>
      </c>
      <c r="M17" t="s">
        <v>661</v>
      </c>
      <c r="N17" t="s">
        <v>662</v>
      </c>
      <c r="O17" t="s">
        <v>663</v>
      </c>
      <c r="P17" t="s">
        <v>664</v>
      </c>
      <c r="Q17" t="s">
        <v>665</v>
      </c>
      <c r="R17" t="s">
        <v>14</v>
      </c>
    </row>
    <row r="18" spans="1:18" x14ac:dyDescent="0.35">
      <c r="A18" t="s">
        <v>727</v>
      </c>
      <c r="B18" t="s">
        <v>728</v>
      </c>
      <c r="C18" t="s">
        <v>729</v>
      </c>
      <c r="D18" t="s">
        <v>703</v>
      </c>
      <c r="E18" t="s">
        <v>704</v>
      </c>
      <c r="F18" t="s">
        <v>705</v>
      </c>
      <c r="G18" t="s">
        <v>216</v>
      </c>
      <c r="H18" t="s">
        <v>257</v>
      </c>
      <c r="I18" t="s">
        <v>658</v>
      </c>
      <c r="J18" t="s">
        <v>659</v>
      </c>
      <c r="K18" t="s">
        <v>51</v>
      </c>
      <c r="L18" t="s">
        <v>660</v>
      </c>
      <c r="M18" t="s">
        <v>661</v>
      </c>
      <c r="N18" t="s">
        <v>662</v>
      </c>
      <c r="O18" t="s">
        <v>663</v>
      </c>
      <c r="P18" t="s">
        <v>664</v>
      </c>
      <c r="Q18" t="s">
        <v>665</v>
      </c>
      <c r="R18" t="s">
        <v>14</v>
      </c>
    </row>
    <row r="19" spans="1:18" x14ac:dyDescent="0.35">
      <c r="A19" t="s">
        <v>730</v>
      </c>
      <c r="B19" t="s">
        <v>731</v>
      </c>
      <c r="C19" t="s">
        <v>732</v>
      </c>
      <c r="D19" t="s">
        <v>703</v>
      </c>
      <c r="E19" t="s">
        <v>704</v>
      </c>
      <c r="F19" t="s">
        <v>705</v>
      </c>
      <c r="G19" t="s">
        <v>216</v>
      </c>
      <c r="H19" t="s">
        <v>257</v>
      </c>
      <c r="I19" t="s">
        <v>658</v>
      </c>
      <c r="J19" t="s">
        <v>659</v>
      </c>
      <c r="K19" t="s">
        <v>51</v>
      </c>
      <c r="L19" t="s">
        <v>660</v>
      </c>
      <c r="M19" t="s">
        <v>661</v>
      </c>
      <c r="N19" t="s">
        <v>662</v>
      </c>
      <c r="O19" t="s">
        <v>663</v>
      </c>
      <c r="P19" t="s">
        <v>664</v>
      </c>
      <c r="Q19" t="s">
        <v>665</v>
      </c>
      <c r="R19" t="s">
        <v>14</v>
      </c>
    </row>
    <row r="20" spans="1:18" x14ac:dyDescent="0.35">
      <c r="A20" t="s">
        <v>733</v>
      </c>
      <c r="B20" t="s">
        <v>734</v>
      </c>
      <c r="C20" t="s">
        <v>735</v>
      </c>
      <c r="D20" t="s">
        <v>703</v>
      </c>
      <c r="E20" t="s">
        <v>704</v>
      </c>
      <c r="F20" t="s">
        <v>705</v>
      </c>
      <c r="G20" t="s">
        <v>216</v>
      </c>
      <c r="H20" t="s">
        <v>257</v>
      </c>
      <c r="I20" t="s">
        <v>658</v>
      </c>
      <c r="J20" t="s">
        <v>659</v>
      </c>
      <c r="K20" t="s">
        <v>51</v>
      </c>
      <c r="L20" t="s">
        <v>660</v>
      </c>
      <c r="M20" t="s">
        <v>661</v>
      </c>
      <c r="N20" t="s">
        <v>662</v>
      </c>
      <c r="O20" t="s">
        <v>663</v>
      </c>
      <c r="P20" t="s">
        <v>664</v>
      </c>
      <c r="Q20" t="s">
        <v>665</v>
      </c>
      <c r="R20" t="s">
        <v>14</v>
      </c>
    </row>
    <row r="21" spans="1:18" x14ac:dyDescent="0.35">
      <c r="A21" t="s">
        <v>736</v>
      </c>
      <c r="B21" t="s">
        <v>737</v>
      </c>
      <c r="C21" t="s">
        <v>738</v>
      </c>
      <c r="D21" t="s">
        <v>703</v>
      </c>
      <c r="E21" t="s">
        <v>704</v>
      </c>
      <c r="F21" t="s">
        <v>705</v>
      </c>
      <c r="G21" t="s">
        <v>216</v>
      </c>
      <c r="H21" t="s">
        <v>257</v>
      </c>
      <c r="I21" t="s">
        <v>658</v>
      </c>
      <c r="J21" t="s">
        <v>659</v>
      </c>
      <c r="K21" t="s">
        <v>51</v>
      </c>
      <c r="L21" t="s">
        <v>660</v>
      </c>
      <c r="M21" t="s">
        <v>661</v>
      </c>
      <c r="N21" t="s">
        <v>662</v>
      </c>
      <c r="O21" t="s">
        <v>663</v>
      </c>
      <c r="P21" t="s">
        <v>664</v>
      </c>
      <c r="Q21" t="s">
        <v>665</v>
      </c>
      <c r="R21" t="s">
        <v>14</v>
      </c>
    </row>
    <row r="22" spans="1:18" x14ac:dyDescent="0.35">
      <c r="A22" t="s">
        <v>739</v>
      </c>
      <c r="B22" t="s">
        <v>740</v>
      </c>
      <c r="C22" t="s">
        <v>741</v>
      </c>
      <c r="D22" t="s">
        <v>703</v>
      </c>
      <c r="E22" t="s">
        <v>704</v>
      </c>
      <c r="F22" t="s">
        <v>705</v>
      </c>
      <c r="G22" t="s">
        <v>216</v>
      </c>
      <c r="H22" t="s">
        <v>257</v>
      </c>
      <c r="I22" t="s">
        <v>658</v>
      </c>
      <c r="J22" t="s">
        <v>659</v>
      </c>
      <c r="K22" t="s">
        <v>51</v>
      </c>
      <c r="L22" t="s">
        <v>660</v>
      </c>
      <c r="M22" t="s">
        <v>661</v>
      </c>
      <c r="N22" t="s">
        <v>662</v>
      </c>
      <c r="O22" t="s">
        <v>663</v>
      </c>
      <c r="P22" t="s">
        <v>664</v>
      </c>
      <c r="Q22" t="s">
        <v>665</v>
      </c>
      <c r="R22" t="s">
        <v>14</v>
      </c>
    </row>
    <row r="23" spans="1:18" x14ac:dyDescent="0.35">
      <c r="A23" t="s">
        <v>742</v>
      </c>
      <c r="B23" t="s">
        <v>743</v>
      </c>
      <c r="C23" t="s">
        <v>744</v>
      </c>
      <c r="D23" t="s">
        <v>703</v>
      </c>
      <c r="E23" t="s">
        <v>704</v>
      </c>
      <c r="F23" t="s">
        <v>705</v>
      </c>
      <c r="G23" t="s">
        <v>216</v>
      </c>
      <c r="H23" t="s">
        <v>257</v>
      </c>
      <c r="I23" t="s">
        <v>658</v>
      </c>
      <c r="J23" t="s">
        <v>659</v>
      </c>
      <c r="K23" t="s">
        <v>51</v>
      </c>
      <c r="L23" t="s">
        <v>660</v>
      </c>
      <c r="M23" t="s">
        <v>661</v>
      </c>
      <c r="N23" t="s">
        <v>662</v>
      </c>
      <c r="O23" t="s">
        <v>663</v>
      </c>
      <c r="P23" t="s">
        <v>664</v>
      </c>
      <c r="Q23" t="s">
        <v>665</v>
      </c>
      <c r="R23" t="s">
        <v>14</v>
      </c>
    </row>
    <row r="24" spans="1:18" x14ac:dyDescent="0.35">
      <c r="A24" t="s">
        <v>745</v>
      </c>
      <c r="B24" t="s">
        <v>746</v>
      </c>
      <c r="C24" t="s">
        <v>747</v>
      </c>
      <c r="D24" t="s">
        <v>748</v>
      </c>
      <c r="E24" t="s">
        <v>749</v>
      </c>
      <c r="F24" t="s">
        <v>750</v>
      </c>
      <c r="G24" t="s">
        <v>230</v>
      </c>
      <c r="H24" t="s">
        <v>257</v>
      </c>
      <c r="I24" t="s">
        <v>658</v>
      </c>
      <c r="J24" t="s">
        <v>659</v>
      </c>
      <c r="K24" t="s">
        <v>51</v>
      </c>
      <c r="L24" t="s">
        <v>660</v>
      </c>
      <c r="M24" t="s">
        <v>661</v>
      </c>
      <c r="N24" t="s">
        <v>662</v>
      </c>
      <c r="O24" t="s">
        <v>663</v>
      </c>
      <c r="P24" t="s">
        <v>664</v>
      </c>
      <c r="Q24" t="s">
        <v>665</v>
      </c>
      <c r="R24" t="s">
        <v>14</v>
      </c>
    </row>
    <row r="25" spans="1:18" x14ac:dyDescent="0.35">
      <c r="A25" t="s">
        <v>751</v>
      </c>
      <c r="B25" t="s">
        <v>752</v>
      </c>
      <c r="C25" t="s">
        <v>753</v>
      </c>
      <c r="D25" t="s">
        <v>748</v>
      </c>
      <c r="E25" t="s">
        <v>749</v>
      </c>
      <c r="F25" t="s">
        <v>750</v>
      </c>
      <c r="G25" t="s">
        <v>230</v>
      </c>
      <c r="H25" t="s">
        <v>257</v>
      </c>
      <c r="I25" t="s">
        <v>658</v>
      </c>
      <c r="J25" t="s">
        <v>659</v>
      </c>
      <c r="K25" t="s">
        <v>51</v>
      </c>
      <c r="L25" t="s">
        <v>660</v>
      </c>
      <c r="M25" t="s">
        <v>661</v>
      </c>
      <c r="N25" t="s">
        <v>662</v>
      </c>
      <c r="O25" t="s">
        <v>663</v>
      </c>
      <c r="P25" t="s">
        <v>664</v>
      </c>
      <c r="Q25" t="s">
        <v>665</v>
      </c>
      <c r="R25" t="s">
        <v>14</v>
      </c>
    </row>
    <row r="26" spans="1:18" x14ac:dyDescent="0.35">
      <c r="A26" t="s">
        <v>754</v>
      </c>
      <c r="B26" t="s">
        <v>755</v>
      </c>
      <c r="C26" t="s">
        <v>756</v>
      </c>
      <c r="D26" t="s">
        <v>757</v>
      </c>
      <c r="E26" t="s">
        <v>758</v>
      </c>
      <c r="F26" t="s">
        <v>759</v>
      </c>
      <c r="G26" t="s">
        <v>760</v>
      </c>
      <c r="H26" t="s">
        <v>257</v>
      </c>
      <c r="I26" t="s">
        <v>658</v>
      </c>
      <c r="J26" t="s">
        <v>659</v>
      </c>
      <c r="K26" t="s">
        <v>51</v>
      </c>
      <c r="L26" t="s">
        <v>660</v>
      </c>
      <c r="M26" t="s">
        <v>661</v>
      </c>
      <c r="N26" t="s">
        <v>662</v>
      </c>
      <c r="O26" t="s">
        <v>663</v>
      </c>
      <c r="P26" t="s">
        <v>664</v>
      </c>
      <c r="Q26" t="s">
        <v>665</v>
      </c>
      <c r="R26" t="s">
        <v>14</v>
      </c>
    </row>
    <row r="27" spans="1:18" x14ac:dyDescent="0.35">
      <c r="A27" t="s">
        <v>761</v>
      </c>
      <c r="B27" t="s">
        <v>762</v>
      </c>
      <c r="C27" t="s">
        <v>763</v>
      </c>
      <c r="D27" t="s">
        <v>764</v>
      </c>
      <c r="E27" t="s">
        <v>765</v>
      </c>
      <c r="F27" t="s">
        <v>766</v>
      </c>
      <c r="G27" t="s">
        <v>767</v>
      </c>
      <c r="H27" t="s">
        <v>257</v>
      </c>
      <c r="I27" t="s">
        <v>658</v>
      </c>
      <c r="J27" t="s">
        <v>659</v>
      </c>
      <c r="K27" t="s">
        <v>51</v>
      </c>
      <c r="L27" t="s">
        <v>660</v>
      </c>
      <c r="M27" t="s">
        <v>661</v>
      </c>
      <c r="N27" t="s">
        <v>662</v>
      </c>
      <c r="O27" t="s">
        <v>663</v>
      </c>
      <c r="P27" t="s">
        <v>664</v>
      </c>
      <c r="Q27" t="s">
        <v>665</v>
      </c>
      <c r="R27" t="s">
        <v>14</v>
      </c>
    </row>
    <row r="28" spans="1:18" x14ac:dyDescent="0.35">
      <c r="A28" t="s">
        <v>768</v>
      </c>
      <c r="B28" t="s">
        <v>769</v>
      </c>
      <c r="C28" t="s">
        <v>770</v>
      </c>
      <c r="D28" t="s">
        <v>771</v>
      </c>
      <c r="E28" t="s">
        <v>772</v>
      </c>
      <c r="F28" t="s">
        <v>773</v>
      </c>
      <c r="G28" t="s">
        <v>774</v>
      </c>
      <c r="H28" t="s">
        <v>775</v>
      </c>
      <c r="I28" t="s">
        <v>776</v>
      </c>
      <c r="J28" t="s">
        <v>777</v>
      </c>
      <c r="K28" t="s">
        <v>51</v>
      </c>
      <c r="L28" t="s">
        <v>660</v>
      </c>
      <c r="M28" t="s">
        <v>661</v>
      </c>
      <c r="N28" t="s">
        <v>662</v>
      </c>
      <c r="O28" t="s">
        <v>663</v>
      </c>
      <c r="P28" t="s">
        <v>664</v>
      </c>
      <c r="Q28" t="s">
        <v>665</v>
      </c>
      <c r="R28" t="s">
        <v>14</v>
      </c>
    </row>
    <row r="29" spans="1:18" x14ac:dyDescent="0.35">
      <c r="A29" t="s">
        <v>778</v>
      </c>
      <c r="B29" t="s">
        <v>779</v>
      </c>
      <c r="C29" t="s">
        <v>780</v>
      </c>
      <c r="D29" t="s">
        <v>781</v>
      </c>
      <c r="E29" t="s">
        <v>779</v>
      </c>
      <c r="F29" t="s">
        <v>782</v>
      </c>
      <c r="G29" t="s">
        <v>783</v>
      </c>
      <c r="H29" t="s">
        <v>775</v>
      </c>
      <c r="I29" t="s">
        <v>776</v>
      </c>
      <c r="J29" t="s">
        <v>777</v>
      </c>
      <c r="K29" t="s">
        <v>51</v>
      </c>
      <c r="L29" t="s">
        <v>660</v>
      </c>
      <c r="M29" t="s">
        <v>661</v>
      </c>
      <c r="N29" t="s">
        <v>662</v>
      </c>
      <c r="O29" t="s">
        <v>663</v>
      </c>
      <c r="P29" t="s">
        <v>664</v>
      </c>
      <c r="Q29" t="s">
        <v>665</v>
      </c>
      <c r="R29" t="s">
        <v>14</v>
      </c>
    </row>
    <row r="30" spans="1:18" x14ac:dyDescent="0.35">
      <c r="A30" t="s">
        <v>784</v>
      </c>
      <c r="B30" t="s">
        <v>785</v>
      </c>
      <c r="C30" t="s">
        <v>786</v>
      </c>
      <c r="D30" t="s">
        <v>787</v>
      </c>
      <c r="E30" t="s">
        <v>788</v>
      </c>
      <c r="F30" t="s">
        <v>789</v>
      </c>
      <c r="G30" t="s">
        <v>237</v>
      </c>
      <c r="H30" t="s">
        <v>775</v>
      </c>
      <c r="I30" t="s">
        <v>776</v>
      </c>
      <c r="J30" t="s">
        <v>777</v>
      </c>
      <c r="K30" t="s">
        <v>51</v>
      </c>
      <c r="L30" t="s">
        <v>660</v>
      </c>
      <c r="M30" t="s">
        <v>661</v>
      </c>
      <c r="N30" t="s">
        <v>662</v>
      </c>
      <c r="O30" t="s">
        <v>663</v>
      </c>
      <c r="P30" t="s">
        <v>664</v>
      </c>
      <c r="Q30" t="s">
        <v>665</v>
      </c>
      <c r="R30" t="s">
        <v>14</v>
      </c>
    </row>
    <row r="31" spans="1:18" x14ac:dyDescent="0.35">
      <c r="A31" t="s">
        <v>790</v>
      </c>
      <c r="B31" t="s">
        <v>791</v>
      </c>
      <c r="C31" t="s">
        <v>792</v>
      </c>
      <c r="D31" t="s">
        <v>787</v>
      </c>
      <c r="E31" t="s">
        <v>788</v>
      </c>
      <c r="F31" t="s">
        <v>789</v>
      </c>
      <c r="G31" t="s">
        <v>237</v>
      </c>
      <c r="H31" t="s">
        <v>775</v>
      </c>
      <c r="I31" t="s">
        <v>776</v>
      </c>
      <c r="J31" t="s">
        <v>777</v>
      </c>
      <c r="K31" t="s">
        <v>51</v>
      </c>
      <c r="L31" t="s">
        <v>660</v>
      </c>
      <c r="M31" t="s">
        <v>661</v>
      </c>
      <c r="N31" t="s">
        <v>662</v>
      </c>
      <c r="O31" t="s">
        <v>663</v>
      </c>
      <c r="P31" t="s">
        <v>664</v>
      </c>
      <c r="Q31" t="s">
        <v>665</v>
      </c>
      <c r="R31" t="s">
        <v>14</v>
      </c>
    </row>
    <row r="32" spans="1:18" x14ac:dyDescent="0.35">
      <c r="A32" t="s">
        <v>793</v>
      </c>
      <c r="B32" t="s">
        <v>794</v>
      </c>
      <c r="C32" t="s">
        <v>795</v>
      </c>
      <c r="D32" t="s">
        <v>787</v>
      </c>
      <c r="E32" t="s">
        <v>788</v>
      </c>
      <c r="F32" t="s">
        <v>789</v>
      </c>
      <c r="G32" t="s">
        <v>237</v>
      </c>
      <c r="H32" t="s">
        <v>775</v>
      </c>
      <c r="I32" t="s">
        <v>776</v>
      </c>
      <c r="J32" t="s">
        <v>777</v>
      </c>
      <c r="K32" t="s">
        <v>51</v>
      </c>
      <c r="L32" t="s">
        <v>660</v>
      </c>
      <c r="M32" t="s">
        <v>661</v>
      </c>
      <c r="N32" t="s">
        <v>662</v>
      </c>
      <c r="O32" t="s">
        <v>663</v>
      </c>
      <c r="P32" t="s">
        <v>664</v>
      </c>
      <c r="Q32" t="s">
        <v>665</v>
      </c>
      <c r="R32" t="s">
        <v>14</v>
      </c>
    </row>
    <row r="33" spans="1:18" x14ac:dyDescent="0.35">
      <c r="A33" t="s">
        <v>796</v>
      </c>
      <c r="B33" t="s">
        <v>797</v>
      </c>
      <c r="C33" t="s">
        <v>798</v>
      </c>
      <c r="D33" t="s">
        <v>787</v>
      </c>
      <c r="E33" t="s">
        <v>788</v>
      </c>
      <c r="F33" t="s">
        <v>789</v>
      </c>
      <c r="G33" t="s">
        <v>237</v>
      </c>
      <c r="H33" t="s">
        <v>775</v>
      </c>
      <c r="I33" t="s">
        <v>776</v>
      </c>
      <c r="J33" t="s">
        <v>777</v>
      </c>
      <c r="K33" t="s">
        <v>51</v>
      </c>
      <c r="L33" t="s">
        <v>660</v>
      </c>
      <c r="M33" t="s">
        <v>661</v>
      </c>
      <c r="N33" t="s">
        <v>662</v>
      </c>
      <c r="O33" t="s">
        <v>663</v>
      </c>
      <c r="P33" t="s">
        <v>664</v>
      </c>
      <c r="Q33" t="s">
        <v>665</v>
      </c>
      <c r="R33" t="s">
        <v>14</v>
      </c>
    </row>
    <row r="34" spans="1:18" x14ac:dyDescent="0.35">
      <c r="A34" t="s">
        <v>799</v>
      </c>
      <c r="B34" t="s">
        <v>800</v>
      </c>
      <c r="C34" t="s">
        <v>801</v>
      </c>
      <c r="D34" t="s">
        <v>787</v>
      </c>
      <c r="E34" t="s">
        <v>788</v>
      </c>
      <c r="F34" t="s">
        <v>789</v>
      </c>
      <c r="G34" t="s">
        <v>237</v>
      </c>
      <c r="H34" t="s">
        <v>775</v>
      </c>
      <c r="I34" t="s">
        <v>776</v>
      </c>
      <c r="J34" t="s">
        <v>777</v>
      </c>
      <c r="K34" t="s">
        <v>51</v>
      </c>
      <c r="L34" t="s">
        <v>660</v>
      </c>
      <c r="M34" t="s">
        <v>661</v>
      </c>
      <c r="N34" t="s">
        <v>662</v>
      </c>
      <c r="O34" t="s">
        <v>663</v>
      </c>
      <c r="P34" t="s">
        <v>664</v>
      </c>
      <c r="Q34" t="s">
        <v>665</v>
      </c>
      <c r="R34" t="s">
        <v>14</v>
      </c>
    </row>
    <row r="35" spans="1:18" x14ac:dyDescent="0.35">
      <c r="A35" t="s">
        <v>802</v>
      </c>
      <c r="B35" t="s">
        <v>803</v>
      </c>
      <c r="C35" t="s">
        <v>804</v>
      </c>
      <c r="D35" t="s">
        <v>805</v>
      </c>
      <c r="E35" t="s">
        <v>803</v>
      </c>
      <c r="F35" t="s">
        <v>806</v>
      </c>
      <c r="G35" t="s">
        <v>244</v>
      </c>
      <c r="H35" t="s">
        <v>775</v>
      </c>
      <c r="I35" t="s">
        <v>776</v>
      </c>
      <c r="J35" t="s">
        <v>777</v>
      </c>
      <c r="K35" t="s">
        <v>51</v>
      </c>
      <c r="L35" t="s">
        <v>660</v>
      </c>
      <c r="M35" t="s">
        <v>661</v>
      </c>
      <c r="N35" t="s">
        <v>662</v>
      </c>
      <c r="O35" t="s">
        <v>663</v>
      </c>
      <c r="P35" t="s">
        <v>664</v>
      </c>
      <c r="Q35" t="s">
        <v>665</v>
      </c>
      <c r="R35" t="s">
        <v>14</v>
      </c>
    </row>
    <row r="36" spans="1:18" x14ac:dyDescent="0.35">
      <c r="A36" t="s">
        <v>807</v>
      </c>
      <c r="B36" t="s">
        <v>808</v>
      </c>
      <c r="C36" t="s">
        <v>809</v>
      </c>
      <c r="D36" t="s">
        <v>810</v>
      </c>
      <c r="E36" t="s">
        <v>808</v>
      </c>
      <c r="F36" t="s">
        <v>811</v>
      </c>
      <c r="G36" t="s">
        <v>812</v>
      </c>
      <c r="H36" t="s">
        <v>775</v>
      </c>
      <c r="I36" t="s">
        <v>776</v>
      </c>
      <c r="J36" t="s">
        <v>777</v>
      </c>
      <c r="K36" t="s">
        <v>51</v>
      </c>
      <c r="L36" t="s">
        <v>660</v>
      </c>
      <c r="M36" t="s">
        <v>661</v>
      </c>
      <c r="N36" t="s">
        <v>662</v>
      </c>
      <c r="O36" t="s">
        <v>663</v>
      </c>
      <c r="P36" t="s">
        <v>664</v>
      </c>
      <c r="Q36" t="s">
        <v>665</v>
      </c>
      <c r="R36" t="s">
        <v>14</v>
      </c>
    </row>
    <row r="37" spans="1:18" x14ac:dyDescent="0.35">
      <c r="A37" t="s">
        <v>813</v>
      </c>
      <c r="B37" t="s">
        <v>814</v>
      </c>
      <c r="C37" t="s">
        <v>815</v>
      </c>
      <c r="D37" t="s">
        <v>816</v>
      </c>
      <c r="E37" t="s">
        <v>814</v>
      </c>
      <c r="F37" t="s">
        <v>817</v>
      </c>
      <c r="G37" t="s">
        <v>818</v>
      </c>
      <c r="H37" t="s">
        <v>775</v>
      </c>
      <c r="I37" t="s">
        <v>776</v>
      </c>
      <c r="J37" t="s">
        <v>777</v>
      </c>
      <c r="K37" t="s">
        <v>51</v>
      </c>
      <c r="L37" t="s">
        <v>660</v>
      </c>
      <c r="M37" t="s">
        <v>661</v>
      </c>
      <c r="N37" t="s">
        <v>662</v>
      </c>
      <c r="O37" t="s">
        <v>663</v>
      </c>
      <c r="P37" t="s">
        <v>664</v>
      </c>
      <c r="Q37" t="s">
        <v>665</v>
      </c>
      <c r="R37" t="s">
        <v>14</v>
      </c>
    </row>
    <row r="38" spans="1:18" x14ac:dyDescent="0.35">
      <c r="A38" t="s">
        <v>819</v>
      </c>
      <c r="B38" t="s">
        <v>820</v>
      </c>
      <c r="C38" t="s">
        <v>821</v>
      </c>
      <c r="D38" t="s">
        <v>822</v>
      </c>
      <c r="E38" t="s">
        <v>820</v>
      </c>
      <c r="F38" t="s">
        <v>823</v>
      </c>
      <c r="G38" t="s">
        <v>824</v>
      </c>
      <c r="H38" t="s">
        <v>775</v>
      </c>
      <c r="I38" t="s">
        <v>776</v>
      </c>
      <c r="J38" t="s">
        <v>777</v>
      </c>
      <c r="K38" t="s">
        <v>51</v>
      </c>
      <c r="L38" t="s">
        <v>660</v>
      </c>
      <c r="M38" t="s">
        <v>661</v>
      </c>
      <c r="N38" t="s">
        <v>662</v>
      </c>
      <c r="O38" t="s">
        <v>663</v>
      </c>
      <c r="P38" t="s">
        <v>664</v>
      </c>
      <c r="Q38" t="s">
        <v>665</v>
      </c>
      <c r="R38" t="s">
        <v>14</v>
      </c>
    </row>
    <row r="39" spans="1:18" x14ac:dyDescent="0.35">
      <c r="A39" t="s">
        <v>825</v>
      </c>
      <c r="B39" t="s">
        <v>826</v>
      </c>
      <c r="C39" t="s">
        <v>827</v>
      </c>
      <c r="D39" t="s">
        <v>828</v>
      </c>
      <c r="E39" t="s">
        <v>826</v>
      </c>
      <c r="F39" t="s">
        <v>829</v>
      </c>
      <c r="G39" t="s">
        <v>830</v>
      </c>
      <c r="H39" t="s">
        <v>775</v>
      </c>
      <c r="I39" t="s">
        <v>776</v>
      </c>
      <c r="J39" t="s">
        <v>777</v>
      </c>
      <c r="K39" t="s">
        <v>51</v>
      </c>
      <c r="L39" t="s">
        <v>660</v>
      </c>
      <c r="M39" t="s">
        <v>661</v>
      </c>
      <c r="N39" t="s">
        <v>662</v>
      </c>
      <c r="O39" t="s">
        <v>663</v>
      </c>
      <c r="P39" t="s">
        <v>664</v>
      </c>
      <c r="Q39" t="s">
        <v>665</v>
      </c>
      <c r="R39" t="s">
        <v>14</v>
      </c>
    </row>
    <row r="40" spans="1:18" x14ac:dyDescent="0.35">
      <c r="A40" t="s">
        <v>831</v>
      </c>
      <c r="B40" t="s">
        <v>832</v>
      </c>
      <c r="C40" t="s">
        <v>833</v>
      </c>
      <c r="D40" t="s">
        <v>834</v>
      </c>
      <c r="E40" t="s">
        <v>832</v>
      </c>
      <c r="F40" t="s">
        <v>835</v>
      </c>
      <c r="G40" t="s">
        <v>836</v>
      </c>
      <c r="H40" t="s">
        <v>775</v>
      </c>
      <c r="I40" t="s">
        <v>776</v>
      </c>
      <c r="J40" t="s">
        <v>777</v>
      </c>
      <c r="K40" t="s">
        <v>51</v>
      </c>
      <c r="L40" t="s">
        <v>660</v>
      </c>
      <c r="M40" t="s">
        <v>661</v>
      </c>
      <c r="N40" t="s">
        <v>662</v>
      </c>
      <c r="O40" t="s">
        <v>663</v>
      </c>
      <c r="P40" t="s">
        <v>664</v>
      </c>
      <c r="Q40" t="s">
        <v>665</v>
      </c>
      <c r="R40" t="s">
        <v>14</v>
      </c>
    </row>
    <row r="41" spans="1:18" x14ac:dyDescent="0.35">
      <c r="A41" t="s">
        <v>837</v>
      </c>
      <c r="B41" t="s">
        <v>838</v>
      </c>
      <c r="C41" t="s">
        <v>839</v>
      </c>
      <c r="D41" t="s">
        <v>840</v>
      </c>
      <c r="E41" t="s">
        <v>838</v>
      </c>
      <c r="F41" t="s">
        <v>841</v>
      </c>
      <c r="G41" t="s">
        <v>842</v>
      </c>
      <c r="H41" t="s">
        <v>775</v>
      </c>
      <c r="I41" t="s">
        <v>776</v>
      </c>
      <c r="J41" t="s">
        <v>777</v>
      </c>
      <c r="K41" t="s">
        <v>51</v>
      </c>
      <c r="L41" t="s">
        <v>660</v>
      </c>
      <c r="M41" t="s">
        <v>661</v>
      </c>
      <c r="N41" t="s">
        <v>662</v>
      </c>
      <c r="O41" t="s">
        <v>663</v>
      </c>
      <c r="P41" t="s">
        <v>664</v>
      </c>
      <c r="Q41" t="s">
        <v>665</v>
      </c>
      <c r="R41" t="s">
        <v>14</v>
      </c>
    </row>
    <row r="42" spans="1:18" x14ac:dyDescent="0.35">
      <c r="A42" t="s">
        <v>843</v>
      </c>
      <c r="B42" t="s">
        <v>844</v>
      </c>
      <c r="C42" t="s">
        <v>845</v>
      </c>
      <c r="D42" t="s">
        <v>846</v>
      </c>
      <c r="E42" t="s">
        <v>847</v>
      </c>
      <c r="F42" t="s">
        <v>848</v>
      </c>
      <c r="G42" t="s">
        <v>849</v>
      </c>
      <c r="H42" t="s">
        <v>775</v>
      </c>
      <c r="I42" t="s">
        <v>776</v>
      </c>
      <c r="J42" t="s">
        <v>777</v>
      </c>
      <c r="K42" t="s">
        <v>51</v>
      </c>
      <c r="L42" t="s">
        <v>660</v>
      </c>
      <c r="M42" t="s">
        <v>661</v>
      </c>
      <c r="N42" t="s">
        <v>662</v>
      </c>
      <c r="O42" t="s">
        <v>663</v>
      </c>
      <c r="P42" t="s">
        <v>664</v>
      </c>
      <c r="Q42" t="s">
        <v>665</v>
      </c>
      <c r="R42" t="s">
        <v>14</v>
      </c>
    </row>
    <row r="43" spans="1:18" x14ac:dyDescent="0.35">
      <c r="A43" t="s">
        <v>850</v>
      </c>
      <c r="B43" t="s">
        <v>851</v>
      </c>
      <c r="C43" t="s">
        <v>852</v>
      </c>
      <c r="D43" t="s">
        <v>846</v>
      </c>
      <c r="E43" t="s">
        <v>847</v>
      </c>
      <c r="F43" t="s">
        <v>848</v>
      </c>
      <c r="G43" t="s">
        <v>849</v>
      </c>
      <c r="H43" t="s">
        <v>775</v>
      </c>
      <c r="I43" t="s">
        <v>776</v>
      </c>
      <c r="J43" t="s">
        <v>777</v>
      </c>
      <c r="K43" t="s">
        <v>51</v>
      </c>
      <c r="L43" t="s">
        <v>660</v>
      </c>
      <c r="M43" t="s">
        <v>661</v>
      </c>
      <c r="N43" t="s">
        <v>662</v>
      </c>
      <c r="O43" t="s">
        <v>663</v>
      </c>
      <c r="P43" t="s">
        <v>664</v>
      </c>
      <c r="Q43" t="s">
        <v>665</v>
      </c>
      <c r="R43" t="s">
        <v>14</v>
      </c>
    </row>
    <row r="44" spans="1:18" x14ac:dyDescent="0.35">
      <c r="A44" t="s">
        <v>853</v>
      </c>
      <c r="B44" t="s">
        <v>854</v>
      </c>
      <c r="C44" t="s">
        <v>855</v>
      </c>
      <c r="D44" t="s">
        <v>846</v>
      </c>
      <c r="E44" t="s">
        <v>847</v>
      </c>
      <c r="F44" t="s">
        <v>848</v>
      </c>
      <c r="G44" t="s">
        <v>849</v>
      </c>
      <c r="H44" t="s">
        <v>775</v>
      </c>
      <c r="I44" t="s">
        <v>776</v>
      </c>
      <c r="J44" t="s">
        <v>777</v>
      </c>
      <c r="K44" t="s">
        <v>51</v>
      </c>
      <c r="L44" t="s">
        <v>660</v>
      </c>
      <c r="M44" t="s">
        <v>661</v>
      </c>
      <c r="N44" t="s">
        <v>662</v>
      </c>
      <c r="O44" t="s">
        <v>663</v>
      </c>
      <c r="P44" t="s">
        <v>664</v>
      </c>
      <c r="Q44" t="s">
        <v>665</v>
      </c>
      <c r="R44" t="s">
        <v>14</v>
      </c>
    </row>
    <row r="45" spans="1:18" x14ac:dyDescent="0.35">
      <c r="A45" t="s">
        <v>856</v>
      </c>
      <c r="B45" t="s">
        <v>857</v>
      </c>
      <c r="C45" t="s">
        <v>858</v>
      </c>
      <c r="D45" t="s">
        <v>219</v>
      </c>
      <c r="E45" t="s">
        <v>859</v>
      </c>
      <c r="F45" t="s">
        <v>860</v>
      </c>
      <c r="G45" t="s">
        <v>861</v>
      </c>
      <c r="H45" t="s">
        <v>862</v>
      </c>
      <c r="I45" t="s">
        <v>863</v>
      </c>
      <c r="J45" t="s">
        <v>864</v>
      </c>
      <c r="K45" t="s">
        <v>51</v>
      </c>
      <c r="L45" t="s">
        <v>660</v>
      </c>
      <c r="M45" t="s">
        <v>661</v>
      </c>
      <c r="N45" t="s">
        <v>662</v>
      </c>
      <c r="O45" t="s">
        <v>663</v>
      </c>
      <c r="P45" t="s">
        <v>664</v>
      </c>
      <c r="Q45" t="s">
        <v>665</v>
      </c>
      <c r="R45" t="s">
        <v>14</v>
      </c>
    </row>
    <row r="46" spans="1:18" x14ac:dyDescent="0.35">
      <c r="A46" t="s">
        <v>865</v>
      </c>
      <c r="B46" t="s">
        <v>866</v>
      </c>
      <c r="C46" t="s">
        <v>867</v>
      </c>
      <c r="D46" t="s">
        <v>219</v>
      </c>
      <c r="E46" t="s">
        <v>859</v>
      </c>
      <c r="F46" t="s">
        <v>860</v>
      </c>
      <c r="G46" t="s">
        <v>861</v>
      </c>
      <c r="H46" t="s">
        <v>862</v>
      </c>
      <c r="I46" t="s">
        <v>863</v>
      </c>
      <c r="J46" t="s">
        <v>864</v>
      </c>
      <c r="K46" t="s">
        <v>51</v>
      </c>
      <c r="L46" t="s">
        <v>660</v>
      </c>
      <c r="M46" t="s">
        <v>661</v>
      </c>
      <c r="N46" t="s">
        <v>662</v>
      </c>
      <c r="O46" t="s">
        <v>663</v>
      </c>
      <c r="P46" t="s">
        <v>664</v>
      </c>
      <c r="Q46" t="s">
        <v>665</v>
      </c>
      <c r="R46" t="s">
        <v>14</v>
      </c>
    </row>
    <row r="47" spans="1:18" x14ac:dyDescent="0.35">
      <c r="A47" t="s">
        <v>868</v>
      </c>
      <c r="B47" t="s">
        <v>869</v>
      </c>
      <c r="C47" t="s">
        <v>870</v>
      </c>
      <c r="D47" t="s">
        <v>219</v>
      </c>
      <c r="E47" t="s">
        <v>859</v>
      </c>
      <c r="F47" t="s">
        <v>860</v>
      </c>
      <c r="G47" t="s">
        <v>861</v>
      </c>
      <c r="H47" t="s">
        <v>862</v>
      </c>
      <c r="I47" t="s">
        <v>863</v>
      </c>
      <c r="J47" t="s">
        <v>864</v>
      </c>
      <c r="K47" t="s">
        <v>51</v>
      </c>
      <c r="L47" t="s">
        <v>660</v>
      </c>
      <c r="M47" t="s">
        <v>661</v>
      </c>
      <c r="N47" t="s">
        <v>662</v>
      </c>
      <c r="O47" t="s">
        <v>663</v>
      </c>
      <c r="P47" t="s">
        <v>664</v>
      </c>
      <c r="Q47" t="s">
        <v>665</v>
      </c>
      <c r="R47" t="s">
        <v>14</v>
      </c>
    </row>
    <row r="48" spans="1:18" x14ac:dyDescent="0.35">
      <c r="A48" t="s">
        <v>871</v>
      </c>
      <c r="B48" t="s">
        <v>872</v>
      </c>
      <c r="C48" t="s">
        <v>873</v>
      </c>
      <c r="D48" t="s">
        <v>219</v>
      </c>
      <c r="E48" t="s">
        <v>859</v>
      </c>
      <c r="F48" t="s">
        <v>860</v>
      </c>
      <c r="G48" t="s">
        <v>861</v>
      </c>
      <c r="H48" t="s">
        <v>862</v>
      </c>
      <c r="I48" t="s">
        <v>863</v>
      </c>
      <c r="J48" t="s">
        <v>864</v>
      </c>
      <c r="K48" t="s">
        <v>51</v>
      </c>
      <c r="L48" t="s">
        <v>660</v>
      </c>
      <c r="M48" t="s">
        <v>661</v>
      </c>
      <c r="N48" t="s">
        <v>662</v>
      </c>
      <c r="O48" t="s">
        <v>663</v>
      </c>
      <c r="P48" t="s">
        <v>664</v>
      </c>
      <c r="Q48" t="s">
        <v>665</v>
      </c>
      <c r="R48" t="s">
        <v>14</v>
      </c>
    </row>
    <row r="49" spans="1:18" x14ac:dyDescent="0.35">
      <c r="A49" t="s">
        <v>874</v>
      </c>
      <c r="B49" t="s">
        <v>875</v>
      </c>
      <c r="C49" t="s">
        <v>876</v>
      </c>
      <c r="D49" t="s">
        <v>219</v>
      </c>
      <c r="E49" t="s">
        <v>859</v>
      </c>
      <c r="F49" t="s">
        <v>860</v>
      </c>
      <c r="G49" t="s">
        <v>861</v>
      </c>
      <c r="H49" t="s">
        <v>862</v>
      </c>
      <c r="I49" t="s">
        <v>863</v>
      </c>
      <c r="J49" t="s">
        <v>864</v>
      </c>
      <c r="K49" t="s">
        <v>51</v>
      </c>
      <c r="L49" t="s">
        <v>660</v>
      </c>
      <c r="M49" t="s">
        <v>661</v>
      </c>
      <c r="N49" t="s">
        <v>662</v>
      </c>
      <c r="O49" t="s">
        <v>663</v>
      </c>
      <c r="P49" t="s">
        <v>664</v>
      </c>
      <c r="Q49" t="s">
        <v>665</v>
      </c>
      <c r="R49" t="s">
        <v>14</v>
      </c>
    </row>
    <row r="50" spans="1:18" x14ac:dyDescent="0.35">
      <c r="A50" t="s">
        <v>877</v>
      </c>
      <c r="B50" t="s">
        <v>878</v>
      </c>
      <c r="C50" t="s">
        <v>879</v>
      </c>
      <c r="D50" t="s">
        <v>219</v>
      </c>
      <c r="E50" t="s">
        <v>859</v>
      </c>
      <c r="F50" t="s">
        <v>860</v>
      </c>
      <c r="G50" t="s">
        <v>861</v>
      </c>
      <c r="H50" t="s">
        <v>862</v>
      </c>
      <c r="I50" t="s">
        <v>863</v>
      </c>
      <c r="J50" t="s">
        <v>864</v>
      </c>
      <c r="K50" t="s">
        <v>51</v>
      </c>
      <c r="L50" t="s">
        <v>660</v>
      </c>
      <c r="M50" t="s">
        <v>661</v>
      </c>
      <c r="N50" t="s">
        <v>662</v>
      </c>
      <c r="O50" t="s">
        <v>663</v>
      </c>
      <c r="P50" t="s">
        <v>664</v>
      </c>
      <c r="Q50" t="s">
        <v>665</v>
      </c>
      <c r="R50" t="s">
        <v>14</v>
      </c>
    </row>
    <row r="51" spans="1:18" x14ac:dyDescent="0.35">
      <c r="A51" t="s">
        <v>880</v>
      </c>
      <c r="B51" t="s">
        <v>881</v>
      </c>
      <c r="C51" t="s">
        <v>882</v>
      </c>
      <c r="D51" t="s">
        <v>883</v>
      </c>
      <c r="E51" t="s">
        <v>881</v>
      </c>
      <c r="F51" t="s">
        <v>884</v>
      </c>
      <c r="G51" t="s">
        <v>885</v>
      </c>
      <c r="H51" t="s">
        <v>862</v>
      </c>
      <c r="I51" t="s">
        <v>863</v>
      </c>
      <c r="J51" t="s">
        <v>864</v>
      </c>
      <c r="K51" t="s">
        <v>51</v>
      </c>
      <c r="L51" t="s">
        <v>660</v>
      </c>
      <c r="M51" t="s">
        <v>661</v>
      </c>
      <c r="N51" t="s">
        <v>662</v>
      </c>
      <c r="O51" t="s">
        <v>663</v>
      </c>
      <c r="P51" t="s">
        <v>664</v>
      </c>
      <c r="Q51" t="s">
        <v>665</v>
      </c>
      <c r="R51" t="s">
        <v>14</v>
      </c>
    </row>
    <row r="52" spans="1:18" x14ac:dyDescent="0.35">
      <c r="A52" t="s">
        <v>886</v>
      </c>
      <c r="B52" t="s">
        <v>887</v>
      </c>
      <c r="C52" t="s">
        <v>888</v>
      </c>
      <c r="D52" t="s">
        <v>226</v>
      </c>
      <c r="E52" t="s">
        <v>889</v>
      </c>
      <c r="F52" t="s">
        <v>890</v>
      </c>
      <c r="G52" t="s">
        <v>891</v>
      </c>
      <c r="H52" t="s">
        <v>862</v>
      </c>
      <c r="I52" t="s">
        <v>863</v>
      </c>
      <c r="J52" t="s">
        <v>864</v>
      </c>
      <c r="K52" t="s">
        <v>51</v>
      </c>
      <c r="L52" t="s">
        <v>660</v>
      </c>
      <c r="M52" t="s">
        <v>661</v>
      </c>
      <c r="N52" t="s">
        <v>662</v>
      </c>
      <c r="O52" t="s">
        <v>663</v>
      </c>
      <c r="P52" t="s">
        <v>664</v>
      </c>
      <c r="Q52" t="s">
        <v>665</v>
      </c>
      <c r="R52" t="s">
        <v>14</v>
      </c>
    </row>
    <row r="53" spans="1:18" x14ac:dyDescent="0.35">
      <c r="A53" t="s">
        <v>892</v>
      </c>
      <c r="B53" t="s">
        <v>893</v>
      </c>
      <c r="C53" t="s">
        <v>894</v>
      </c>
      <c r="D53" t="s">
        <v>895</v>
      </c>
      <c r="E53" t="s">
        <v>896</v>
      </c>
      <c r="F53" t="s">
        <v>897</v>
      </c>
      <c r="G53" t="s">
        <v>898</v>
      </c>
      <c r="H53" t="s">
        <v>862</v>
      </c>
      <c r="I53" t="s">
        <v>863</v>
      </c>
      <c r="J53" t="s">
        <v>864</v>
      </c>
      <c r="K53" t="s">
        <v>51</v>
      </c>
      <c r="L53" t="s">
        <v>660</v>
      </c>
      <c r="M53" t="s">
        <v>661</v>
      </c>
      <c r="N53" t="s">
        <v>662</v>
      </c>
      <c r="O53" t="s">
        <v>663</v>
      </c>
      <c r="P53" t="s">
        <v>664</v>
      </c>
      <c r="Q53" t="s">
        <v>665</v>
      </c>
      <c r="R53" t="s">
        <v>14</v>
      </c>
    </row>
    <row r="54" spans="1:18" x14ac:dyDescent="0.35">
      <c r="A54" t="s">
        <v>899</v>
      </c>
      <c r="B54" t="s">
        <v>900</v>
      </c>
      <c r="C54" t="s">
        <v>901</v>
      </c>
      <c r="D54" t="s">
        <v>902</v>
      </c>
      <c r="E54" t="s">
        <v>903</v>
      </c>
      <c r="F54" t="s">
        <v>904</v>
      </c>
      <c r="G54" t="s">
        <v>905</v>
      </c>
      <c r="H54" t="s">
        <v>862</v>
      </c>
      <c r="I54" t="s">
        <v>863</v>
      </c>
      <c r="J54" t="s">
        <v>864</v>
      </c>
      <c r="K54" t="s">
        <v>51</v>
      </c>
      <c r="L54" t="s">
        <v>660</v>
      </c>
      <c r="M54" t="s">
        <v>661</v>
      </c>
      <c r="N54" t="s">
        <v>662</v>
      </c>
      <c r="O54" t="s">
        <v>663</v>
      </c>
      <c r="P54" t="s">
        <v>664</v>
      </c>
      <c r="Q54" t="s">
        <v>665</v>
      </c>
      <c r="R54" t="s">
        <v>14</v>
      </c>
    </row>
    <row r="55" spans="1:18" x14ac:dyDescent="0.35">
      <c r="A55" t="s">
        <v>906</v>
      </c>
      <c r="B55" t="s">
        <v>907</v>
      </c>
      <c r="C55" t="s">
        <v>908</v>
      </c>
      <c r="D55" t="s">
        <v>902</v>
      </c>
      <c r="E55" t="s">
        <v>903</v>
      </c>
      <c r="F55" t="s">
        <v>904</v>
      </c>
      <c r="G55" t="s">
        <v>905</v>
      </c>
      <c r="H55" t="s">
        <v>862</v>
      </c>
      <c r="I55" t="s">
        <v>863</v>
      </c>
      <c r="J55" t="s">
        <v>864</v>
      </c>
      <c r="K55" t="s">
        <v>51</v>
      </c>
      <c r="L55" t="s">
        <v>660</v>
      </c>
      <c r="M55" t="s">
        <v>661</v>
      </c>
      <c r="N55" t="s">
        <v>662</v>
      </c>
      <c r="O55" t="s">
        <v>663</v>
      </c>
      <c r="P55" t="s">
        <v>664</v>
      </c>
      <c r="Q55" t="s">
        <v>665</v>
      </c>
      <c r="R55" t="s">
        <v>14</v>
      </c>
    </row>
    <row r="56" spans="1:18" x14ac:dyDescent="0.35">
      <c r="A56" t="s">
        <v>909</v>
      </c>
      <c r="B56" t="s">
        <v>910</v>
      </c>
      <c r="C56" t="s">
        <v>911</v>
      </c>
      <c r="D56" t="s">
        <v>912</v>
      </c>
      <c r="E56" t="s">
        <v>913</v>
      </c>
      <c r="F56" t="s">
        <v>914</v>
      </c>
      <c r="G56" t="s">
        <v>915</v>
      </c>
      <c r="H56" t="s">
        <v>862</v>
      </c>
      <c r="I56" t="s">
        <v>863</v>
      </c>
      <c r="J56" t="s">
        <v>864</v>
      </c>
      <c r="K56" t="s">
        <v>51</v>
      </c>
      <c r="L56" t="s">
        <v>660</v>
      </c>
      <c r="M56" t="s">
        <v>661</v>
      </c>
      <c r="N56" t="s">
        <v>662</v>
      </c>
      <c r="O56" t="s">
        <v>663</v>
      </c>
      <c r="P56" t="s">
        <v>664</v>
      </c>
      <c r="Q56" t="s">
        <v>665</v>
      </c>
      <c r="R56" t="s">
        <v>14</v>
      </c>
    </row>
    <row r="57" spans="1:18" x14ac:dyDescent="0.35">
      <c r="A57" t="s">
        <v>916</v>
      </c>
      <c r="B57" t="s">
        <v>917</v>
      </c>
      <c r="C57" t="s">
        <v>918</v>
      </c>
      <c r="D57" t="s">
        <v>912</v>
      </c>
      <c r="E57" t="s">
        <v>913</v>
      </c>
      <c r="F57" t="s">
        <v>914</v>
      </c>
      <c r="G57" t="s">
        <v>915</v>
      </c>
      <c r="H57" t="s">
        <v>862</v>
      </c>
      <c r="I57" t="s">
        <v>863</v>
      </c>
      <c r="J57" t="s">
        <v>864</v>
      </c>
      <c r="K57" t="s">
        <v>51</v>
      </c>
      <c r="L57" t="s">
        <v>660</v>
      </c>
      <c r="M57" t="s">
        <v>661</v>
      </c>
      <c r="N57" t="s">
        <v>662</v>
      </c>
      <c r="O57" t="s">
        <v>663</v>
      </c>
      <c r="P57" t="s">
        <v>664</v>
      </c>
      <c r="Q57" t="s">
        <v>665</v>
      </c>
      <c r="R57" t="s">
        <v>14</v>
      </c>
    </row>
    <row r="58" spans="1:18" x14ac:dyDescent="0.35">
      <c r="A58" t="s">
        <v>919</v>
      </c>
      <c r="B58" t="s">
        <v>920</v>
      </c>
      <c r="C58" t="s">
        <v>921</v>
      </c>
      <c r="D58" t="s">
        <v>922</v>
      </c>
      <c r="E58" t="s">
        <v>923</v>
      </c>
      <c r="F58" t="s">
        <v>924</v>
      </c>
      <c r="G58" t="s">
        <v>925</v>
      </c>
      <c r="H58" t="s">
        <v>862</v>
      </c>
      <c r="I58" t="s">
        <v>863</v>
      </c>
      <c r="J58" t="s">
        <v>864</v>
      </c>
      <c r="K58" t="s">
        <v>51</v>
      </c>
      <c r="L58" t="s">
        <v>660</v>
      </c>
      <c r="M58" t="s">
        <v>661</v>
      </c>
      <c r="N58" t="s">
        <v>662</v>
      </c>
      <c r="O58" t="s">
        <v>663</v>
      </c>
      <c r="P58" t="s">
        <v>664</v>
      </c>
      <c r="Q58" t="s">
        <v>665</v>
      </c>
      <c r="R58" t="s">
        <v>14</v>
      </c>
    </row>
    <row r="59" spans="1:18" x14ac:dyDescent="0.35">
      <c r="A59" t="s">
        <v>926</v>
      </c>
      <c r="B59" t="s">
        <v>927</v>
      </c>
      <c r="C59" t="s">
        <v>928</v>
      </c>
      <c r="D59" t="s">
        <v>929</v>
      </c>
      <c r="E59" t="s">
        <v>930</v>
      </c>
      <c r="F59" t="s">
        <v>931</v>
      </c>
      <c r="G59" t="s">
        <v>932</v>
      </c>
      <c r="H59" t="s">
        <v>862</v>
      </c>
      <c r="I59" t="s">
        <v>863</v>
      </c>
      <c r="J59" t="s">
        <v>864</v>
      </c>
      <c r="K59" t="s">
        <v>51</v>
      </c>
      <c r="L59" t="s">
        <v>660</v>
      </c>
      <c r="M59" t="s">
        <v>661</v>
      </c>
      <c r="N59" t="s">
        <v>662</v>
      </c>
      <c r="O59" t="s">
        <v>663</v>
      </c>
      <c r="P59" t="s">
        <v>664</v>
      </c>
      <c r="Q59" t="s">
        <v>665</v>
      </c>
      <c r="R59" t="s">
        <v>14</v>
      </c>
    </row>
    <row r="60" spans="1:18" x14ac:dyDescent="0.35">
      <c r="A60" t="s">
        <v>933</v>
      </c>
      <c r="B60" t="s">
        <v>934</v>
      </c>
      <c r="C60" t="s">
        <v>935</v>
      </c>
      <c r="D60" t="s">
        <v>936</v>
      </c>
      <c r="E60" t="s">
        <v>934</v>
      </c>
      <c r="F60" t="s">
        <v>937</v>
      </c>
      <c r="G60" t="s">
        <v>938</v>
      </c>
      <c r="H60" t="s">
        <v>939</v>
      </c>
      <c r="I60" t="s">
        <v>940</v>
      </c>
      <c r="J60" t="s">
        <v>941</v>
      </c>
      <c r="K60" t="s">
        <v>51</v>
      </c>
      <c r="L60" t="s">
        <v>660</v>
      </c>
      <c r="M60" t="s">
        <v>661</v>
      </c>
      <c r="N60" t="s">
        <v>662</v>
      </c>
      <c r="O60" t="s">
        <v>663</v>
      </c>
      <c r="P60" t="s">
        <v>664</v>
      </c>
      <c r="Q60" t="s">
        <v>665</v>
      </c>
      <c r="R60" t="s">
        <v>14</v>
      </c>
    </row>
    <row r="61" spans="1:18" x14ac:dyDescent="0.35">
      <c r="A61" t="s">
        <v>942</v>
      </c>
      <c r="B61" t="s">
        <v>943</v>
      </c>
      <c r="C61" t="s">
        <v>944</v>
      </c>
      <c r="D61" t="s">
        <v>936</v>
      </c>
      <c r="E61" t="s">
        <v>943</v>
      </c>
      <c r="F61" t="s">
        <v>945</v>
      </c>
      <c r="G61" t="s">
        <v>938</v>
      </c>
      <c r="H61" t="s">
        <v>939</v>
      </c>
      <c r="I61" t="s">
        <v>940</v>
      </c>
      <c r="J61" t="s">
        <v>941</v>
      </c>
      <c r="K61" t="s">
        <v>51</v>
      </c>
      <c r="L61" t="s">
        <v>660</v>
      </c>
      <c r="M61" t="s">
        <v>661</v>
      </c>
      <c r="N61" t="s">
        <v>662</v>
      </c>
      <c r="O61" t="s">
        <v>663</v>
      </c>
      <c r="P61" t="s">
        <v>664</v>
      </c>
      <c r="Q61" t="s">
        <v>665</v>
      </c>
      <c r="R61" t="s">
        <v>14</v>
      </c>
    </row>
    <row r="62" spans="1:18" x14ac:dyDescent="0.35">
      <c r="A62" t="s">
        <v>946</v>
      </c>
      <c r="B62" t="s">
        <v>947</v>
      </c>
      <c r="C62" t="s">
        <v>948</v>
      </c>
      <c r="D62" t="s">
        <v>949</v>
      </c>
      <c r="E62" t="s">
        <v>947</v>
      </c>
      <c r="F62" t="s">
        <v>950</v>
      </c>
      <c r="G62" t="s">
        <v>381</v>
      </c>
      <c r="H62" t="s">
        <v>939</v>
      </c>
      <c r="I62" t="s">
        <v>940</v>
      </c>
      <c r="J62" t="s">
        <v>941</v>
      </c>
      <c r="K62" t="s">
        <v>51</v>
      </c>
      <c r="L62" t="s">
        <v>660</v>
      </c>
      <c r="M62" t="s">
        <v>661</v>
      </c>
      <c r="N62" t="s">
        <v>662</v>
      </c>
      <c r="O62" t="s">
        <v>663</v>
      </c>
      <c r="P62" t="s">
        <v>664</v>
      </c>
      <c r="Q62" t="s">
        <v>665</v>
      </c>
      <c r="R62" t="s">
        <v>14</v>
      </c>
    </row>
    <row r="63" spans="1:18" x14ac:dyDescent="0.35">
      <c r="A63" t="s">
        <v>951</v>
      </c>
      <c r="B63" t="s">
        <v>952</v>
      </c>
      <c r="C63" t="s">
        <v>953</v>
      </c>
      <c r="D63" t="s">
        <v>954</v>
      </c>
      <c r="E63" t="s">
        <v>952</v>
      </c>
      <c r="F63" t="s">
        <v>955</v>
      </c>
      <c r="G63" t="s">
        <v>956</v>
      </c>
      <c r="H63" t="s">
        <v>939</v>
      </c>
      <c r="I63" t="s">
        <v>940</v>
      </c>
      <c r="J63" t="s">
        <v>941</v>
      </c>
      <c r="K63" t="s">
        <v>51</v>
      </c>
      <c r="L63" t="s">
        <v>660</v>
      </c>
      <c r="M63" t="s">
        <v>661</v>
      </c>
      <c r="N63" t="s">
        <v>662</v>
      </c>
      <c r="O63" t="s">
        <v>663</v>
      </c>
      <c r="P63" t="s">
        <v>664</v>
      </c>
      <c r="Q63" t="s">
        <v>665</v>
      </c>
      <c r="R63" t="s">
        <v>14</v>
      </c>
    </row>
    <row r="64" spans="1:18" x14ac:dyDescent="0.35">
      <c r="A64" t="s">
        <v>957</v>
      </c>
      <c r="B64" t="s">
        <v>958</v>
      </c>
      <c r="C64" t="s">
        <v>959</v>
      </c>
      <c r="D64" t="s">
        <v>960</v>
      </c>
      <c r="E64" t="s">
        <v>958</v>
      </c>
      <c r="F64" t="s">
        <v>961</v>
      </c>
      <c r="G64" t="s">
        <v>962</v>
      </c>
      <c r="H64" t="s">
        <v>939</v>
      </c>
      <c r="I64" t="s">
        <v>940</v>
      </c>
      <c r="J64" t="s">
        <v>941</v>
      </c>
      <c r="K64" t="s">
        <v>51</v>
      </c>
      <c r="L64" t="s">
        <v>660</v>
      </c>
      <c r="M64" t="s">
        <v>661</v>
      </c>
      <c r="N64" t="s">
        <v>662</v>
      </c>
      <c r="O64" t="s">
        <v>663</v>
      </c>
      <c r="P64" t="s">
        <v>664</v>
      </c>
      <c r="Q64" t="s">
        <v>665</v>
      </c>
      <c r="R64" t="s">
        <v>14</v>
      </c>
    </row>
    <row r="65" spans="1:18" x14ac:dyDescent="0.35">
      <c r="A65" t="s">
        <v>963</v>
      </c>
      <c r="B65" t="s">
        <v>964</v>
      </c>
      <c r="C65" t="s">
        <v>965</v>
      </c>
      <c r="D65" t="s">
        <v>966</v>
      </c>
      <c r="E65" t="s">
        <v>964</v>
      </c>
      <c r="F65" t="s">
        <v>967</v>
      </c>
      <c r="G65" t="s">
        <v>968</v>
      </c>
      <c r="H65" t="s">
        <v>939</v>
      </c>
      <c r="I65" t="s">
        <v>940</v>
      </c>
      <c r="J65" t="s">
        <v>941</v>
      </c>
      <c r="K65" t="s">
        <v>51</v>
      </c>
      <c r="L65" t="s">
        <v>660</v>
      </c>
      <c r="M65" t="s">
        <v>661</v>
      </c>
      <c r="N65" t="s">
        <v>662</v>
      </c>
      <c r="O65" t="s">
        <v>663</v>
      </c>
      <c r="P65" t="s">
        <v>664</v>
      </c>
      <c r="Q65" t="s">
        <v>665</v>
      </c>
      <c r="R65" t="s">
        <v>14</v>
      </c>
    </row>
    <row r="66" spans="1:18" x14ac:dyDescent="0.35">
      <c r="A66" t="s">
        <v>969</v>
      </c>
      <c r="B66" t="s">
        <v>970</v>
      </c>
      <c r="C66" t="s">
        <v>971</v>
      </c>
      <c r="D66" t="s">
        <v>972</v>
      </c>
      <c r="E66" t="s">
        <v>973</v>
      </c>
      <c r="F66" t="s">
        <v>974</v>
      </c>
      <c r="G66" t="s">
        <v>11</v>
      </c>
      <c r="H66" t="s">
        <v>11</v>
      </c>
      <c r="I66" t="s">
        <v>975</v>
      </c>
      <c r="J66" t="s">
        <v>976</v>
      </c>
      <c r="K66" t="s">
        <v>662</v>
      </c>
      <c r="L66" t="s">
        <v>977</v>
      </c>
      <c r="M66" t="s">
        <v>978</v>
      </c>
      <c r="N66" t="s">
        <v>662</v>
      </c>
      <c r="O66" t="s">
        <v>663</v>
      </c>
      <c r="P66" t="s">
        <v>664</v>
      </c>
      <c r="Q66" t="s">
        <v>665</v>
      </c>
      <c r="R66" t="s">
        <v>14</v>
      </c>
    </row>
    <row r="67" spans="1:18" x14ac:dyDescent="0.35">
      <c r="A67" t="s">
        <v>979</v>
      </c>
      <c r="B67" t="s">
        <v>980</v>
      </c>
      <c r="C67" t="s">
        <v>981</v>
      </c>
      <c r="D67" t="s">
        <v>972</v>
      </c>
      <c r="E67" t="s">
        <v>973</v>
      </c>
      <c r="F67" t="s">
        <v>974</v>
      </c>
      <c r="G67" t="s">
        <v>11</v>
      </c>
      <c r="H67" t="s">
        <v>11</v>
      </c>
      <c r="I67" t="s">
        <v>975</v>
      </c>
      <c r="J67" t="s">
        <v>976</v>
      </c>
      <c r="K67" t="s">
        <v>662</v>
      </c>
      <c r="L67" t="s">
        <v>977</v>
      </c>
      <c r="M67" t="s">
        <v>978</v>
      </c>
      <c r="N67" t="s">
        <v>662</v>
      </c>
      <c r="O67" t="s">
        <v>663</v>
      </c>
      <c r="P67" t="s">
        <v>664</v>
      </c>
      <c r="Q67" t="s">
        <v>665</v>
      </c>
      <c r="R67" t="s">
        <v>14</v>
      </c>
    </row>
    <row r="68" spans="1:18" x14ac:dyDescent="0.35">
      <c r="A68" t="s">
        <v>982</v>
      </c>
      <c r="B68" t="s">
        <v>983</v>
      </c>
      <c r="C68" t="s">
        <v>984</v>
      </c>
      <c r="D68" t="s">
        <v>972</v>
      </c>
      <c r="E68" t="s">
        <v>973</v>
      </c>
      <c r="F68" t="s">
        <v>974</v>
      </c>
      <c r="G68" t="s">
        <v>11</v>
      </c>
      <c r="H68" t="s">
        <v>11</v>
      </c>
      <c r="I68" t="s">
        <v>975</v>
      </c>
      <c r="J68" t="s">
        <v>976</v>
      </c>
      <c r="K68" t="s">
        <v>662</v>
      </c>
      <c r="L68" t="s">
        <v>977</v>
      </c>
      <c r="M68" t="s">
        <v>978</v>
      </c>
      <c r="N68" t="s">
        <v>662</v>
      </c>
      <c r="O68" t="s">
        <v>663</v>
      </c>
      <c r="P68" t="s">
        <v>664</v>
      </c>
      <c r="Q68" t="s">
        <v>665</v>
      </c>
      <c r="R68" t="s">
        <v>14</v>
      </c>
    </row>
    <row r="69" spans="1:18" x14ac:dyDescent="0.35">
      <c r="A69" t="s">
        <v>985</v>
      </c>
      <c r="B69" t="s">
        <v>986</v>
      </c>
      <c r="C69" t="s">
        <v>987</v>
      </c>
      <c r="D69" t="s">
        <v>972</v>
      </c>
      <c r="E69" t="s">
        <v>973</v>
      </c>
      <c r="F69" t="s">
        <v>974</v>
      </c>
      <c r="G69" t="s">
        <v>11</v>
      </c>
      <c r="H69" t="s">
        <v>11</v>
      </c>
      <c r="I69" t="s">
        <v>975</v>
      </c>
      <c r="J69" t="s">
        <v>976</v>
      </c>
      <c r="K69" t="s">
        <v>662</v>
      </c>
      <c r="L69" t="s">
        <v>977</v>
      </c>
      <c r="M69" t="s">
        <v>978</v>
      </c>
      <c r="N69" t="s">
        <v>662</v>
      </c>
      <c r="O69" t="s">
        <v>663</v>
      </c>
      <c r="P69" t="s">
        <v>664</v>
      </c>
      <c r="Q69" t="s">
        <v>665</v>
      </c>
      <c r="R69" t="s">
        <v>14</v>
      </c>
    </row>
    <row r="70" spans="1:18" x14ac:dyDescent="0.35">
      <c r="A70" t="s">
        <v>988</v>
      </c>
      <c r="B70" t="s">
        <v>989</v>
      </c>
      <c r="C70" t="s">
        <v>990</v>
      </c>
      <c r="D70" t="s">
        <v>972</v>
      </c>
      <c r="E70" t="s">
        <v>973</v>
      </c>
      <c r="F70" t="s">
        <v>974</v>
      </c>
      <c r="G70" t="s">
        <v>11</v>
      </c>
      <c r="H70" t="s">
        <v>11</v>
      </c>
      <c r="I70" t="s">
        <v>975</v>
      </c>
      <c r="J70" t="s">
        <v>976</v>
      </c>
      <c r="K70" t="s">
        <v>662</v>
      </c>
      <c r="L70" t="s">
        <v>977</v>
      </c>
      <c r="M70" t="s">
        <v>978</v>
      </c>
      <c r="N70" t="s">
        <v>662</v>
      </c>
      <c r="O70" t="s">
        <v>663</v>
      </c>
      <c r="P70" t="s">
        <v>664</v>
      </c>
      <c r="Q70" t="s">
        <v>665</v>
      </c>
      <c r="R70" t="s">
        <v>14</v>
      </c>
    </row>
    <row r="71" spans="1:18" x14ac:dyDescent="0.35">
      <c r="A71" t="s">
        <v>991</v>
      </c>
      <c r="B71" t="s">
        <v>992</v>
      </c>
      <c r="C71" t="s">
        <v>993</v>
      </c>
      <c r="D71" t="s">
        <v>994</v>
      </c>
      <c r="E71" t="s">
        <v>995</v>
      </c>
      <c r="F71" t="s">
        <v>996</v>
      </c>
      <c r="G71" t="s">
        <v>257</v>
      </c>
      <c r="H71" t="s">
        <v>11</v>
      </c>
      <c r="I71" t="s">
        <v>975</v>
      </c>
      <c r="J71" t="s">
        <v>976</v>
      </c>
      <c r="K71" t="s">
        <v>662</v>
      </c>
      <c r="L71" t="s">
        <v>977</v>
      </c>
      <c r="M71" t="s">
        <v>978</v>
      </c>
      <c r="N71" t="s">
        <v>662</v>
      </c>
      <c r="O71" t="s">
        <v>663</v>
      </c>
      <c r="P71" t="s">
        <v>664</v>
      </c>
      <c r="Q71" t="s">
        <v>665</v>
      </c>
      <c r="R71" t="s">
        <v>14</v>
      </c>
    </row>
    <row r="72" spans="1:18" x14ac:dyDescent="0.35">
      <c r="A72" t="s">
        <v>997</v>
      </c>
      <c r="B72" t="s">
        <v>998</v>
      </c>
      <c r="C72" t="s">
        <v>999</v>
      </c>
      <c r="D72" t="s">
        <v>994</v>
      </c>
      <c r="E72" t="s">
        <v>995</v>
      </c>
      <c r="F72" t="s">
        <v>996</v>
      </c>
      <c r="G72" t="s">
        <v>257</v>
      </c>
      <c r="H72" t="s">
        <v>11</v>
      </c>
      <c r="I72" t="s">
        <v>975</v>
      </c>
      <c r="J72" t="s">
        <v>976</v>
      </c>
      <c r="K72" t="s">
        <v>662</v>
      </c>
      <c r="L72" t="s">
        <v>977</v>
      </c>
      <c r="M72" t="s">
        <v>978</v>
      </c>
      <c r="N72" t="s">
        <v>662</v>
      </c>
      <c r="O72" t="s">
        <v>663</v>
      </c>
      <c r="P72" t="s">
        <v>664</v>
      </c>
      <c r="Q72" t="s">
        <v>665</v>
      </c>
      <c r="R72" t="s">
        <v>14</v>
      </c>
    </row>
    <row r="73" spans="1:18" x14ac:dyDescent="0.35">
      <c r="A73" t="s">
        <v>1000</v>
      </c>
      <c r="B73" t="s">
        <v>1001</v>
      </c>
      <c r="C73" t="s">
        <v>1002</v>
      </c>
      <c r="D73" t="s">
        <v>994</v>
      </c>
      <c r="E73" t="s">
        <v>995</v>
      </c>
      <c r="F73" t="s">
        <v>996</v>
      </c>
      <c r="G73" t="s">
        <v>257</v>
      </c>
      <c r="H73" t="s">
        <v>11</v>
      </c>
      <c r="I73" t="s">
        <v>975</v>
      </c>
      <c r="J73" t="s">
        <v>976</v>
      </c>
      <c r="K73" t="s">
        <v>662</v>
      </c>
      <c r="L73" t="s">
        <v>977</v>
      </c>
      <c r="M73" t="s">
        <v>978</v>
      </c>
      <c r="N73" t="s">
        <v>662</v>
      </c>
      <c r="O73" t="s">
        <v>663</v>
      </c>
      <c r="P73" t="s">
        <v>664</v>
      </c>
      <c r="Q73" t="s">
        <v>665</v>
      </c>
      <c r="R73" t="s">
        <v>14</v>
      </c>
    </row>
    <row r="74" spans="1:18" x14ac:dyDescent="0.35">
      <c r="A74" t="s">
        <v>1003</v>
      </c>
      <c r="B74" t="s">
        <v>1004</v>
      </c>
      <c r="C74" t="s">
        <v>1005</v>
      </c>
      <c r="D74" t="s">
        <v>994</v>
      </c>
      <c r="E74" t="s">
        <v>995</v>
      </c>
      <c r="F74" t="s">
        <v>996</v>
      </c>
      <c r="G74" t="s">
        <v>257</v>
      </c>
      <c r="H74" t="s">
        <v>11</v>
      </c>
      <c r="I74" t="s">
        <v>975</v>
      </c>
      <c r="J74" t="s">
        <v>976</v>
      </c>
      <c r="K74" t="s">
        <v>662</v>
      </c>
      <c r="L74" t="s">
        <v>977</v>
      </c>
      <c r="M74" t="s">
        <v>978</v>
      </c>
      <c r="N74" t="s">
        <v>662</v>
      </c>
      <c r="O74" t="s">
        <v>663</v>
      </c>
      <c r="P74" t="s">
        <v>664</v>
      </c>
      <c r="Q74" t="s">
        <v>665</v>
      </c>
      <c r="R74" t="s">
        <v>14</v>
      </c>
    </row>
    <row r="75" spans="1:18" x14ac:dyDescent="0.35">
      <c r="A75" t="s">
        <v>1006</v>
      </c>
      <c r="B75" t="s">
        <v>1007</v>
      </c>
      <c r="C75" t="s">
        <v>1008</v>
      </c>
      <c r="D75" t="s">
        <v>994</v>
      </c>
      <c r="E75" t="s">
        <v>995</v>
      </c>
      <c r="F75" t="s">
        <v>996</v>
      </c>
      <c r="G75" t="s">
        <v>257</v>
      </c>
      <c r="H75" t="s">
        <v>11</v>
      </c>
      <c r="I75" t="s">
        <v>975</v>
      </c>
      <c r="J75" t="s">
        <v>976</v>
      </c>
      <c r="K75" t="s">
        <v>662</v>
      </c>
      <c r="L75" t="s">
        <v>977</v>
      </c>
      <c r="M75" t="s">
        <v>978</v>
      </c>
      <c r="N75" t="s">
        <v>662</v>
      </c>
      <c r="O75" t="s">
        <v>663</v>
      </c>
      <c r="P75" t="s">
        <v>664</v>
      </c>
      <c r="Q75" t="s">
        <v>665</v>
      </c>
      <c r="R75" t="s">
        <v>14</v>
      </c>
    </row>
    <row r="76" spans="1:18" x14ac:dyDescent="0.35">
      <c r="A76" t="s">
        <v>1009</v>
      </c>
      <c r="B76" t="s">
        <v>1010</v>
      </c>
      <c r="C76" t="s">
        <v>1011</v>
      </c>
      <c r="D76" t="s">
        <v>994</v>
      </c>
      <c r="E76" t="s">
        <v>995</v>
      </c>
      <c r="F76" t="s">
        <v>996</v>
      </c>
      <c r="G76" t="s">
        <v>257</v>
      </c>
      <c r="H76" t="s">
        <v>11</v>
      </c>
      <c r="I76" t="s">
        <v>975</v>
      </c>
      <c r="J76" t="s">
        <v>976</v>
      </c>
      <c r="K76" t="s">
        <v>662</v>
      </c>
      <c r="L76" t="s">
        <v>977</v>
      </c>
      <c r="M76" t="s">
        <v>978</v>
      </c>
      <c r="N76" t="s">
        <v>662</v>
      </c>
      <c r="O76" t="s">
        <v>663</v>
      </c>
      <c r="P76" t="s">
        <v>664</v>
      </c>
      <c r="Q76" t="s">
        <v>665</v>
      </c>
      <c r="R76" t="s">
        <v>14</v>
      </c>
    </row>
    <row r="77" spans="1:18" x14ac:dyDescent="0.35">
      <c r="A77" t="s">
        <v>1012</v>
      </c>
      <c r="B77" t="s">
        <v>1013</v>
      </c>
      <c r="C77" t="s">
        <v>1014</v>
      </c>
      <c r="D77" t="s">
        <v>994</v>
      </c>
      <c r="E77" t="s">
        <v>995</v>
      </c>
      <c r="F77" t="s">
        <v>996</v>
      </c>
      <c r="G77" t="s">
        <v>257</v>
      </c>
      <c r="H77" t="s">
        <v>11</v>
      </c>
      <c r="I77" t="s">
        <v>975</v>
      </c>
      <c r="J77" t="s">
        <v>976</v>
      </c>
      <c r="K77" t="s">
        <v>662</v>
      </c>
      <c r="L77" t="s">
        <v>977</v>
      </c>
      <c r="M77" t="s">
        <v>978</v>
      </c>
      <c r="N77" t="s">
        <v>662</v>
      </c>
      <c r="O77" t="s">
        <v>663</v>
      </c>
      <c r="P77" t="s">
        <v>664</v>
      </c>
      <c r="Q77" t="s">
        <v>665</v>
      </c>
      <c r="R77" t="s">
        <v>14</v>
      </c>
    </row>
    <row r="78" spans="1:18" x14ac:dyDescent="0.35">
      <c r="A78" t="s">
        <v>1015</v>
      </c>
      <c r="B78" t="s">
        <v>1016</v>
      </c>
      <c r="C78" t="s">
        <v>1017</v>
      </c>
      <c r="D78" t="s">
        <v>994</v>
      </c>
      <c r="E78" t="s">
        <v>995</v>
      </c>
      <c r="F78" t="s">
        <v>996</v>
      </c>
      <c r="G78" t="s">
        <v>257</v>
      </c>
      <c r="H78" t="s">
        <v>11</v>
      </c>
      <c r="I78" t="s">
        <v>975</v>
      </c>
      <c r="J78" t="s">
        <v>976</v>
      </c>
      <c r="K78" t="s">
        <v>662</v>
      </c>
      <c r="L78" t="s">
        <v>977</v>
      </c>
      <c r="M78" t="s">
        <v>978</v>
      </c>
      <c r="N78" t="s">
        <v>662</v>
      </c>
      <c r="O78" t="s">
        <v>663</v>
      </c>
      <c r="P78" t="s">
        <v>664</v>
      </c>
      <c r="Q78" t="s">
        <v>665</v>
      </c>
      <c r="R78" t="s">
        <v>14</v>
      </c>
    </row>
    <row r="79" spans="1:18" x14ac:dyDescent="0.35">
      <c r="A79" t="s">
        <v>1018</v>
      </c>
      <c r="B79" t="s">
        <v>1019</v>
      </c>
      <c r="C79" t="s">
        <v>1020</v>
      </c>
      <c r="D79" t="s">
        <v>994</v>
      </c>
      <c r="E79" t="s">
        <v>995</v>
      </c>
      <c r="F79" t="s">
        <v>996</v>
      </c>
      <c r="G79" t="s">
        <v>257</v>
      </c>
      <c r="H79" t="s">
        <v>11</v>
      </c>
      <c r="I79" t="s">
        <v>975</v>
      </c>
      <c r="J79" t="s">
        <v>976</v>
      </c>
      <c r="K79" t="s">
        <v>662</v>
      </c>
      <c r="L79" t="s">
        <v>977</v>
      </c>
      <c r="M79" t="s">
        <v>978</v>
      </c>
      <c r="N79" t="s">
        <v>662</v>
      </c>
      <c r="O79" t="s">
        <v>663</v>
      </c>
      <c r="P79" t="s">
        <v>664</v>
      </c>
      <c r="Q79" t="s">
        <v>665</v>
      </c>
      <c r="R79" t="s">
        <v>14</v>
      </c>
    </row>
    <row r="80" spans="1:18" x14ac:dyDescent="0.35">
      <c r="A80" t="s">
        <v>1021</v>
      </c>
      <c r="B80" t="s">
        <v>1022</v>
      </c>
      <c r="C80" t="s">
        <v>1023</v>
      </c>
      <c r="D80" t="s">
        <v>1024</v>
      </c>
      <c r="E80" t="s">
        <v>1025</v>
      </c>
      <c r="F80" t="s">
        <v>1026</v>
      </c>
      <c r="G80" t="s">
        <v>415</v>
      </c>
      <c r="H80" t="s">
        <v>11</v>
      </c>
      <c r="I80" t="s">
        <v>975</v>
      </c>
      <c r="J80" t="s">
        <v>976</v>
      </c>
      <c r="K80" t="s">
        <v>662</v>
      </c>
      <c r="L80" t="s">
        <v>977</v>
      </c>
      <c r="M80" t="s">
        <v>978</v>
      </c>
      <c r="N80" t="s">
        <v>662</v>
      </c>
      <c r="O80" t="s">
        <v>663</v>
      </c>
      <c r="P80" t="s">
        <v>664</v>
      </c>
      <c r="Q80" t="s">
        <v>665</v>
      </c>
      <c r="R80" t="s">
        <v>14</v>
      </c>
    </row>
    <row r="81" spans="1:18" x14ac:dyDescent="0.35">
      <c r="A81" t="s">
        <v>1027</v>
      </c>
      <c r="B81" t="s">
        <v>1028</v>
      </c>
      <c r="C81" t="s">
        <v>1029</v>
      </c>
      <c r="D81" t="s">
        <v>1024</v>
      </c>
      <c r="E81" t="s">
        <v>1025</v>
      </c>
      <c r="F81" t="s">
        <v>1026</v>
      </c>
      <c r="G81" t="s">
        <v>415</v>
      </c>
      <c r="H81" t="s">
        <v>11</v>
      </c>
      <c r="I81" t="s">
        <v>975</v>
      </c>
      <c r="J81" t="s">
        <v>976</v>
      </c>
      <c r="K81" t="s">
        <v>662</v>
      </c>
      <c r="L81" t="s">
        <v>977</v>
      </c>
      <c r="M81" t="s">
        <v>978</v>
      </c>
      <c r="N81" t="s">
        <v>662</v>
      </c>
      <c r="O81" t="s">
        <v>663</v>
      </c>
      <c r="P81" t="s">
        <v>664</v>
      </c>
      <c r="Q81" t="s">
        <v>665</v>
      </c>
      <c r="R81" t="s">
        <v>14</v>
      </c>
    </row>
    <row r="82" spans="1:18" x14ac:dyDescent="0.35">
      <c r="A82" t="s">
        <v>1030</v>
      </c>
      <c r="B82" t="s">
        <v>1031</v>
      </c>
      <c r="C82" t="s">
        <v>1032</v>
      </c>
      <c r="D82" t="s">
        <v>1024</v>
      </c>
      <c r="E82" t="s">
        <v>1025</v>
      </c>
      <c r="F82" t="s">
        <v>1026</v>
      </c>
      <c r="G82" t="s">
        <v>415</v>
      </c>
      <c r="H82" t="s">
        <v>11</v>
      </c>
      <c r="I82" t="s">
        <v>975</v>
      </c>
      <c r="J82" t="s">
        <v>976</v>
      </c>
      <c r="K82" t="s">
        <v>662</v>
      </c>
      <c r="L82" t="s">
        <v>977</v>
      </c>
      <c r="M82" t="s">
        <v>978</v>
      </c>
      <c r="N82" t="s">
        <v>662</v>
      </c>
      <c r="O82" t="s">
        <v>663</v>
      </c>
      <c r="P82" t="s">
        <v>664</v>
      </c>
      <c r="Q82" t="s">
        <v>665</v>
      </c>
      <c r="R82" t="s">
        <v>14</v>
      </c>
    </row>
    <row r="83" spans="1:18" x14ac:dyDescent="0.35">
      <c r="A83" t="s">
        <v>1033</v>
      </c>
      <c r="B83" t="s">
        <v>1034</v>
      </c>
      <c r="C83" t="s">
        <v>1035</v>
      </c>
      <c r="D83" t="s">
        <v>1024</v>
      </c>
      <c r="E83" t="s">
        <v>1025</v>
      </c>
      <c r="F83" t="s">
        <v>1026</v>
      </c>
      <c r="G83" t="s">
        <v>415</v>
      </c>
      <c r="H83" t="s">
        <v>11</v>
      </c>
      <c r="I83" t="s">
        <v>975</v>
      </c>
      <c r="J83" t="s">
        <v>976</v>
      </c>
      <c r="K83" t="s">
        <v>662</v>
      </c>
      <c r="L83" t="s">
        <v>977</v>
      </c>
      <c r="M83" t="s">
        <v>978</v>
      </c>
      <c r="N83" t="s">
        <v>662</v>
      </c>
      <c r="O83" t="s">
        <v>663</v>
      </c>
      <c r="P83" t="s">
        <v>664</v>
      </c>
      <c r="Q83" t="s">
        <v>665</v>
      </c>
      <c r="R83" t="s">
        <v>14</v>
      </c>
    </row>
    <row r="84" spans="1:18" x14ac:dyDescent="0.35">
      <c r="A84" t="s">
        <v>1036</v>
      </c>
      <c r="B84" t="s">
        <v>1037</v>
      </c>
      <c r="C84" t="s">
        <v>1038</v>
      </c>
      <c r="D84" t="s">
        <v>1024</v>
      </c>
      <c r="E84" t="s">
        <v>1025</v>
      </c>
      <c r="F84" t="s">
        <v>1026</v>
      </c>
      <c r="G84" t="s">
        <v>415</v>
      </c>
      <c r="H84" t="s">
        <v>11</v>
      </c>
      <c r="I84" t="s">
        <v>975</v>
      </c>
      <c r="J84" t="s">
        <v>976</v>
      </c>
      <c r="K84" t="s">
        <v>662</v>
      </c>
      <c r="L84" t="s">
        <v>977</v>
      </c>
      <c r="M84" t="s">
        <v>978</v>
      </c>
      <c r="N84" t="s">
        <v>662</v>
      </c>
      <c r="O84" t="s">
        <v>663</v>
      </c>
      <c r="P84" t="s">
        <v>664</v>
      </c>
      <c r="Q84" t="s">
        <v>665</v>
      </c>
      <c r="R84" t="s">
        <v>14</v>
      </c>
    </row>
    <row r="85" spans="1:18" x14ac:dyDescent="0.35">
      <c r="A85" t="s">
        <v>1039</v>
      </c>
      <c r="B85" t="s">
        <v>1040</v>
      </c>
      <c r="C85" t="s">
        <v>1041</v>
      </c>
      <c r="D85" t="s">
        <v>1024</v>
      </c>
      <c r="E85" t="s">
        <v>1025</v>
      </c>
      <c r="F85" t="s">
        <v>1026</v>
      </c>
      <c r="G85" t="s">
        <v>415</v>
      </c>
      <c r="H85" t="s">
        <v>11</v>
      </c>
      <c r="I85" t="s">
        <v>975</v>
      </c>
      <c r="J85" t="s">
        <v>976</v>
      </c>
      <c r="K85" t="s">
        <v>662</v>
      </c>
      <c r="L85" t="s">
        <v>977</v>
      </c>
      <c r="M85" t="s">
        <v>978</v>
      </c>
      <c r="N85" t="s">
        <v>662</v>
      </c>
      <c r="O85" t="s">
        <v>663</v>
      </c>
      <c r="P85" t="s">
        <v>664</v>
      </c>
      <c r="Q85" t="s">
        <v>665</v>
      </c>
      <c r="R85" t="s">
        <v>14</v>
      </c>
    </row>
    <row r="86" spans="1:18" x14ac:dyDescent="0.35">
      <c r="A86" t="s">
        <v>1042</v>
      </c>
      <c r="B86" t="s">
        <v>1043</v>
      </c>
      <c r="C86" t="s">
        <v>1044</v>
      </c>
      <c r="D86" t="s">
        <v>1045</v>
      </c>
      <c r="E86" t="s">
        <v>1043</v>
      </c>
      <c r="F86" t="s">
        <v>1046</v>
      </c>
      <c r="G86" t="s">
        <v>1047</v>
      </c>
      <c r="H86" t="s">
        <v>11</v>
      </c>
      <c r="I86" t="s">
        <v>975</v>
      </c>
      <c r="J86" t="s">
        <v>976</v>
      </c>
      <c r="K86" t="s">
        <v>662</v>
      </c>
      <c r="L86" t="s">
        <v>977</v>
      </c>
      <c r="M86" t="s">
        <v>978</v>
      </c>
      <c r="N86" t="s">
        <v>662</v>
      </c>
      <c r="O86" t="s">
        <v>663</v>
      </c>
      <c r="P86" t="s">
        <v>664</v>
      </c>
      <c r="Q86" t="s">
        <v>665</v>
      </c>
      <c r="R86" t="s">
        <v>14</v>
      </c>
    </row>
    <row r="87" spans="1:18" x14ac:dyDescent="0.35">
      <c r="A87" t="s">
        <v>1048</v>
      </c>
      <c r="B87" t="s">
        <v>1049</v>
      </c>
      <c r="C87" t="s">
        <v>1050</v>
      </c>
      <c r="D87" t="s">
        <v>1051</v>
      </c>
      <c r="E87" t="s">
        <v>1052</v>
      </c>
      <c r="F87" t="s">
        <v>1053</v>
      </c>
      <c r="G87" t="s">
        <v>1054</v>
      </c>
      <c r="H87" t="s">
        <v>11</v>
      </c>
      <c r="I87" t="s">
        <v>975</v>
      </c>
      <c r="J87" t="s">
        <v>976</v>
      </c>
      <c r="K87" t="s">
        <v>662</v>
      </c>
      <c r="L87" t="s">
        <v>977</v>
      </c>
      <c r="M87" t="s">
        <v>978</v>
      </c>
      <c r="N87" t="s">
        <v>662</v>
      </c>
      <c r="O87" t="s">
        <v>663</v>
      </c>
      <c r="P87" t="s">
        <v>664</v>
      </c>
      <c r="Q87" t="s">
        <v>665</v>
      </c>
      <c r="R87" t="s">
        <v>14</v>
      </c>
    </row>
    <row r="88" spans="1:18" x14ac:dyDescent="0.35">
      <c r="A88" t="s">
        <v>1055</v>
      </c>
      <c r="B88" t="s">
        <v>1056</v>
      </c>
      <c r="C88" t="s">
        <v>1057</v>
      </c>
      <c r="D88" t="s">
        <v>1051</v>
      </c>
      <c r="E88" t="s">
        <v>1052</v>
      </c>
      <c r="F88" t="s">
        <v>1053</v>
      </c>
      <c r="G88" t="s">
        <v>1054</v>
      </c>
      <c r="H88" t="s">
        <v>11</v>
      </c>
      <c r="I88" t="s">
        <v>975</v>
      </c>
      <c r="J88" t="s">
        <v>976</v>
      </c>
      <c r="K88" t="s">
        <v>662</v>
      </c>
      <c r="L88" t="s">
        <v>977</v>
      </c>
      <c r="M88" t="s">
        <v>978</v>
      </c>
      <c r="N88" t="s">
        <v>662</v>
      </c>
      <c r="O88" t="s">
        <v>663</v>
      </c>
      <c r="P88" t="s">
        <v>664</v>
      </c>
      <c r="Q88" t="s">
        <v>665</v>
      </c>
      <c r="R88" t="s">
        <v>14</v>
      </c>
    </row>
    <row r="89" spans="1:18" x14ac:dyDescent="0.35">
      <c r="A89" t="s">
        <v>1058</v>
      </c>
      <c r="B89" t="s">
        <v>1059</v>
      </c>
      <c r="C89" t="s">
        <v>1060</v>
      </c>
      <c r="D89" t="s">
        <v>1051</v>
      </c>
      <c r="E89" t="s">
        <v>1052</v>
      </c>
      <c r="F89" t="s">
        <v>1053</v>
      </c>
      <c r="G89" t="s">
        <v>1054</v>
      </c>
      <c r="H89" t="s">
        <v>11</v>
      </c>
      <c r="I89" t="s">
        <v>975</v>
      </c>
      <c r="J89" t="s">
        <v>976</v>
      </c>
      <c r="K89" t="s">
        <v>662</v>
      </c>
      <c r="L89" t="s">
        <v>977</v>
      </c>
      <c r="M89" t="s">
        <v>978</v>
      </c>
      <c r="N89" t="s">
        <v>662</v>
      </c>
      <c r="O89" t="s">
        <v>663</v>
      </c>
      <c r="P89" t="s">
        <v>664</v>
      </c>
      <c r="Q89" t="s">
        <v>665</v>
      </c>
      <c r="R89" t="s">
        <v>14</v>
      </c>
    </row>
    <row r="90" spans="1:18" x14ac:dyDescent="0.35">
      <c r="A90" t="s">
        <v>1061</v>
      </c>
      <c r="B90" t="s">
        <v>1062</v>
      </c>
      <c r="C90" t="s">
        <v>1063</v>
      </c>
      <c r="D90" t="s">
        <v>1051</v>
      </c>
      <c r="E90" t="s">
        <v>1052</v>
      </c>
      <c r="F90" t="s">
        <v>1053</v>
      </c>
      <c r="G90" t="s">
        <v>1054</v>
      </c>
      <c r="H90" t="s">
        <v>11</v>
      </c>
      <c r="I90" t="s">
        <v>975</v>
      </c>
      <c r="J90" t="s">
        <v>976</v>
      </c>
      <c r="K90" t="s">
        <v>662</v>
      </c>
      <c r="L90" t="s">
        <v>977</v>
      </c>
      <c r="M90" t="s">
        <v>978</v>
      </c>
      <c r="N90" t="s">
        <v>662</v>
      </c>
      <c r="O90" t="s">
        <v>663</v>
      </c>
      <c r="P90" t="s">
        <v>664</v>
      </c>
      <c r="Q90" t="s">
        <v>665</v>
      </c>
      <c r="R90" t="s">
        <v>14</v>
      </c>
    </row>
    <row r="91" spans="1:18" x14ac:dyDescent="0.35">
      <c r="A91" t="s">
        <v>1064</v>
      </c>
      <c r="B91" t="s">
        <v>1065</v>
      </c>
      <c r="C91" t="s">
        <v>1066</v>
      </c>
      <c r="D91" t="s">
        <v>1051</v>
      </c>
      <c r="E91" t="s">
        <v>1052</v>
      </c>
      <c r="F91" t="s">
        <v>1053</v>
      </c>
      <c r="G91" t="s">
        <v>1054</v>
      </c>
      <c r="H91" t="s">
        <v>11</v>
      </c>
      <c r="I91" t="s">
        <v>975</v>
      </c>
      <c r="J91" t="s">
        <v>976</v>
      </c>
      <c r="K91" t="s">
        <v>662</v>
      </c>
      <c r="L91" t="s">
        <v>977</v>
      </c>
      <c r="M91" t="s">
        <v>978</v>
      </c>
      <c r="N91" t="s">
        <v>662</v>
      </c>
      <c r="O91" t="s">
        <v>663</v>
      </c>
      <c r="P91" t="s">
        <v>664</v>
      </c>
      <c r="Q91" t="s">
        <v>665</v>
      </c>
      <c r="R91" t="s">
        <v>14</v>
      </c>
    </row>
    <row r="92" spans="1:18" x14ac:dyDescent="0.35">
      <c r="A92" t="s">
        <v>1067</v>
      </c>
      <c r="B92" t="s">
        <v>1068</v>
      </c>
      <c r="C92" t="s">
        <v>1069</v>
      </c>
      <c r="D92" t="s">
        <v>1051</v>
      </c>
      <c r="E92" t="s">
        <v>1052</v>
      </c>
      <c r="F92" t="s">
        <v>1053</v>
      </c>
      <c r="G92" t="s">
        <v>1054</v>
      </c>
      <c r="H92" t="s">
        <v>11</v>
      </c>
      <c r="I92" t="s">
        <v>975</v>
      </c>
      <c r="J92" t="s">
        <v>976</v>
      </c>
      <c r="K92" t="s">
        <v>662</v>
      </c>
      <c r="L92" t="s">
        <v>977</v>
      </c>
      <c r="M92" t="s">
        <v>978</v>
      </c>
      <c r="N92" t="s">
        <v>662</v>
      </c>
      <c r="O92" t="s">
        <v>663</v>
      </c>
      <c r="P92" t="s">
        <v>664</v>
      </c>
      <c r="Q92" t="s">
        <v>665</v>
      </c>
      <c r="R92" t="s">
        <v>14</v>
      </c>
    </row>
    <row r="93" spans="1:18" x14ac:dyDescent="0.35">
      <c r="A93" t="s">
        <v>1070</v>
      </c>
      <c r="B93" t="s">
        <v>1071</v>
      </c>
      <c r="C93" t="s">
        <v>1072</v>
      </c>
      <c r="D93" t="s">
        <v>1051</v>
      </c>
      <c r="E93" t="s">
        <v>1052</v>
      </c>
      <c r="F93" t="s">
        <v>1053</v>
      </c>
      <c r="G93" t="s">
        <v>1054</v>
      </c>
      <c r="H93" t="s">
        <v>11</v>
      </c>
      <c r="I93" t="s">
        <v>975</v>
      </c>
      <c r="J93" t="s">
        <v>976</v>
      </c>
      <c r="K93" t="s">
        <v>662</v>
      </c>
      <c r="L93" t="s">
        <v>977</v>
      </c>
      <c r="M93" t="s">
        <v>978</v>
      </c>
      <c r="N93" t="s">
        <v>662</v>
      </c>
      <c r="O93" t="s">
        <v>663</v>
      </c>
      <c r="P93" t="s">
        <v>664</v>
      </c>
      <c r="Q93" t="s">
        <v>665</v>
      </c>
      <c r="R93" t="s">
        <v>14</v>
      </c>
    </row>
    <row r="94" spans="1:18" x14ac:dyDescent="0.35">
      <c r="A94" t="s">
        <v>1073</v>
      </c>
      <c r="B94" t="s">
        <v>1074</v>
      </c>
      <c r="C94" t="s">
        <v>1075</v>
      </c>
      <c r="D94" t="s">
        <v>1076</v>
      </c>
      <c r="E94" t="s">
        <v>1074</v>
      </c>
      <c r="F94" t="s">
        <v>1077</v>
      </c>
      <c r="G94" t="s">
        <v>1078</v>
      </c>
      <c r="H94" t="s">
        <v>11</v>
      </c>
      <c r="I94" t="s">
        <v>975</v>
      </c>
      <c r="J94" t="s">
        <v>976</v>
      </c>
      <c r="K94" t="s">
        <v>662</v>
      </c>
      <c r="L94" t="s">
        <v>977</v>
      </c>
      <c r="M94" t="s">
        <v>978</v>
      </c>
      <c r="N94" t="s">
        <v>662</v>
      </c>
      <c r="O94" t="s">
        <v>663</v>
      </c>
      <c r="P94" t="s">
        <v>664</v>
      </c>
      <c r="Q94" t="s">
        <v>665</v>
      </c>
      <c r="R94" t="s">
        <v>14</v>
      </c>
    </row>
    <row r="95" spans="1:18" x14ac:dyDescent="0.35">
      <c r="A95" t="s">
        <v>1079</v>
      </c>
      <c r="B95" t="s">
        <v>1080</v>
      </c>
      <c r="C95" t="s">
        <v>1081</v>
      </c>
      <c r="D95" t="s">
        <v>1082</v>
      </c>
      <c r="E95" t="s">
        <v>1080</v>
      </c>
      <c r="F95" t="s">
        <v>1083</v>
      </c>
      <c r="G95" t="s">
        <v>1084</v>
      </c>
      <c r="H95" t="s">
        <v>11</v>
      </c>
      <c r="I95" t="s">
        <v>975</v>
      </c>
      <c r="J95" t="s">
        <v>976</v>
      </c>
      <c r="K95" t="s">
        <v>662</v>
      </c>
      <c r="L95" t="s">
        <v>977</v>
      </c>
      <c r="M95" t="s">
        <v>978</v>
      </c>
      <c r="N95" t="s">
        <v>662</v>
      </c>
      <c r="O95" t="s">
        <v>663</v>
      </c>
      <c r="P95" t="s">
        <v>664</v>
      </c>
      <c r="Q95" t="s">
        <v>665</v>
      </c>
      <c r="R95" t="s">
        <v>14</v>
      </c>
    </row>
    <row r="96" spans="1:18" x14ac:dyDescent="0.35">
      <c r="A96" t="s">
        <v>1085</v>
      </c>
      <c r="B96" t="s">
        <v>1086</v>
      </c>
      <c r="C96" t="s">
        <v>1087</v>
      </c>
      <c r="D96" t="s">
        <v>1088</v>
      </c>
      <c r="E96" t="s">
        <v>1086</v>
      </c>
      <c r="F96" t="s">
        <v>1089</v>
      </c>
      <c r="G96" t="s">
        <v>546</v>
      </c>
      <c r="H96" t="s">
        <v>11</v>
      </c>
      <c r="I96" t="s">
        <v>975</v>
      </c>
      <c r="J96" t="s">
        <v>976</v>
      </c>
      <c r="K96" t="s">
        <v>662</v>
      </c>
      <c r="L96" t="s">
        <v>977</v>
      </c>
      <c r="M96" t="s">
        <v>978</v>
      </c>
      <c r="N96" t="s">
        <v>662</v>
      </c>
      <c r="O96" t="s">
        <v>663</v>
      </c>
      <c r="P96" t="s">
        <v>664</v>
      </c>
      <c r="Q96" t="s">
        <v>665</v>
      </c>
      <c r="R96" t="s">
        <v>14</v>
      </c>
    </row>
    <row r="97" spans="1:18" x14ac:dyDescent="0.35">
      <c r="A97" t="s">
        <v>1090</v>
      </c>
      <c r="B97" t="s">
        <v>1091</v>
      </c>
      <c r="C97" t="s">
        <v>1092</v>
      </c>
      <c r="D97" t="s">
        <v>1093</v>
      </c>
      <c r="E97" t="s">
        <v>1091</v>
      </c>
      <c r="F97" t="s">
        <v>1094</v>
      </c>
      <c r="G97" t="s">
        <v>1095</v>
      </c>
      <c r="H97" t="s">
        <v>11</v>
      </c>
      <c r="I97" t="s">
        <v>975</v>
      </c>
      <c r="J97" t="s">
        <v>976</v>
      </c>
      <c r="K97" t="s">
        <v>662</v>
      </c>
      <c r="L97" t="s">
        <v>977</v>
      </c>
      <c r="M97" t="s">
        <v>978</v>
      </c>
      <c r="N97" t="s">
        <v>662</v>
      </c>
      <c r="O97" t="s">
        <v>663</v>
      </c>
      <c r="P97" t="s">
        <v>664</v>
      </c>
      <c r="Q97" t="s">
        <v>665</v>
      </c>
      <c r="R97" t="s">
        <v>14</v>
      </c>
    </row>
    <row r="98" spans="1:18" x14ac:dyDescent="0.35">
      <c r="A98" t="s">
        <v>1096</v>
      </c>
      <c r="B98" t="s">
        <v>1097</v>
      </c>
      <c r="C98" t="s">
        <v>1098</v>
      </c>
      <c r="D98" t="s">
        <v>1099</v>
      </c>
      <c r="E98" t="s">
        <v>1100</v>
      </c>
      <c r="F98" t="s">
        <v>1101</v>
      </c>
      <c r="G98" t="s">
        <v>1102</v>
      </c>
      <c r="H98" t="s">
        <v>27</v>
      </c>
      <c r="I98" t="s">
        <v>1103</v>
      </c>
      <c r="J98" t="s">
        <v>1104</v>
      </c>
      <c r="K98" t="s">
        <v>662</v>
      </c>
      <c r="L98" t="s">
        <v>977</v>
      </c>
      <c r="M98" t="s">
        <v>978</v>
      </c>
      <c r="N98" t="s">
        <v>662</v>
      </c>
      <c r="O98" t="s">
        <v>663</v>
      </c>
      <c r="P98" t="s">
        <v>664</v>
      </c>
      <c r="Q98" t="s">
        <v>665</v>
      </c>
      <c r="R98" t="s">
        <v>14</v>
      </c>
    </row>
    <row r="99" spans="1:18" x14ac:dyDescent="0.35">
      <c r="A99" t="s">
        <v>1105</v>
      </c>
      <c r="B99" t="s">
        <v>1106</v>
      </c>
      <c r="C99" t="s">
        <v>1107</v>
      </c>
      <c r="D99" t="s">
        <v>1108</v>
      </c>
      <c r="E99" t="s">
        <v>1106</v>
      </c>
      <c r="F99" t="s">
        <v>1109</v>
      </c>
      <c r="G99" t="s">
        <v>1110</v>
      </c>
      <c r="H99" t="s">
        <v>27</v>
      </c>
      <c r="I99" t="s">
        <v>1103</v>
      </c>
      <c r="J99" t="s">
        <v>1104</v>
      </c>
      <c r="K99" t="s">
        <v>662</v>
      </c>
      <c r="L99" t="s">
        <v>977</v>
      </c>
      <c r="M99" t="s">
        <v>978</v>
      </c>
      <c r="N99" t="s">
        <v>662</v>
      </c>
      <c r="O99" t="s">
        <v>663</v>
      </c>
      <c r="P99" t="s">
        <v>664</v>
      </c>
      <c r="Q99" t="s">
        <v>665</v>
      </c>
      <c r="R99" t="s">
        <v>14</v>
      </c>
    </row>
    <row r="100" spans="1:18" x14ac:dyDescent="0.35">
      <c r="A100" t="s">
        <v>1111</v>
      </c>
      <c r="B100" t="s">
        <v>1112</v>
      </c>
      <c r="C100" t="s">
        <v>1113</v>
      </c>
      <c r="D100" t="s">
        <v>233</v>
      </c>
      <c r="E100" t="s">
        <v>1112</v>
      </c>
      <c r="F100" t="s">
        <v>1114</v>
      </c>
      <c r="G100" t="s">
        <v>409</v>
      </c>
      <c r="H100" t="s">
        <v>415</v>
      </c>
      <c r="I100" t="s">
        <v>1115</v>
      </c>
      <c r="J100" t="s">
        <v>1116</v>
      </c>
      <c r="K100" t="s">
        <v>84</v>
      </c>
      <c r="L100" t="s">
        <v>1117</v>
      </c>
      <c r="M100" t="s">
        <v>1118</v>
      </c>
      <c r="N100" t="s">
        <v>662</v>
      </c>
      <c r="O100" t="s">
        <v>663</v>
      </c>
      <c r="P100" t="s">
        <v>664</v>
      </c>
      <c r="Q100" t="s">
        <v>665</v>
      </c>
      <c r="R100" t="s">
        <v>14</v>
      </c>
    </row>
    <row r="101" spans="1:18" x14ac:dyDescent="0.35">
      <c r="A101" t="s">
        <v>1119</v>
      </c>
      <c r="B101" t="s">
        <v>1120</v>
      </c>
      <c r="C101" t="s">
        <v>1121</v>
      </c>
      <c r="D101" t="s">
        <v>1122</v>
      </c>
      <c r="E101" t="s">
        <v>1120</v>
      </c>
      <c r="F101" t="s">
        <v>1123</v>
      </c>
      <c r="G101" t="s">
        <v>463</v>
      </c>
      <c r="H101" t="s">
        <v>415</v>
      </c>
      <c r="I101" t="s">
        <v>1115</v>
      </c>
      <c r="J101" t="s">
        <v>1116</v>
      </c>
      <c r="K101" t="s">
        <v>84</v>
      </c>
      <c r="L101" t="s">
        <v>1117</v>
      </c>
      <c r="M101" t="s">
        <v>1118</v>
      </c>
      <c r="N101" t="s">
        <v>662</v>
      </c>
      <c r="O101" t="s">
        <v>663</v>
      </c>
      <c r="P101" t="s">
        <v>664</v>
      </c>
      <c r="Q101" t="s">
        <v>665</v>
      </c>
      <c r="R101" t="s">
        <v>14</v>
      </c>
    </row>
    <row r="102" spans="1:18" x14ac:dyDescent="0.35">
      <c r="A102" t="s">
        <v>1124</v>
      </c>
      <c r="B102" t="s">
        <v>1125</v>
      </c>
      <c r="C102" t="s">
        <v>1126</v>
      </c>
      <c r="D102" t="s">
        <v>1127</v>
      </c>
      <c r="E102" t="s">
        <v>1125</v>
      </c>
      <c r="F102" t="s">
        <v>1128</v>
      </c>
      <c r="G102" t="s">
        <v>512</v>
      </c>
      <c r="H102" t="s">
        <v>415</v>
      </c>
      <c r="I102" t="s">
        <v>1115</v>
      </c>
      <c r="J102" t="s">
        <v>1116</v>
      </c>
      <c r="K102" t="s">
        <v>84</v>
      </c>
      <c r="L102" t="s">
        <v>1117</v>
      </c>
      <c r="M102" t="s">
        <v>1118</v>
      </c>
      <c r="N102" t="s">
        <v>662</v>
      </c>
      <c r="O102" t="s">
        <v>663</v>
      </c>
      <c r="P102" t="s">
        <v>664</v>
      </c>
      <c r="Q102" t="s">
        <v>665</v>
      </c>
      <c r="R102" t="s">
        <v>14</v>
      </c>
    </row>
    <row r="103" spans="1:18" x14ac:dyDescent="0.35">
      <c r="A103" t="s">
        <v>1129</v>
      </c>
      <c r="B103" t="s">
        <v>1130</v>
      </c>
      <c r="C103" t="s">
        <v>1131</v>
      </c>
      <c r="D103" t="s">
        <v>1132</v>
      </c>
      <c r="E103" t="s">
        <v>1130</v>
      </c>
      <c r="F103" t="s">
        <v>1133</v>
      </c>
      <c r="G103" t="s">
        <v>1134</v>
      </c>
      <c r="H103" t="s">
        <v>415</v>
      </c>
      <c r="I103" t="s">
        <v>1115</v>
      </c>
      <c r="J103" t="s">
        <v>1116</v>
      </c>
      <c r="K103" t="s">
        <v>84</v>
      </c>
      <c r="L103" t="s">
        <v>1117</v>
      </c>
      <c r="M103" t="s">
        <v>1118</v>
      </c>
      <c r="N103" t="s">
        <v>662</v>
      </c>
      <c r="O103" t="s">
        <v>663</v>
      </c>
      <c r="P103" t="s">
        <v>664</v>
      </c>
      <c r="Q103" t="s">
        <v>665</v>
      </c>
      <c r="R103" t="s">
        <v>14</v>
      </c>
    </row>
    <row r="104" spans="1:18" x14ac:dyDescent="0.35">
      <c r="A104" t="s">
        <v>1135</v>
      </c>
      <c r="B104" t="s">
        <v>1136</v>
      </c>
      <c r="C104" t="s">
        <v>1137</v>
      </c>
      <c r="D104" t="s">
        <v>1138</v>
      </c>
      <c r="E104" t="s">
        <v>1136</v>
      </c>
      <c r="F104" t="s">
        <v>1139</v>
      </c>
      <c r="G104" t="s">
        <v>1140</v>
      </c>
      <c r="H104" t="s">
        <v>415</v>
      </c>
      <c r="I104" t="s">
        <v>1115</v>
      </c>
      <c r="J104" t="s">
        <v>1116</v>
      </c>
      <c r="K104" t="s">
        <v>84</v>
      </c>
      <c r="L104" t="s">
        <v>1117</v>
      </c>
      <c r="M104" t="s">
        <v>1118</v>
      </c>
      <c r="N104" t="s">
        <v>662</v>
      </c>
      <c r="O104" t="s">
        <v>663</v>
      </c>
      <c r="P104" t="s">
        <v>664</v>
      </c>
      <c r="Q104" t="s">
        <v>665</v>
      </c>
      <c r="R104" t="s">
        <v>14</v>
      </c>
    </row>
    <row r="105" spans="1:18" x14ac:dyDescent="0.35">
      <c r="A105" t="s">
        <v>1141</v>
      </c>
      <c r="B105" t="s">
        <v>1142</v>
      </c>
      <c r="C105" t="s">
        <v>1143</v>
      </c>
      <c r="D105" t="s">
        <v>1144</v>
      </c>
      <c r="E105" t="s">
        <v>1142</v>
      </c>
      <c r="F105" t="s">
        <v>1145</v>
      </c>
      <c r="G105" t="s">
        <v>1146</v>
      </c>
      <c r="H105" t="s">
        <v>1047</v>
      </c>
      <c r="I105" t="s">
        <v>1147</v>
      </c>
      <c r="J105" t="s">
        <v>1148</v>
      </c>
      <c r="K105" t="s">
        <v>105</v>
      </c>
      <c r="L105" t="s">
        <v>1149</v>
      </c>
      <c r="M105" t="s">
        <v>1150</v>
      </c>
      <c r="N105" t="s">
        <v>662</v>
      </c>
      <c r="O105" t="s">
        <v>663</v>
      </c>
      <c r="P105" t="s">
        <v>664</v>
      </c>
      <c r="Q105" t="s">
        <v>665</v>
      </c>
      <c r="R105" t="s">
        <v>14</v>
      </c>
    </row>
    <row r="106" spans="1:18" x14ac:dyDescent="0.35">
      <c r="A106" t="s">
        <v>1151</v>
      </c>
      <c r="B106" t="s">
        <v>1152</v>
      </c>
      <c r="C106" t="s">
        <v>1153</v>
      </c>
      <c r="D106" t="s">
        <v>1154</v>
      </c>
      <c r="E106" t="s">
        <v>1155</v>
      </c>
      <c r="F106" t="s">
        <v>1156</v>
      </c>
      <c r="G106" t="s">
        <v>1157</v>
      </c>
      <c r="H106" t="s">
        <v>1047</v>
      </c>
      <c r="I106" t="s">
        <v>1147</v>
      </c>
      <c r="J106" t="s">
        <v>1148</v>
      </c>
      <c r="K106" t="s">
        <v>105</v>
      </c>
      <c r="L106" t="s">
        <v>1149</v>
      </c>
      <c r="M106" t="s">
        <v>1150</v>
      </c>
      <c r="N106" t="s">
        <v>662</v>
      </c>
      <c r="O106" t="s">
        <v>663</v>
      </c>
      <c r="P106" t="s">
        <v>664</v>
      </c>
      <c r="Q106" t="s">
        <v>665</v>
      </c>
      <c r="R106" t="s">
        <v>14</v>
      </c>
    </row>
    <row r="107" spans="1:18" x14ac:dyDescent="0.35">
      <c r="A107" t="s">
        <v>1158</v>
      </c>
      <c r="B107" t="s">
        <v>1159</v>
      </c>
      <c r="C107" t="s">
        <v>1160</v>
      </c>
      <c r="D107" t="s">
        <v>1161</v>
      </c>
      <c r="E107" t="s">
        <v>1159</v>
      </c>
      <c r="F107" t="s">
        <v>1162</v>
      </c>
      <c r="G107" t="s">
        <v>1163</v>
      </c>
      <c r="H107" t="s">
        <v>1047</v>
      </c>
      <c r="I107" t="s">
        <v>1147</v>
      </c>
      <c r="J107" t="s">
        <v>1148</v>
      </c>
      <c r="K107" t="s">
        <v>105</v>
      </c>
      <c r="L107" t="s">
        <v>1149</v>
      </c>
      <c r="M107" t="s">
        <v>1150</v>
      </c>
      <c r="N107" t="s">
        <v>662</v>
      </c>
      <c r="O107" t="s">
        <v>663</v>
      </c>
      <c r="P107" t="s">
        <v>664</v>
      </c>
      <c r="Q107" t="s">
        <v>665</v>
      </c>
      <c r="R107" t="s">
        <v>14</v>
      </c>
    </row>
    <row r="108" spans="1:18" x14ac:dyDescent="0.35">
      <c r="A108" t="s">
        <v>1164</v>
      </c>
      <c r="B108" t="s">
        <v>1165</v>
      </c>
      <c r="C108" t="s">
        <v>1166</v>
      </c>
      <c r="D108" t="s">
        <v>1167</v>
      </c>
      <c r="E108" t="s">
        <v>1165</v>
      </c>
      <c r="F108" t="s">
        <v>1168</v>
      </c>
      <c r="G108" t="s">
        <v>1169</v>
      </c>
      <c r="H108" t="s">
        <v>1047</v>
      </c>
      <c r="I108" t="s">
        <v>1147</v>
      </c>
      <c r="J108" t="s">
        <v>1148</v>
      </c>
      <c r="K108" t="s">
        <v>105</v>
      </c>
      <c r="L108" t="s">
        <v>1149</v>
      </c>
      <c r="M108" t="s">
        <v>1150</v>
      </c>
      <c r="N108" t="s">
        <v>662</v>
      </c>
      <c r="O108" t="s">
        <v>663</v>
      </c>
      <c r="P108" t="s">
        <v>664</v>
      </c>
      <c r="Q108" t="s">
        <v>665</v>
      </c>
      <c r="R108" t="s">
        <v>14</v>
      </c>
    </row>
    <row r="109" spans="1:18" x14ac:dyDescent="0.35">
      <c r="A109" t="s">
        <v>1170</v>
      </c>
      <c r="B109" t="s">
        <v>1171</v>
      </c>
      <c r="C109" t="s">
        <v>1172</v>
      </c>
      <c r="D109" t="s">
        <v>1173</v>
      </c>
      <c r="E109" t="s">
        <v>1171</v>
      </c>
      <c r="F109" t="s">
        <v>1174</v>
      </c>
      <c r="G109" t="s">
        <v>1175</v>
      </c>
      <c r="H109" t="s">
        <v>1047</v>
      </c>
      <c r="I109" t="s">
        <v>1147</v>
      </c>
      <c r="J109" t="s">
        <v>1148</v>
      </c>
      <c r="K109" t="s">
        <v>105</v>
      </c>
      <c r="L109" t="s">
        <v>1149</v>
      </c>
      <c r="M109" t="s">
        <v>1150</v>
      </c>
      <c r="N109" t="s">
        <v>662</v>
      </c>
      <c r="O109" t="s">
        <v>663</v>
      </c>
      <c r="P109" t="s">
        <v>664</v>
      </c>
      <c r="Q109" t="s">
        <v>665</v>
      </c>
      <c r="R109" t="s">
        <v>14</v>
      </c>
    </row>
    <row r="110" spans="1:18" x14ac:dyDescent="0.35">
      <c r="A110" t="s">
        <v>1176</v>
      </c>
      <c r="B110" t="s">
        <v>1177</v>
      </c>
      <c r="C110" t="s">
        <v>1178</v>
      </c>
      <c r="D110" t="s">
        <v>1179</v>
      </c>
      <c r="E110" t="s">
        <v>1177</v>
      </c>
      <c r="F110" t="s">
        <v>1180</v>
      </c>
      <c r="G110" t="s">
        <v>1181</v>
      </c>
      <c r="H110" t="s">
        <v>1047</v>
      </c>
      <c r="I110" t="s">
        <v>1147</v>
      </c>
      <c r="J110" t="s">
        <v>1148</v>
      </c>
      <c r="K110" t="s">
        <v>105</v>
      </c>
      <c r="L110" t="s">
        <v>1149</v>
      </c>
      <c r="M110" t="s">
        <v>1150</v>
      </c>
      <c r="N110" t="s">
        <v>662</v>
      </c>
      <c r="O110" t="s">
        <v>663</v>
      </c>
      <c r="P110" t="s">
        <v>664</v>
      </c>
      <c r="Q110" t="s">
        <v>665</v>
      </c>
      <c r="R110" t="s">
        <v>14</v>
      </c>
    </row>
    <row r="111" spans="1:18" x14ac:dyDescent="0.35">
      <c r="A111" t="s">
        <v>1182</v>
      </c>
      <c r="B111" t="s">
        <v>1183</v>
      </c>
      <c r="C111" t="s">
        <v>1184</v>
      </c>
      <c r="D111" t="s">
        <v>1185</v>
      </c>
      <c r="E111" t="s">
        <v>1186</v>
      </c>
      <c r="F111" t="s">
        <v>1187</v>
      </c>
      <c r="G111" t="s">
        <v>1188</v>
      </c>
      <c r="H111" t="s">
        <v>1047</v>
      </c>
      <c r="I111" t="s">
        <v>1147</v>
      </c>
      <c r="J111" t="s">
        <v>1148</v>
      </c>
      <c r="K111" t="s">
        <v>105</v>
      </c>
      <c r="L111" t="s">
        <v>1149</v>
      </c>
      <c r="M111" t="s">
        <v>1150</v>
      </c>
      <c r="N111" t="s">
        <v>662</v>
      </c>
      <c r="O111" t="s">
        <v>663</v>
      </c>
      <c r="P111" t="s">
        <v>664</v>
      </c>
      <c r="Q111" t="s">
        <v>665</v>
      </c>
      <c r="R111" t="s">
        <v>14</v>
      </c>
    </row>
    <row r="112" spans="1:18" x14ac:dyDescent="0.35">
      <c r="A112" t="s">
        <v>1189</v>
      </c>
      <c r="B112" t="s">
        <v>1190</v>
      </c>
      <c r="C112" t="s">
        <v>1191</v>
      </c>
      <c r="D112" t="s">
        <v>1192</v>
      </c>
      <c r="E112" t="s">
        <v>1190</v>
      </c>
      <c r="F112" t="s">
        <v>1193</v>
      </c>
      <c r="G112" t="s">
        <v>1194</v>
      </c>
      <c r="H112" t="s">
        <v>1047</v>
      </c>
      <c r="I112" t="s">
        <v>1147</v>
      </c>
      <c r="J112" t="s">
        <v>1148</v>
      </c>
      <c r="K112" t="s">
        <v>105</v>
      </c>
      <c r="L112" t="s">
        <v>1149</v>
      </c>
      <c r="M112" t="s">
        <v>1150</v>
      </c>
      <c r="N112" t="s">
        <v>662</v>
      </c>
      <c r="O112" t="s">
        <v>663</v>
      </c>
      <c r="P112" t="s">
        <v>664</v>
      </c>
      <c r="Q112" t="s">
        <v>665</v>
      </c>
      <c r="R112" t="s">
        <v>14</v>
      </c>
    </row>
    <row r="113" spans="1:18" x14ac:dyDescent="0.35">
      <c r="A113" t="s">
        <v>1195</v>
      </c>
      <c r="B113" t="s">
        <v>1196</v>
      </c>
      <c r="C113" t="s">
        <v>1197</v>
      </c>
      <c r="D113" t="s">
        <v>1198</v>
      </c>
      <c r="E113" t="s">
        <v>1196</v>
      </c>
      <c r="F113" t="s">
        <v>1199</v>
      </c>
      <c r="G113" t="s">
        <v>1200</v>
      </c>
      <c r="H113" t="s">
        <v>1047</v>
      </c>
      <c r="I113" t="s">
        <v>1147</v>
      </c>
      <c r="J113" t="s">
        <v>1148</v>
      </c>
      <c r="K113" t="s">
        <v>105</v>
      </c>
      <c r="L113" t="s">
        <v>1149</v>
      </c>
      <c r="M113" t="s">
        <v>1150</v>
      </c>
      <c r="N113" t="s">
        <v>662</v>
      </c>
      <c r="O113" t="s">
        <v>663</v>
      </c>
      <c r="P113" t="s">
        <v>664</v>
      </c>
      <c r="Q113" t="s">
        <v>665</v>
      </c>
      <c r="R113" t="s">
        <v>14</v>
      </c>
    </row>
    <row r="114" spans="1:18" x14ac:dyDescent="0.35">
      <c r="A114" t="s">
        <v>1201</v>
      </c>
      <c r="B114" t="s">
        <v>1202</v>
      </c>
      <c r="C114" t="s">
        <v>1203</v>
      </c>
      <c r="D114" t="s">
        <v>1204</v>
      </c>
      <c r="E114" t="s">
        <v>1202</v>
      </c>
      <c r="F114" t="s">
        <v>1205</v>
      </c>
      <c r="G114" t="s">
        <v>1206</v>
      </c>
      <c r="H114" t="s">
        <v>1047</v>
      </c>
      <c r="I114" t="s">
        <v>1147</v>
      </c>
      <c r="J114" t="s">
        <v>1148</v>
      </c>
      <c r="K114" t="s">
        <v>105</v>
      </c>
      <c r="L114" t="s">
        <v>1149</v>
      </c>
      <c r="M114" t="s">
        <v>1150</v>
      </c>
      <c r="N114" t="s">
        <v>662</v>
      </c>
      <c r="O114" t="s">
        <v>663</v>
      </c>
      <c r="P114" t="s">
        <v>664</v>
      </c>
      <c r="Q114" t="s">
        <v>665</v>
      </c>
      <c r="R114" t="s">
        <v>14</v>
      </c>
    </row>
    <row r="115" spans="1:18" x14ac:dyDescent="0.35">
      <c r="A115" t="s">
        <v>1207</v>
      </c>
      <c r="B115" t="s">
        <v>1208</v>
      </c>
      <c r="C115" t="s">
        <v>1209</v>
      </c>
      <c r="D115" t="s">
        <v>1210</v>
      </c>
      <c r="E115" t="s">
        <v>1208</v>
      </c>
      <c r="F115" t="s">
        <v>1211</v>
      </c>
      <c r="G115" t="s">
        <v>1212</v>
      </c>
      <c r="H115" t="s">
        <v>1047</v>
      </c>
      <c r="I115" t="s">
        <v>1147</v>
      </c>
      <c r="J115" t="s">
        <v>1148</v>
      </c>
      <c r="K115" t="s">
        <v>105</v>
      </c>
      <c r="L115" t="s">
        <v>1149</v>
      </c>
      <c r="M115" t="s">
        <v>1150</v>
      </c>
      <c r="N115" t="s">
        <v>662</v>
      </c>
      <c r="O115" t="s">
        <v>663</v>
      </c>
      <c r="P115" t="s">
        <v>664</v>
      </c>
      <c r="Q115" t="s">
        <v>665</v>
      </c>
      <c r="R115" t="s">
        <v>14</v>
      </c>
    </row>
    <row r="116" spans="1:18" x14ac:dyDescent="0.35">
      <c r="A116" t="s">
        <v>1213</v>
      </c>
      <c r="B116" t="s">
        <v>1214</v>
      </c>
      <c r="C116" t="s">
        <v>1215</v>
      </c>
      <c r="D116" t="s">
        <v>1216</v>
      </c>
      <c r="E116" t="s">
        <v>1214</v>
      </c>
      <c r="F116" t="s">
        <v>1217</v>
      </c>
      <c r="G116" t="s">
        <v>1218</v>
      </c>
      <c r="H116" t="s">
        <v>1047</v>
      </c>
      <c r="I116" t="s">
        <v>1147</v>
      </c>
      <c r="J116" t="s">
        <v>1148</v>
      </c>
      <c r="K116" t="s">
        <v>105</v>
      </c>
      <c r="L116" t="s">
        <v>1149</v>
      </c>
      <c r="M116" t="s">
        <v>1150</v>
      </c>
      <c r="N116" t="s">
        <v>662</v>
      </c>
      <c r="O116" t="s">
        <v>663</v>
      </c>
      <c r="P116" t="s">
        <v>664</v>
      </c>
      <c r="Q116" t="s">
        <v>665</v>
      </c>
      <c r="R116" t="s">
        <v>14</v>
      </c>
    </row>
    <row r="117" spans="1:18" x14ac:dyDescent="0.35">
      <c r="A117" t="s">
        <v>1219</v>
      </c>
      <c r="B117" t="s">
        <v>1220</v>
      </c>
      <c r="C117" t="s">
        <v>1221</v>
      </c>
      <c r="D117" t="s">
        <v>1222</v>
      </c>
      <c r="E117" t="s">
        <v>1220</v>
      </c>
      <c r="F117" t="s">
        <v>1223</v>
      </c>
      <c r="G117" t="s">
        <v>1224</v>
      </c>
      <c r="H117" t="s">
        <v>1047</v>
      </c>
      <c r="I117" t="s">
        <v>1147</v>
      </c>
      <c r="J117" t="s">
        <v>1148</v>
      </c>
      <c r="K117" t="s">
        <v>105</v>
      </c>
      <c r="L117" t="s">
        <v>1149</v>
      </c>
      <c r="M117" t="s">
        <v>1150</v>
      </c>
      <c r="N117" t="s">
        <v>662</v>
      </c>
      <c r="O117" t="s">
        <v>663</v>
      </c>
      <c r="P117" t="s">
        <v>664</v>
      </c>
      <c r="Q117" t="s">
        <v>665</v>
      </c>
      <c r="R117" t="s">
        <v>14</v>
      </c>
    </row>
    <row r="118" spans="1:18" x14ac:dyDescent="0.35">
      <c r="A118" t="s">
        <v>1225</v>
      </c>
      <c r="B118" t="s">
        <v>1226</v>
      </c>
      <c r="C118" t="s">
        <v>1227</v>
      </c>
      <c r="D118" t="s">
        <v>1228</v>
      </c>
      <c r="E118" t="s">
        <v>1226</v>
      </c>
      <c r="F118" t="s">
        <v>1229</v>
      </c>
      <c r="G118" t="s">
        <v>1230</v>
      </c>
      <c r="H118" t="s">
        <v>1047</v>
      </c>
      <c r="I118" t="s">
        <v>1147</v>
      </c>
      <c r="J118" t="s">
        <v>1148</v>
      </c>
      <c r="K118" t="s">
        <v>105</v>
      </c>
      <c r="L118" t="s">
        <v>1149</v>
      </c>
      <c r="M118" t="s">
        <v>1150</v>
      </c>
      <c r="N118" t="s">
        <v>662</v>
      </c>
      <c r="O118" t="s">
        <v>663</v>
      </c>
      <c r="P118" t="s">
        <v>664</v>
      </c>
      <c r="Q118" t="s">
        <v>665</v>
      </c>
      <c r="R118" t="s">
        <v>14</v>
      </c>
    </row>
    <row r="119" spans="1:18" x14ac:dyDescent="0.35">
      <c r="A119" t="s">
        <v>1231</v>
      </c>
      <c r="B119" t="s">
        <v>1232</v>
      </c>
      <c r="C119" t="s">
        <v>1233</v>
      </c>
      <c r="D119" t="s">
        <v>1234</v>
      </c>
      <c r="E119" t="s">
        <v>1232</v>
      </c>
      <c r="F119" t="s">
        <v>1235</v>
      </c>
      <c r="G119" t="s">
        <v>1236</v>
      </c>
      <c r="H119" t="s">
        <v>1047</v>
      </c>
      <c r="I119" t="s">
        <v>1147</v>
      </c>
      <c r="J119" t="s">
        <v>1148</v>
      </c>
      <c r="K119" t="s">
        <v>105</v>
      </c>
      <c r="L119" t="s">
        <v>1149</v>
      </c>
      <c r="M119" t="s">
        <v>1150</v>
      </c>
      <c r="N119" t="s">
        <v>662</v>
      </c>
      <c r="O119" t="s">
        <v>663</v>
      </c>
      <c r="P119" t="s">
        <v>664</v>
      </c>
      <c r="Q119" t="s">
        <v>665</v>
      </c>
      <c r="R119" t="s">
        <v>14</v>
      </c>
    </row>
    <row r="120" spans="1:18" x14ac:dyDescent="0.35">
      <c r="A120" t="s">
        <v>1237</v>
      </c>
      <c r="B120" t="s">
        <v>1238</v>
      </c>
      <c r="C120" t="s">
        <v>1239</v>
      </c>
      <c r="D120" t="s">
        <v>1240</v>
      </c>
      <c r="E120" t="s">
        <v>1238</v>
      </c>
      <c r="F120" t="s">
        <v>1241</v>
      </c>
      <c r="G120" t="s">
        <v>1242</v>
      </c>
      <c r="H120" t="s">
        <v>1047</v>
      </c>
      <c r="I120" t="s">
        <v>1147</v>
      </c>
      <c r="J120" t="s">
        <v>1148</v>
      </c>
      <c r="K120" t="s">
        <v>105</v>
      </c>
      <c r="L120" t="s">
        <v>1149</v>
      </c>
      <c r="M120" t="s">
        <v>1150</v>
      </c>
      <c r="N120" t="s">
        <v>662</v>
      </c>
      <c r="O120" t="s">
        <v>663</v>
      </c>
      <c r="P120" t="s">
        <v>664</v>
      </c>
      <c r="Q120" t="s">
        <v>665</v>
      </c>
      <c r="R120" t="s">
        <v>14</v>
      </c>
    </row>
    <row r="121" spans="1:18" x14ac:dyDescent="0.35">
      <c r="A121" t="s">
        <v>1243</v>
      </c>
      <c r="B121" t="s">
        <v>1244</v>
      </c>
      <c r="C121" t="s">
        <v>1245</v>
      </c>
      <c r="D121" t="s">
        <v>1246</v>
      </c>
      <c r="E121" t="s">
        <v>1244</v>
      </c>
      <c r="F121" t="s">
        <v>1247</v>
      </c>
      <c r="G121" t="s">
        <v>1248</v>
      </c>
      <c r="H121" t="s">
        <v>1047</v>
      </c>
      <c r="I121" t="s">
        <v>1147</v>
      </c>
      <c r="J121" t="s">
        <v>1148</v>
      </c>
      <c r="K121" t="s">
        <v>105</v>
      </c>
      <c r="L121" t="s">
        <v>1149</v>
      </c>
      <c r="M121" t="s">
        <v>1150</v>
      </c>
      <c r="N121" t="s">
        <v>662</v>
      </c>
      <c r="O121" t="s">
        <v>663</v>
      </c>
      <c r="P121" t="s">
        <v>664</v>
      </c>
      <c r="Q121" t="s">
        <v>665</v>
      </c>
      <c r="R121" t="s">
        <v>14</v>
      </c>
    </row>
    <row r="122" spans="1:18" x14ac:dyDescent="0.35">
      <c r="A122" t="s">
        <v>1249</v>
      </c>
      <c r="B122" t="s">
        <v>1250</v>
      </c>
      <c r="C122" t="s">
        <v>1251</v>
      </c>
      <c r="D122" t="s">
        <v>1252</v>
      </c>
      <c r="E122" t="s">
        <v>1250</v>
      </c>
      <c r="F122" t="s">
        <v>1253</v>
      </c>
      <c r="G122" t="s">
        <v>1254</v>
      </c>
      <c r="H122" t="s">
        <v>1047</v>
      </c>
      <c r="I122" t="s">
        <v>1147</v>
      </c>
      <c r="J122" t="s">
        <v>1148</v>
      </c>
      <c r="K122" t="s">
        <v>105</v>
      </c>
      <c r="L122" t="s">
        <v>1149</v>
      </c>
      <c r="M122" t="s">
        <v>1150</v>
      </c>
      <c r="N122" t="s">
        <v>662</v>
      </c>
      <c r="O122" t="s">
        <v>663</v>
      </c>
      <c r="P122" t="s">
        <v>664</v>
      </c>
      <c r="Q122" t="s">
        <v>665</v>
      </c>
      <c r="R122" t="s">
        <v>14</v>
      </c>
    </row>
    <row r="123" spans="1:18" x14ac:dyDescent="0.35">
      <c r="A123" t="s">
        <v>1255</v>
      </c>
      <c r="B123" t="s">
        <v>1256</v>
      </c>
      <c r="C123" t="s">
        <v>1257</v>
      </c>
      <c r="D123" t="s">
        <v>1258</v>
      </c>
      <c r="E123" t="s">
        <v>1256</v>
      </c>
      <c r="F123" t="s">
        <v>1259</v>
      </c>
      <c r="G123" t="s">
        <v>1260</v>
      </c>
      <c r="H123" t="s">
        <v>1047</v>
      </c>
      <c r="I123" t="s">
        <v>1147</v>
      </c>
      <c r="J123" t="s">
        <v>1148</v>
      </c>
      <c r="K123" t="s">
        <v>105</v>
      </c>
      <c r="L123" t="s">
        <v>1149</v>
      </c>
      <c r="M123" t="s">
        <v>1150</v>
      </c>
      <c r="N123" t="s">
        <v>662</v>
      </c>
      <c r="O123" t="s">
        <v>663</v>
      </c>
      <c r="P123" t="s">
        <v>664</v>
      </c>
      <c r="Q123" t="s">
        <v>665</v>
      </c>
      <c r="R123" t="s">
        <v>14</v>
      </c>
    </row>
    <row r="124" spans="1:18" x14ac:dyDescent="0.35">
      <c r="A124" t="s">
        <v>1261</v>
      </c>
      <c r="B124" t="s">
        <v>1262</v>
      </c>
      <c r="C124" t="s">
        <v>1263</v>
      </c>
      <c r="D124" t="s">
        <v>1264</v>
      </c>
      <c r="E124" t="s">
        <v>1262</v>
      </c>
      <c r="F124" t="s">
        <v>1265</v>
      </c>
      <c r="G124" t="s">
        <v>1266</v>
      </c>
      <c r="H124" t="s">
        <v>1047</v>
      </c>
      <c r="I124" t="s">
        <v>1147</v>
      </c>
      <c r="J124" t="s">
        <v>1148</v>
      </c>
      <c r="K124" t="s">
        <v>105</v>
      </c>
      <c r="L124" t="s">
        <v>1149</v>
      </c>
      <c r="M124" t="s">
        <v>1150</v>
      </c>
      <c r="N124" t="s">
        <v>662</v>
      </c>
      <c r="O124" t="s">
        <v>663</v>
      </c>
      <c r="P124" t="s">
        <v>664</v>
      </c>
      <c r="Q124" t="s">
        <v>665</v>
      </c>
      <c r="R124" t="s">
        <v>14</v>
      </c>
    </row>
    <row r="125" spans="1:18" x14ac:dyDescent="0.35">
      <c r="A125" t="s">
        <v>1267</v>
      </c>
      <c r="B125" t="s">
        <v>1268</v>
      </c>
      <c r="C125" t="s">
        <v>1269</v>
      </c>
      <c r="D125" t="s">
        <v>1270</v>
      </c>
      <c r="E125" t="s">
        <v>1268</v>
      </c>
      <c r="F125" t="s">
        <v>1271</v>
      </c>
      <c r="G125" t="s">
        <v>1272</v>
      </c>
      <c r="H125" t="s">
        <v>1047</v>
      </c>
      <c r="I125" t="s">
        <v>1147</v>
      </c>
      <c r="J125" t="s">
        <v>1148</v>
      </c>
      <c r="K125" t="s">
        <v>105</v>
      </c>
      <c r="L125" t="s">
        <v>1149</v>
      </c>
      <c r="M125" t="s">
        <v>1150</v>
      </c>
      <c r="N125" t="s">
        <v>662</v>
      </c>
      <c r="O125" t="s">
        <v>663</v>
      </c>
      <c r="P125" t="s">
        <v>664</v>
      </c>
      <c r="Q125" t="s">
        <v>665</v>
      </c>
      <c r="R125" t="s">
        <v>14</v>
      </c>
    </row>
    <row r="126" spans="1:18" x14ac:dyDescent="0.35">
      <c r="A126" t="s">
        <v>1273</v>
      </c>
      <c r="B126" t="s">
        <v>1274</v>
      </c>
      <c r="C126" t="s">
        <v>1275</v>
      </c>
      <c r="D126" t="s">
        <v>1276</v>
      </c>
      <c r="E126" t="s">
        <v>1274</v>
      </c>
      <c r="F126" t="s">
        <v>1277</v>
      </c>
      <c r="G126" t="s">
        <v>1278</v>
      </c>
      <c r="H126" t="s">
        <v>1047</v>
      </c>
      <c r="I126" t="s">
        <v>1147</v>
      </c>
      <c r="J126" t="s">
        <v>1148</v>
      </c>
      <c r="K126" t="s">
        <v>105</v>
      </c>
      <c r="L126" t="s">
        <v>1149</v>
      </c>
      <c r="M126" t="s">
        <v>1150</v>
      </c>
      <c r="N126" t="s">
        <v>662</v>
      </c>
      <c r="O126" t="s">
        <v>663</v>
      </c>
      <c r="P126" t="s">
        <v>664</v>
      </c>
      <c r="Q126" t="s">
        <v>665</v>
      </c>
      <c r="R126" t="s">
        <v>14</v>
      </c>
    </row>
    <row r="127" spans="1:18" x14ac:dyDescent="0.35">
      <c r="A127" t="s">
        <v>1279</v>
      </c>
      <c r="B127" t="s">
        <v>1280</v>
      </c>
      <c r="C127" t="s">
        <v>1281</v>
      </c>
      <c r="D127" t="s">
        <v>1282</v>
      </c>
      <c r="E127" t="s">
        <v>1283</v>
      </c>
      <c r="F127" t="s">
        <v>1284</v>
      </c>
      <c r="G127" t="s">
        <v>1285</v>
      </c>
      <c r="H127" t="s">
        <v>1286</v>
      </c>
      <c r="I127" t="s">
        <v>1287</v>
      </c>
      <c r="J127" t="s">
        <v>1288</v>
      </c>
      <c r="K127" t="s">
        <v>135</v>
      </c>
      <c r="L127" t="s">
        <v>1287</v>
      </c>
      <c r="M127" t="s">
        <v>1289</v>
      </c>
      <c r="N127" t="s">
        <v>662</v>
      </c>
      <c r="O127" t="s">
        <v>663</v>
      </c>
      <c r="P127" t="s">
        <v>664</v>
      </c>
      <c r="Q127" t="s">
        <v>665</v>
      </c>
      <c r="R127" t="s">
        <v>14</v>
      </c>
    </row>
    <row r="128" spans="1:18" x14ac:dyDescent="0.35">
      <c r="A128" t="s">
        <v>1290</v>
      </c>
      <c r="B128" t="s">
        <v>1291</v>
      </c>
      <c r="C128" t="s">
        <v>1292</v>
      </c>
      <c r="D128" t="s">
        <v>1293</v>
      </c>
      <c r="E128" t="s">
        <v>1291</v>
      </c>
      <c r="F128" t="s">
        <v>1294</v>
      </c>
      <c r="G128" t="s">
        <v>1295</v>
      </c>
      <c r="H128" t="s">
        <v>1286</v>
      </c>
      <c r="I128" t="s">
        <v>1287</v>
      </c>
      <c r="J128" t="s">
        <v>1288</v>
      </c>
      <c r="K128" t="s">
        <v>135</v>
      </c>
      <c r="L128" t="s">
        <v>1287</v>
      </c>
      <c r="M128" t="s">
        <v>1289</v>
      </c>
      <c r="N128" t="s">
        <v>662</v>
      </c>
      <c r="O128" t="s">
        <v>663</v>
      </c>
      <c r="P128" t="s">
        <v>664</v>
      </c>
      <c r="Q128" t="s">
        <v>665</v>
      </c>
      <c r="R128" t="s">
        <v>14</v>
      </c>
    </row>
    <row r="129" spans="1:18" x14ac:dyDescent="0.35">
      <c r="A129" t="s">
        <v>1296</v>
      </c>
      <c r="B129" t="s">
        <v>1297</v>
      </c>
      <c r="C129" t="s">
        <v>1298</v>
      </c>
      <c r="D129" t="s">
        <v>1299</v>
      </c>
      <c r="E129" t="s">
        <v>1297</v>
      </c>
      <c r="F129" t="s">
        <v>1300</v>
      </c>
      <c r="G129" t="s">
        <v>1301</v>
      </c>
      <c r="H129" t="s">
        <v>1286</v>
      </c>
      <c r="I129" t="s">
        <v>1287</v>
      </c>
      <c r="J129" t="s">
        <v>1288</v>
      </c>
      <c r="K129" t="s">
        <v>135</v>
      </c>
      <c r="L129" t="s">
        <v>1287</v>
      </c>
      <c r="M129" t="s">
        <v>1289</v>
      </c>
      <c r="N129" t="s">
        <v>662</v>
      </c>
      <c r="O129" t="s">
        <v>663</v>
      </c>
      <c r="P129" t="s">
        <v>664</v>
      </c>
      <c r="Q129" t="s">
        <v>665</v>
      </c>
      <c r="R129" t="s">
        <v>14</v>
      </c>
    </row>
    <row r="130" spans="1:18" x14ac:dyDescent="0.35">
      <c r="A130" t="s">
        <v>1302</v>
      </c>
      <c r="B130" t="s">
        <v>1303</v>
      </c>
      <c r="C130" t="s">
        <v>1304</v>
      </c>
      <c r="D130" t="s">
        <v>1305</v>
      </c>
      <c r="E130" t="s">
        <v>1303</v>
      </c>
      <c r="F130" t="s">
        <v>1306</v>
      </c>
      <c r="G130" t="s">
        <v>1307</v>
      </c>
      <c r="H130" t="s">
        <v>1286</v>
      </c>
      <c r="I130" t="s">
        <v>1287</v>
      </c>
      <c r="J130" t="s">
        <v>1288</v>
      </c>
      <c r="K130" t="s">
        <v>135</v>
      </c>
      <c r="L130" t="s">
        <v>1287</v>
      </c>
      <c r="M130" t="s">
        <v>1289</v>
      </c>
      <c r="N130" t="s">
        <v>662</v>
      </c>
      <c r="O130" t="s">
        <v>663</v>
      </c>
      <c r="P130" t="s">
        <v>664</v>
      </c>
      <c r="Q130" t="s">
        <v>665</v>
      </c>
      <c r="R130" t="s">
        <v>14</v>
      </c>
    </row>
    <row r="131" spans="1:18" x14ac:dyDescent="0.35">
      <c r="A131" t="s">
        <v>1308</v>
      </c>
      <c r="B131" t="s">
        <v>1309</v>
      </c>
      <c r="C131" t="s">
        <v>1310</v>
      </c>
      <c r="D131" t="s">
        <v>1311</v>
      </c>
      <c r="E131" t="s">
        <v>1309</v>
      </c>
      <c r="F131" t="s">
        <v>1312</v>
      </c>
      <c r="G131" t="s">
        <v>1313</v>
      </c>
      <c r="H131" t="s">
        <v>1286</v>
      </c>
      <c r="I131" t="s">
        <v>1287</v>
      </c>
      <c r="J131" t="s">
        <v>1288</v>
      </c>
      <c r="K131" t="s">
        <v>135</v>
      </c>
      <c r="L131" t="s">
        <v>1287</v>
      </c>
      <c r="M131" t="s">
        <v>1289</v>
      </c>
      <c r="N131" t="s">
        <v>662</v>
      </c>
      <c r="O131" t="s">
        <v>663</v>
      </c>
      <c r="P131" t="s">
        <v>664</v>
      </c>
      <c r="Q131" t="s">
        <v>665</v>
      </c>
      <c r="R131" t="s">
        <v>14</v>
      </c>
    </row>
    <row r="132" spans="1:18" x14ac:dyDescent="0.35">
      <c r="A132" t="s">
        <v>1314</v>
      </c>
      <c r="B132" t="s">
        <v>1315</v>
      </c>
      <c r="C132" t="s">
        <v>1316</v>
      </c>
      <c r="D132" t="s">
        <v>1317</v>
      </c>
      <c r="E132" t="s">
        <v>1315</v>
      </c>
      <c r="F132" t="s">
        <v>1318</v>
      </c>
      <c r="G132" t="s">
        <v>1319</v>
      </c>
      <c r="H132" t="s">
        <v>1286</v>
      </c>
      <c r="I132" t="s">
        <v>1287</v>
      </c>
      <c r="J132" t="s">
        <v>1288</v>
      </c>
      <c r="K132" t="s">
        <v>135</v>
      </c>
      <c r="L132" t="s">
        <v>1287</v>
      </c>
      <c r="M132" t="s">
        <v>1289</v>
      </c>
      <c r="N132" t="s">
        <v>662</v>
      </c>
      <c r="O132" t="s">
        <v>663</v>
      </c>
      <c r="P132" t="s">
        <v>664</v>
      </c>
      <c r="Q132" t="s">
        <v>665</v>
      </c>
      <c r="R132" t="s">
        <v>14</v>
      </c>
    </row>
    <row r="133" spans="1:18" x14ac:dyDescent="0.35">
      <c r="A133" t="s">
        <v>1320</v>
      </c>
      <c r="B133" t="s">
        <v>1321</v>
      </c>
      <c r="C133" t="s">
        <v>1322</v>
      </c>
      <c r="D133" t="s">
        <v>1323</v>
      </c>
      <c r="E133" t="s">
        <v>1321</v>
      </c>
      <c r="F133" t="s">
        <v>1324</v>
      </c>
      <c r="G133" t="s">
        <v>1325</v>
      </c>
      <c r="H133" t="s">
        <v>1286</v>
      </c>
      <c r="I133" t="s">
        <v>1287</v>
      </c>
      <c r="J133" t="s">
        <v>1288</v>
      </c>
      <c r="K133" t="s">
        <v>135</v>
      </c>
      <c r="L133" t="s">
        <v>1287</v>
      </c>
      <c r="M133" t="s">
        <v>1289</v>
      </c>
      <c r="N133" t="s">
        <v>662</v>
      </c>
      <c r="O133" t="s">
        <v>663</v>
      </c>
      <c r="P133" t="s">
        <v>664</v>
      </c>
      <c r="Q133" t="s">
        <v>665</v>
      </c>
      <c r="R133" t="s">
        <v>14</v>
      </c>
    </row>
    <row r="134" spans="1:18" x14ac:dyDescent="0.35">
      <c r="A134" t="s">
        <v>1326</v>
      </c>
      <c r="B134" t="s">
        <v>1327</v>
      </c>
      <c r="C134" t="s">
        <v>1328</v>
      </c>
      <c r="D134" t="s">
        <v>1329</v>
      </c>
      <c r="E134" t="s">
        <v>1327</v>
      </c>
      <c r="F134" t="s">
        <v>1330</v>
      </c>
      <c r="G134" t="s">
        <v>1331</v>
      </c>
      <c r="H134" t="s">
        <v>1286</v>
      </c>
      <c r="I134" t="s">
        <v>1287</v>
      </c>
      <c r="J134" t="s">
        <v>1288</v>
      </c>
      <c r="K134" t="s">
        <v>135</v>
      </c>
      <c r="L134" t="s">
        <v>1287</v>
      </c>
      <c r="M134" t="s">
        <v>1289</v>
      </c>
      <c r="N134" t="s">
        <v>662</v>
      </c>
      <c r="O134" t="s">
        <v>663</v>
      </c>
      <c r="P134" t="s">
        <v>664</v>
      </c>
      <c r="Q134" t="s">
        <v>665</v>
      </c>
      <c r="R134" t="s">
        <v>14</v>
      </c>
    </row>
    <row r="135" spans="1:18" x14ac:dyDescent="0.35">
      <c r="A135" t="s">
        <v>1332</v>
      </c>
      <c r="B135" t="s">
        <v>1333</v>
      </c>
      <c r="C135" t="s">
        <v>1334</v>
      </c>
      <c r="D135" t="s">
        <v>240</v>
      </c>
      <c r="E135" t="s">
        <v>1335</v>
      </c>
      <c r="F135" t="s">
        <v>1336</v>
      </c>
      <c r="G135" t="s">
        <v>1337</v>
      </c>
      <c r="H135" t="s">
        <v>1078</v>
      </c>
      <c r="I135" t="s">
        <v>1338</v>
      </c>
      <c r="J135" t="s">
        <v>1339</v>
      </c>
      <c r="K135" t="s">
        <v>1340</v>
      </c>
      <c r="L135" t="s">
        <v>1341</v>
      </c>
      <c r="M135" t="s">
        <v>1342</v>
      </c>
      <c r="N135" t="s">
        <v>662</v>
      </c>
      <c r="O135" t="s">
        <v>663</v>
      </c>
      <c r="P135" t="s">
        <v>664</v>
      </c>
      <c r="Q135" t="s">
        <v>665</v>
      </c>
      <c r="R135" t="s">
        <v>14</v>
      </c>
    </row>
    <row r="136" spans="1:18" x14ac:dyDescent="0.35">
      <c r="A136" t="s">
        <v>1343</v>
      </c>
      <c r="B136" t="s">
        <v>1344</v>
      </c>
      <c r="C136" t="s">
        <v>1345</v>
      </c>
      <c r="D136" t="s">
        <v>1346</v>
      </c>
      <c r="E136" t="s">
        <v>1347</v>
      </c>
      <c r="F136" t="s">
        <v>1348</v>
      </c>
      <c r="G136" t="s">
        <v>1349</v>
      </c>
      <c r="H136" t="s">
        <v>1350</v>
      </c>
      <c r="I136" t="s">
        <v>1351</v>
      </c>
      <c r="J136" t="s">
        <v>1352</v>
      </c>
      <c r="K136" t="s">
        <v>1340</v>
      </c>
      <c r="L136" t="s">
        <v>1341</v>
      </c>
      <c r="M136" t="s">
        <v>1342</v>
      </c>
      <c r="N136" t="s">
        <v>662</v>
      </c>
      <c r="O136" t="s">
        <v>663</v>
      </c>
      <c r="P136" t="s">
        <v>664</v>
      </c>
      <c r="Q136" t="s">
        <v>665</v>
      </c>
      <c r="R136" t="s">
        <v>14</v>
      </c>
    </row>
    <row r="137" spans="1:18" x14ac:dyDescent="0.35">
      <c r="A137" t="s">
        <v>1353</v>
      </c>
      <c r="B137" t="s">
        <v>1354</v>
      </c>
      <c r="C137" t="s">
        <v>1355</v>
      </c>
      <c r="D137" t="s">
        <v>1346</v>
      </c>
      <c r="E137" t="s">
        <v>1347</v>
      </c>
      <c r="F137" t="s">
        <v>1348</v>
      </c>
      <c r="G137" t="s">
        <v>1349</v>
      </c>
      <c r="H137" t="s">
        <v>1350</v>
      </c>
      <c r="I137" t="s">
        <v>1351</v>
      </c>
      <c r="J137" t="s">
        <v>1352</v>
      </c>
      <c r="K137" t="s">
        <v>1340</v>
      </c>
      <c r="L137" t="s">
        <v>1341</v>
      </c>
      <c r="M137" t="s">
        <v>1342</v>
      </c>
      <c r="N137" t="s">
        <v>662</v>
      </c>
      <c r="O137" t="s">
        <v>663</v>
      </c>
      <c r="P137" t="s">
        <v>664</v>
      </c>
      <c r="Q137" t="s">
        <v>665</v>
      </c>
      <c r="R137" t="s">
        <v>14</v>
      </c>
    </row>
    <row r="138" spans="1:18" x14ac:dyDescent="0.35">
      <c r="A138" t="s">
        <v>1356</v>
      </c>
      <c r="B138" t="s">
        <v>1357</v>
      </c>
      <c r="C138" t="s">
        <v>1358</v>
      </c>
      <c r="D138" t="s">
        <v>1359</v>
      </c>
      <c r="E138" t="s">
        <v>1357</v>
      </c>
      <c r="F138" t="s">
        <v>1360</v>
      </c>
      <c r="G138" t="s">
        <v>1361</v>
      </c>
      <c r="H138" t="s">
        <v>1350</v>
      </c>
      <c r="I138" t="s">
        <v>1351</v>
      </c>
      <c r="J138" t="s">
        <v>1352</v>
      </c>
      <c r="K138" t="s">
        <v>1340</v>
      </c>
      <c r="L138" t="s">
        <v>1341</v>
      </c>
      <c r="M138" t="s">
        <v>1342</v>
      </c>
      <c r="N138" t="s">
        <v>662</v>
      </c>
      <c r="O138" t="s">
        <v>663</v>
      </c>
      <c r="P138" t="s">
        <v>664</v>
      </c>
      <c r="Q138" t="s">
        <v>665</v>
      </c>
      <c r="R138" t="s">
        <v>14</v>
      </c>
    </row>
    <row r="139" spans="1:18" x14ac:dyDescent="0.35">
      <c r="A139" t="s">
        <v>1362</v>
      </c>
      <c r="B139" t="s">
        <v>1363</v>
      </c>
      <c r="C139" t="s">
        <v>1364</v>
      </c>
      <c r="D139" t="s">
        <v>1365</v>
      </c>
      <c r="E139" t="s">
        <v>1363</v>
      </c>
      <c r="F139" t="s">
        <v>1366</v>
      </c>
      <c r="G139" t="s">
        <v>1367</v>
      </c>
      <c r="H139" t="s">
        <v>1078</v>
      </c>
      <c r="I139" t="s">
        <v>1338</v>
      </c>
      <c r="J139" t="s">
        <v>1339</v>
      </c>
      <c r="K139" t="s">
        <v>1340</v>
      </c>
      <c r="L139" t="s">
        <v>1341</v>
      </c>
      <c r="M139" t="s">
        <v>1342</v>
      </c>
      <c r="N139" t="s">
        <v>662</v>
      </c>
      <c r="O139" t="s">
        <v>663</v>
      </c>
      <c r="P139" t="s">
        <v>664</v>
      </c>
      <c r="Q139" t="s">
        <v>665</v>
      </c>
      <c r="R139" t="s">
        <v>14</v>
      </c>
    </row>
    <row r="140" spans="1:18" x14ac:dyDescent="0.35">
      <c r="A140" t="s">
        <v>1368</v>
      </c>
      <c r="B140" t="s">
        <v>1369</v>
      </c>
      <c r="C140" t="s">
        <v>1370</v>
      </c>
      <c r="D140" t="s">
        <v>1371</v>
      </c>
      <c r="E140" t="s">
        <v>1369</v>
      </c>
      <c r="F140" t="s">
        <v>1372</v>
      </c>
      <c r="G140" t="s">
        <v>1373</v>
      </c>
      <c r="H140" t="s">
        <v>1078</v>
      </c>
      <c r="I140" t="s">
        <v>1338</v>
      </c>
      <c r="J140" t="s">
        <v>1339</v>
      </c>
      <c r="K140" t="s">
        <v>1340</v>
      </c>
      <c r="L140" t="s">
        <v>1341</v>
      </c>
      <c r="M140" t="s">
        <v>1342</v>
      </c>
      <c r="N140" t="s">
        <v>662</v>
      </c>
      <c r="O140" t="s">
        <v>663</v>
      </c>
      <c r="P140" t="s">
        <v>664</v>
      </c>
      <c r="Q140" t="s">
        <v>665</v>
      </c>
      <c r="R140" t="s">
        <v>14</v>
      </c>
    </row>
    <row r="141" spans="1:18" x14ac:dyDescent="0.35">
      <c r="A141" t="s">
        <v>1374</v>
      </c>
      <c r="B141" t="s">
        <v>1375</v>
      </c>
      <c r="C141" t="s">
        <v>1376</v>
      </c>
      <c r="D141" t="s">
        <v>1377</v>
      </c>
      <c r="E141" t="s">
        <v>1378</v>
      </c>
      <c r="F141" t="s">
        <v>1379</v>
      </c>
      <c r="G141" t="s">
        <v>1380</v>
      </c>
      <c r="H141" t="s">
        <v>1078</v>
      </c>
      <c r="I141" t="s">
        <v>1338</v>
      </c>
      <c r="J141" t="s">
        <v>1339</v>
      </c>
      <c r="K141" t="s">
        <v>1340</v>
      </c>
      <c r="L141" t="s">
        <v>1341</v>
      </c>
      <c r="M141" t="s">
        <v>1342</v>
      </c>
      <c r="N141" t="s">
        <v>662</v>
      </c>
      <c r="O141" t="s">
        <v>663</v>
      </c>
      <c r="P141" t="s">
        <v>664</v>
      </c>
      <c r="Q141" t="s">
        <v>665</v>
      </c>
      <c r="R141" t="s">
        <v>14</v>
      </c>
    </row>
    <row r="142" spans="1:18" x14ac:dyDescent="0.35">
      <c r="A142" t="s">
        <v>1381</v>
      </c>
      <c r="B142" t="s">
        <v>1382</v>
      </c>
      <c r="C142" t="s">
        <v>1383</v>
      </c>
      <c r="D142" t="s">
        <v>1384</v>
      </c>
      <c r="E142" t="s">
        <v>1382</v>
      </c>
      <c r="F142" t="s">
        <v>1385</v>
      </c>
      <c r="G142" t="s">
        <v>1386</v>
      </c>
      <c r="H142" t="s">
        <v>1078</v>
      </c>
      <c r="I142" t="s">
        <v>1338</v>
      </c>
      <c r="J142" t="s">
        <v>1339</v>
      </c>
      <c r="K142" t="s">
        <v>1340</v>
      </c>
      <c r="L142" t="s">
        <v>1341</v>
      </c>
      <c r="M142" t="s">
        <v>1342</v>
      </c>
      <c r="N142" t="s">
        <v>662</v>
      </c>
      <c r="O142" t="s">
        <v>663</v>
      </c>
      <c r="P142" t="s">
        <v>664</v>
      </c>
      <c r="Q142" t="s">
        <v>665</v>
      </c>
      <c r="R142" t="s">
        <v>14</v>
      </c>
    </row>
    <row r="143" spans="1:18" x14ac:dyDescent="0.35">
      <c r="A143" t="s">
        <v>1387</v>
      </c>
      <c r="B143" t="s">
        <v>1388</v>
      </c>
      <c r="C143" t="s">
        <v>1389</v>
      </c>
      <c r="D143" t="s">
        <v>247</v>
      </c>
      <c r="E143" t="s">
        <v>1388</v>
      </c>
      <c r="F143" t="s">
        <v>1390</v>
      </c>
      <c r="G143" t="s">
        <v>540</v>
      </c>
      <c r="H143" t="s">
        <v>546</v>
      </c>
      <c r="I143" t="s">
        <v>1391</v>
      </c>
      <c r="J143" t="s">
        <v>1392</v>
      </c>
      <c r="K143" t="s">
        <v>1393</v>
      </c>
      <c r="L143" t="s">
        <v>1394</v>
      </c>
      <c r="M143" t="s">
        <v>1395</v>
      </c>
      <c r="N143" t="s">
        <v>662</v>
      </c>
      <c r="O143" t="s">
        <v>663</v>
      </c>
      <c r="P143" t="s">
        <v>664</v>
      </c>
      <c r="Q143" t="s">
        <v>665</v>
      </c>
      <c r="R143" t="s">
        <v>14</v>
      </c>
    </row>
    <row r="144" spans="1:18" x14ac:dyDescent="0.35">
      <c r="A144" t="s">
        <v>1396</v>
      </c>
      <c r="B144" t="s">
        <v>554</v>
      </c>
      <c r="C144" t="s">
        <v>1397</v>
      </c>
      <c r="D144" t="s">
        <v>1398</v>
      </c>
      <c r="E144" t="s">
        <v>554</v>
      </c>
      <c r="F144" t="s">
        <v>1399</v>
      </c>
      <c r="G144" t="s">
        <v>553</v>
      </c>
      <c r="H144" t="s">
        <v>546</v>
      </c>
      <c r="I144" t="s">
        <v>1391</v>
      </c>
      <c r="J144" t="s">
        <v>1392</v>
      </c>
      <c r="K144" t="s">
        <v>1393</v>
      </c>
      <c r="L144" t="s">
        <v>1394</v>
      </c>
      <c r="M144" t="s">
        <v>1395</v>
      </c>
      <c r="N144" t="s">
        <v>662</v>
      </c>
      <c r="O144" t="s">
        <v>663</v>
      </c>
      <c r="P144" t="s">
        <v>664</v>
      </c>
      <c r="Q144" t="s">
        <v>665</v>
      </c>
      <c r="R144" t="s">
        <v>14</v>
      </c>
    </row>
    <row r="145" spans="1:18" x14ac:dyDescent="0.35">
      <c r="A145" t="s">
        <v>1400</v>
      </c>
      <c r="B145" t="s">
        <v>1401</v>
      </c>
      <c r="C145" t="s">
        <v>1402</v>
      </c>
      <c r="D145" t="s">
        <v>1403</v>
      </c>
      <c r="E145" t="s">
        <v>1401</v>
      </c>
      <c r="F145" t="s">
        <v>1404</v>
      </c>
      <c r="G145" t="s">
        <v>1405</v>
      </c>
      <c r="H145" t="s">
        <v>546</v>
      </c>
      <c r="I145" t="s">
        <v>1391</v>
      </c>
      <c r="J145" t="s">
        <v>1392</v>
      </c>
      <c r="K145" t="s">
        <v>1393</v>
      </c>
      <c r="L145" t="s">
        <v>1394</v>
      </c>
      <c r="M145" t="s">
        <v>1395</v>
      </c>
      <c r="N145" t="s">
        <v>662</v>
      </c>
      <c r="O145" t="s">
        <v>663</v>
      </c>
      <c r="P145" t="s">
        <v>664</v>
      </c>
      <c r="Q145" t="s">
        <v>665</v>
      </c>
      <c r="R145" t="s">
        <v>14</v>
      </c>
    </row>
    <row r="146" spans="1:18" x14ac:dyDescent="0.35">
      <c r="A146" t="s">
        <v>1406</v>
      </c>
      <c r="B146" t="s">
        <v>1407</v>
      </c>
      <c r="C146" t="s">
        <v>1408</v>
      </c>
      <c r="D146" t="s">
        <v>1409</v>
      </c>
      <c r="E146" t="s">
        <v>1407</v>
      </c>
      <c r="F146" t="s">
        <v>1410</v>
      </c>
      <c r="G146" t="s">
        <v>567</v>
      </c>
      <c r="H146" t="s">
        <v>546</v>
      </c>
      <c r="I146" t="s">
        <v>1391</v>
      </c>
      <c r="J146" t="s">
        <v>1392</v>
      </c>
      <c r="K146" t="s">
        <v>1393</v>
      </c>
      <c r="L146" t="s">
        <v>1394</v>
      </c>
      <c r="M146" t="s">
        <v>1395</v>
      </c>
      <c r="N146" t="s">
        <v>662</v>
      </c>
      <c r="O146" t="s">
        <v>663</v>
      </c>
      <c r="P146" t="s">
        <v>664</v>
      </c>
      <c r="Q146" t="s">
        <v>665</v>
      </c>
      <c r="R146" t="s">
        <v>14</v>
      </c>
    </row>
    <row r="147" spans="1:18" x14ac:dyDescent="0.35">
      <c r="A147" t="s">
        <v>1411</v>
      </c>
      <c r="B147" t="s">
        <v>541</v>
      </c>
      <c r="C147" t="s">
        <v>1412</v>
      </c>
      <c r="D147" t="s">
        <v>1413</v>
      </c>
      <c r="E147" t="s">
        <v>541</v>
      </c>
      <c r="F147" t="s">
        <v>1414</v>
      </c>
      <c r="G147" t="s">
        <v>574</v>
      </c>
      <c r="H147" t="s">
        <v>546</v>
      </c>
      <c r="I147" t="s">
        <v>1391</v>
      </c>
      <c r="J147" t="s">
        <v>1392</v>
      </c>
      <c r="K147" t="s">
        <v>1393</v>
      </c>
      <c r="L147" t="s">
        <v>1394</v>
      </c>
      <c r="M147" t="s">
        <v>1395</v>
      </c>
      <c r="N147" t="s">
        <v>662</v>
      </c>
      <c r="O147" t="s">
        <v>663</v>
      </c>
      <c r="P147" t="s">
        <v>664</v>
      </c>
      <c r="Q147" t="s">
        <v>665</v>
      </c>
      <c r="R147" t="s">
        <v>14</v>
      </c>
    </row>
    <row r="148" spans="1:18" x14ac:dyDescent="0.35">
      <c r="A148" t="s">
        <v>1415</v>
      </c>
      <c r="B148" t="s">
        <v>1416</v>
      </c>
      <c r="C148" t="s">
        <v>1417</v>
      </c>
      <c r="D148" t="s">
        <v>1418</v>
      </c>
      <c r="E148" t="s">
        <v>1416</v>
      </c>
      <c r="F148" t="s">
        <v>1419</v>
      </c>
      <c r="G148" t="s">
        <v>1420</v>
      </c>
      <c r="H148" t="s">
        <v>546</v>
      </c>
      <c r="I148" t="s">
        <v>1391</v>
      </c>
      <c r="J148" t="s">
        <v>1392</v>
      </c>
      <c r="K148" t="s">
        <v>1393</v>
      </c>
      <c r="L148" t="s">
        <v>1394</v>
      </c>
      <c r="M148" t="s">
        <v>1395</v>
      </c>
      <c r="N148" t="s">
        <v>662</v>
      </c>
      <c r="O148" t="s">
        <v>663</v>
      </c>
      <c r="P148" t="s">
        <v>664</v>
      </c>
      <c r="Q148" t="s">
        <v>665</v>
      </c>
      <c r="R148" t="s">
        <v>14</v>
      </c>
    </row>
    <row r="149" spans="1:18" x14ac:dyDescent="0.35">
      <c r="A149" t="s">
        <v>1421</v>
      </c>
      <c r="B149" t="s">
        <v>1422</v>
      </c>
      <c r="C149" t="s">
        <v>1423</v>
      </c>
      <c r="D149" t="s">
        <v>1424</v>
      </c>
      <c r="E149" t="s">
        <v>1422</v>
      </c>
      <c r="F149" t="s">
        <v>1425</v>
      </c>
      <c r="G149" t="s">
        <v>1426</v>
      </c>
      <c r="H149" t="s">
        <v>546</v>
      </c>
      <c r="I149" t="s">
        <v>1391</v>
      </c>
      <c r="J149" t="s">
        <v>1392</v>
      </c>
      <c r="K149" t="s">
        <v>1393</v>
      </c>
      <c r="L149" t="s">
        <v>1394</v>
      </c>
      <c r="M149" t="s">
        <v>1395</v>
      </c>
      <c r="N149" t="s">
        <v>662</v>
      </c>
      <c r="O149" t="s">
        <v>663</v>
      </c>
      <c r="P149" t="s">
        <v>664</v>
      </c>
      <c r="Q149" t="s">
        <v>665</v>
      </c>
      <c r="R149" t="s">
        <v>14</v>
      </c>
    </row>
    <row r="150" spans="1:18" x14ac:dyDescent="0.35">
      <c r="A150" t="s">
        <v>1427</v>
      </c>
      <c r="B150" t="s">
        <v>1428</v>
      </c>
      <c r="C150" t="s">
        <v>1429</v>
      </c>
      <c r="D150" t="s">
        <v>1430</v>
      </c>
      <c r="E150" t="s">
        <v>1428</v>
      </c>
      <c r="F150" t="s">
        <v>1431</v>
      </c>
      <c r="G150" t="s">
        <v>1432</v>
      </c>
      <c r="H150" t="s">
        <v>546</v>
      </c>
      <c r="I150" t="s">
        <v>1391</v>
      </c>
      <c r="J150" t="s">
        <v>1392</v>
      </c>
      <c r="K150" t="s">
        <v>1393</v>
      </c>
      <c r="L150" t="s">
        <v>1394</v>
      </c>
      <c r="M150" t="s">
        <v>1395</v>
      </c>
      <c r="N150" t="s">
        <v>662</v>
      </c>
      <c r="O150" t="s">
        <v>663</v>
      </c>
      <c r="P150" t="s">
        <v>664</v>
      </c>
      <c r="Q150" t="s">
        <v>665</v>
      </c>
      <c r="R150" t="s">
        <v>14</v>
      </c>
    </row>
    <row r="151" spans="1:18" x14ac:dyDescent="0.35">
      <c r="A151" t="s">
        <v>1433</v>
      </c>
      <c r="B151" t="s">
        <v>1434</v>
      </c>
      <c r="C151" t="s">
        <v>1435</v>
      </c>
      <c r="D151" t="s">
        <v>1436</v>
      </c>
      <c r="E151" t="s">
        <v>1434</v>
      </c>
      <c r="F151" t="s">
        <v>1437</v>
      </c>
      <c r="G151" t="s">
        <v>1438</v>
      </c>
      <c r="H151" t="s">
        <v>546</v>
      </c>
      <c r="I151" t="s">
        <v>1391</v>
      </c>
      <c r="J151" t="s">
        <v>1392</v>
      </c>
      <c r="K151" t="s">
        <v>1393</v>
      </c>
      <c r="L151" t="s">
        <v>1394</v>
      </c>
      <c r="M151" t="s">
        <v>1395</v>
      </c>
      <c r="N151" t="s">
        <v>662</v>
      </c>
      <c r="O151" t="s">
        <v>663</v>
      </c>
      <c r="P151" t="s">
        <v>664</v>
      </c>
      <c r="Q151" t="s">
        <v>665</v>
      </c>
      <c r="R151" t="s">
        <v>14</v>
      </c>
    </row>
    <row r="152" spans="1:18" x14ac:dyDescent="0.35">
      <c r="A152" t="s">
        <v>1439</v>
      </c>
      <c r="B152" t="s">
        <v>1440</v>
      </c>
      <c r="C152" t="s">
        <v>1441</v>
      </c>
      <c r="D152" t="s">
        <v>1442</v>
      </c>
      <c r="E152" t="s">
        <v>1440</v>
      </c>
      <c r="F152" t="s">
        <v>1443</v>
      </c>
      <c r="G152" t="s">
        <v>1444</v>
      </c>
      <c r="H152" t="s">
        <v>546</v>
      </c>
      <c r="I152" t="s">
        <v>1391</v>
      </c>
      <c r="J152" t="s">
        <v>1392</v>
      </c>
      <c r="K152" t="s">
        <v>1393</v>
      </c>
      <c r="L152" t="s">
        <v>1394</v>
      </c>
      <c r="M152" t="s">
        <v>1395</v>
      </c>
      <c r="N152" t="s">
        <v>662</v>
      </c>
      <c r="O152" t="s">
        <v>663</v>
      </c>
      <c r="P152" t="s">
        <v>664</v>
      </c>
      <c r="Q152" t="s">
        <v>665</v>
      </c>
      <c r="R152" t="s">
        <v>14</v>
      </c>
    </row>
    <row r="153" spans="1:18" x14ac:dyDescent="0.35">
      <c r="A153" t="s">
        <v>1445</v>
      </c>
      <c r="B153" t="s">
        <v>1446</v>
      </c>
      <c r="C153" t="s">
        <v>1447</v>
      </c>
      <c r="D153" t="s">
        <v>1448</v>
      </c>
      <c r="E153" t="s">
        <v>1446</v>
      </c>
      <c r="F153" t="s">
        <v>1449</v>
      </c>
      <c r="G153" t="s">
        <v>581</v>
      </c>
      <c r="H153" t="s">
        <v>546</v>
      </c>
      <c r="I153" t="s">
        <v>1391</v>
      </c>
      <c r="J153" t="s">
        <v>1392</v>
      </c>
      <c r="K153" t="s">
        <v>1393</v>
      </c>
      <c r="L153" t="s">
        <v>1394</v>
      </c>
      <c r="M153" t="s">
        <v>1395</v>
      </c>
      <c r="N153" t="s">
        <v>662</v>
      </c>
      <c r="O153" t="s">
        <v>663</v>
      </c>
      <c r="P153" t="s">
        <v>664</v>
      </c>
      <c r="Q153" t="s">
        <v>665</v>
      </c>
      <c r="R153" t="s">
        <v>14</v>
      </c>
    </row>
    <row r="154" spans="1:18" x14ac:dyDescent="0.35">
      <c r="A154" t="s">
        <v>1450</v>
      </c>
      <c r="B154" t="s">
        <v>1451</v>
      </c>
      <c r="C154" t="s">
        <v>1452</v>
      </c>
      <c r="D154" t="s">
        <v>1453</v>
      </c>
      <c r="E154" t="s">
        <v>1451</v>
      </c>
      <c r="F154" t="s">
        <v>1454</v>
      </c>
      <c r="G154" t="s">
        <v>588</v>
      </c>
      <c r="H154" t="s">
        <v>546</v>
      </c>
      <c r="I154" t="s">
        <v>1391</v>
      </c>
      <c r="J154" t="s">
        <v>1392</v>
      </c>
      <c r="K154" t="s">
        <v>1393</v>
      </c>
      <c r="L154" t="s">
        <v>1394</v>
      </c>
      <c r="M154" t="s">
        <v>1395</v>
      </c>
      <c r="N154" t="s">
        <v>662</v>
      </c>
      <c r="O154" t="s">
        <v>663</v>
      </c>
      <c r="P154" t="s">
        <v>664</v>
      </c>
      <c r="Q154" t="s">
        <v>665</v>
      </c>
      <c r="R154" t="s">
        <v>14</v>
      </c>
    </row>
    <row r="155" spans="1:18" x14ac:dyDescent="0.35">
      <c r="A155" t="s">
        <v>1455</v>
      </c>
      <c r="B155" t="s">
        <v>1456</v>
      </c>
      <c r="C155" t="s">
        <v>1457</v>
      </c>
      <c r="D155" t="s">
        <v>1458</v>
      </c>
      <c r="E155" t="s">
        <v>1456</v>
      </c>
      <c r="F155" t="s">
        <v>1459</v>
      </c>
      <c r="G155" t="s">
        <v>595</v>
      </c>
      <c r="H155" t="s">
        <v>546</v>
      </c>
      <c r="I155" t="s">
        <v>1391</v>
      </c>
      <c r="J155" t="s">
        <v>1392</v>
      </c>
      <c r="K155" t="s">
        <v>1393</v>
      </c>
      <c r="L155" t="s">
        <v>1394</v>
      </c>
      <c r="M155" t="s">
        <v>1395</v>
      </c>
      <c r="N155" t="s">
        <v>662</v>
      </c>
      <c r="O155" t="s">
        <v>663</v>
      </c>
      <c r="P155" t="s">
        <v>664</v>
      </c>
      <c r="Q155" t="s">
        <v>665</v>
      </c>
      <c r="R155" t="s">
        <v>14</v>
      </c>
    </row>
    <row r="156" spans="1:18" x14ac:dyDescent="0.35">
      <c r="A156" t="s">
        <v>1460</v>
      </c>
      <c r="B156" t="s">
        <v>1461</v>
      </c>
      <c r="C156" t="s">
        <v>1462</v>
      </c>
      <c r="D156" t="s">
        <v>1463</v>
      </c>
      <c r="E156" t="s">
        <v>1461</v>
      </c>
      <c r="F156" t="s">
        <v>1464</v>
      </c>
      <c r="G156" t="s">
        <v>1465</v>
      </c>
      <c r="H156" t="s">
        <v>546</v>
      </c>
      <c r="I156" t="s">
        <v>1391</v>
      </c>
      <c r="J156" t="s">
        <v>1392</v>
      </c>
      <c r="K156" t="s">
        <v>1393</v>
      </c>
      <c r="L156" t="s">
        <v>1394</v>
      </c>
      <c r="M156" t="s">
        <v>1395</v>
      </c>
      <c r="N156" t="s">
        <v>662</v>
      </c>
      <c r="O156" t="s">
        <v>663</v>
      </c>
      <c r="P156" t="s">
        <v>664</v>
      </c>
      <c r="Q156" t="s">
        <v>665</v>
      </c>
      <c r="R156" t="s">
        <v>14</v>
      </c>
    </row>
    <row r="157" spans="1:18" x14ac:dyDescent="0.35">
      <c r="A157" t="s">
        <v>1466</v>
      </c>
      <c r="B157" t="s">
        <v>1467</v>
      </c>
      <c r="C157" t="s">
        <v>1468</v>
      </c>
      <c r="D157" t="s">
        <v>1469</v>
      </c>
      <c r="E157" t="s">
        <v>1467</v>
      </c>
      <c r="F157" t="s">
        <v>1470</v>
      </c>
      <c r="G157" t="s">
        <v>1471</v>
      </c>
      <c r="H157" t="s">
        <v>1102</v>
      </c>
      <c r="I157" t="s">
        <v>1472</v>
      </c>
      <c r="J157" t="s">
        <v>1473</v>
      </c>
      <c r="K157" t="s">
        <v>147</v>
      </c>
      <c r="L157" t="s">
        <v>1474</v>
      </c>
      <c r="M157" t="s">
        <v>1475</v>
      </c>
      <c r="N157" t="s">
        <v>662</v>
      </c>
      <c r="O157" t="s">
        <v>663</v>
      </c>
      <c r="P157" t="s">
        <v>664</v>
      </c>
      <c r="Q157" t="s">
        <v>665</v>
      </c>
      <c r="R157" t="s">
        <v>14</v>
      </c>
    </row>
    <row r="158" spans="1:18" x14ac:dyDescent="0.35">
      <c r="A158" t="s">
        <v>1476</v>
      </c>
      <c r="B158" t="s">
        <v>1477</v>
      </c>
      <c r="C158" t="s">
        <v>1478</v>
      </c>
      <c r="D158" t="s">
        <v>1479</v>
      </c>
      <c r="E158" t="s">
        <v>1477</v>
      </c>
      <c r="F158" t="s">
        <v>1480</v>
      </c>
      <c r="G158" t="s">
        <v>1481</v>
      </c>
      <c r="H158" t="s">
        <v>1102</v>
      </c>
      <c r="I158" t="s">
        <v>1472</v>
      </c>
      <c r="J158" t="s">
        <v>1473</v>
      </c>
      <c r="K158" t="s">
        <v>147</v>
      </c>
      <c r="L158" t="s">
        <v>1474</v>
      </c>
      <c r="M158" t="s">
        <v>1475</v>
      </c>
      <c r="N158" t="s">
        <v>662</v>
      </c>
      <c r="O158" t="s">
        <v>663</v>
      </c>
      <c r="P158" t="s">
        <v>664</v>
      </c>
      <c r="Q158" t="s">
        <v>665</v>
      </c>
      <c r="R158" t="s">
        <v>14</v>
      </c>
    </row>
    <row r="159" spans="1:18" x14ac:dyDescent="0.35">
      <c r="A159" t="s">
        <v>1482</v>
      </c>
      <c r="B159" t="s">
        <v>1483</v>
      </c>
      <c r="C159" t="s">
        <v>1484</v>
      </c>
      <c r="D159" t="s">
        <v>1485</v>
      </c>
      <c r="E159" t="s">
        <v>1483</v>
      </c>
      <c r="F159" t="s">
        <v>1486</v>
      </c>
      <c r="G159" t="s">
        <v>1487</v>
      </c>
      <c r="H159" t="s">
        <v>1102</v>
      </c>
      <c r="I159" t="s">
        <v>1472</v>
      </c>
      <c r="J159" t="s">
        <v>1473</v>
      </c>
      <c r="K159" t="s">
        <v>147</v>
      </c>
      <c r="L159" t="s">
        <v>1474</v>
      </c>
      <c r="M159" t="s">
        <v>1475</v>
      </c>
      <c r="N159" t="s">
        <v>662</v>
      </c>
      <c r="O159" t="s">
        <v>663</v>
      </c>
      <c r="P159" t="s">
        <v>664</v>
      </c>
      <c r="Q159" t="s">
        <v>665</v>
      </c>
      <c r="R159" t="s">
        <v>14</v>
      </c>
    </row>
    <row r="160" spans="1:18" x14ac:dyDescent="0.35">
      <c r="A160" t="s">
        <v>1488</v>
      </c>
      <c r="B160" t="s">
        <v>1489</v>
      </c>
      <c r="C160" t="s">
        <v>1490</v>
      </c>
      <c r="D160" t="s">
        <v>1491</v>
      </c>
      <c r="E160" t="s">
        <v>1489</v>
      </c>
      <c r="F160" t="s">
        <v>1492</v>
      </c>
      <c r="G160" t="s">
        <v>1493</v>
      </c>
      <c r="H160" t="s">
        <v>1102</v>
      </c>
      <c r="I160" t="s">
        <v>1472</v>
      </c>
      <c r="J160" t="s">
        <v>1473</v>
      </c>
      <c r="K160" t="s">
        <v>147</v>
      </c>
      <c r="L160" t="s">
        <v>1474</v>
      </c>
      <c r="M160" t="s">
        <v>1475</v>
      </c>
      <c r="N160" t="s">
        <v>662</v>
      </c>
      <c r="O160" t="s">
        <v>663</v>
      </c>
      <c r="P160" t="s">
        <v>664</v>
      </c>
      <c r="Q160" t="s">
        <v>665</v>
      </c>
      <c r="R160" t="s">
        <v>14</v>
      </c>
    </row>
    <row r="161" spans="1:18" x14ac:dyDescent="0.35">
      <c r="A161" t="s">
        <v>1494</v>
      </c>
      <c r="B161" t="s">
        <v>1495</v>
      </c>
      <c r="C161" t="s">
        <v>1496</v>
      </c>
      <c r="D161" t="s">
        <v>1497</v>
      </c>
      <c r="E161" t="s">
        <v>1495</v>
      </c>
      <c r="F161" t="s">
        <v>1498</v>
      </c>
      <c r="G161" t="s">
        <v>1499</v>
      </c>
      <c r="H161" t="s">
        <v>1102</v>
      </c>
      <c r="I161" t="s">
        <v>1472</v>
      </c>
      <c r="J161" t="s">
        <v>1473</v>
      </c>
      <c r="K161" t="s">
        <v>147</v>
      </c>
      <c r="L161" t="s">
        <v>1474</v>
      </c>
      <c r="M161" t="s">
        <v>1475</v>
      </c>
      <c r="N161" t="s">
        <v>662</v>
      </c>
      <c r="O161" t="s">
        <v>663</v>
      </c>
      <c r="P161" t="s">
        <v>664</v>
      </c>
      <c r="Q161" t="s">
        <v>665</v>
      </c>
      <c r="R161" t="s">
        <v>14</v>
      </c>
    </row>
    <row r="162" spans="1:18" x14ac:dyDescent="0.35">
      <c r="A162" t="s">
        <v>1500</v>
      </c>
      <c r="B162" t="s">
        <v>1501</v>
      </c>
      <c r="C162" t="s">
        <v>1502</v>
      </c>
      <c r="D162" t="s">
        <v>1503</v>
      </c>
      <c r="E162" t="s">
        <v>1501</v>
      </c>
      <c r="F162" t="s">
        <v>1504</v>
      </c>
      <c r="G162" t="s">
        <v>1505</v>
      </c>
      <c r="H162" t="s">
        <v>1102</v>
      </c>
      <c r="I162" t="s">
        <v>1472</v>
      </c>
      <c r="J162" t="s">
        <v>1473</v>
      </c>
      <c r="K162" t="s">
        <v>147</v>
      </c>
      <c r="L162" t="s">
        <v>1474</v>
      </c>
      <c r="M162" t="s">
        <v>1475</v>
      </c>
      <c r="N162" t="s">
        <v>662</v>
      </c>
      <c r="O162" t="s">
        <v>663</v>
      </c>
      <c r="P162" t="s">
        <v>664</v>
      </c>
      <c r="Q162" t="s">
        <v>665</v>
      </c>
      <c r="R162" t="s">
        <v>14</v>
      </c>
    </row>
    <row r="163" spans="1:18" x14ac:dyDescent="0.35">
      <c r="A163" t="s">
        <v>1506</v>
      </c>
      <c r="B163" t="s">
        <v>1507</v>
      </c>
      <c r="C163" t="s">
        <v>1508</v>
      </c>
      <c r="D163" t="s">
        <v>1509</v>
      </c>
      <c r="E163" t="s">
        <v>1507</v>
      </c>
      <c r="F163" t="s">
        <v>1510</v>
      </c>
      <c r="G163" t="s">
        <v>1511</v>
      </c>
      <c r="H163" t="s">
        <v>1102</v>
      </c>
      <c r="I163" t="s">
        <v>1472</v>
      </c>
      <c r="J163" t="s">
        <v>1473</v>
      </c>
      <c r="K163" t="s">
        <v>147</v>
      </c>
      <c r="L163" t="s">
        <v>1474</v>
      </c>
      <c r="M163" t="s">
        <v>1475</v>
      </c>
      <c r="N163" t="s">
        <v>662</v>
      </c>
      <c r="O163" t="s">
        <v>663</v>
      </c>
      <c r="P163" t="s">
        <v>664</v>
      </c>
      <c r="Q163" t="s">
        <v>665</v>
      </c>
      <c r="R163" t="s">
        <v>14</v>
      </c>
    </row>
    <row r="164" spans="1:18" x14ac:dyDescent="0.35">
      <c r="A164" t="s">
        <v>1512</v>
      </c>
      <c r="B164" t="s">
        <v>1513</v>
      </c>
      <c r="C164" t="s">
        <v>1514</v>
      </c>
      <c r="D164" t="s">
        <v>1515</v>
      </c>
      <c r="E164" t="s">
        <v>1513</v>
      </c>
      <c r="F164" t="s">
        <v>1516</v>
      </c>
      <c r="G164" t="s">
        <v>1517</v>
      </c>
      <c r="H164" t="s">
        <v>1102</v>
      </c>
      <c r="I164" t="s">
        <v>1472</v>
      </c>
      <c r="J164" t="s">
        <v>1473</v>
      </c>
      <c r="K164" t="s">
        <v>147</v>
      </c>
      <c r="L164" t="s">
        <v>1474</v>
      </c>
      <c r="M164" t="s">
        <v>1475</v>
      </c>
      <c r="N164" t="s">
        <v>662</v>
      </c>
      <c r="O164" t="s">
        <v>663</v>
      </c>
      <c r="P164" t="s">
        <v>664</v>
      </c>
      <c r="Q164" t="s">
        <v>665</v>
      </c>
      <c r="R164" t="s">
        <v>14</v>
      </c>
    </row>
    <row r="165" spans="1:18" x14ac:dyDescent="0.35">
      <c r="A165" t="s">
        <v>1518</v>
      </c>
      <c r="B165" t="s">
        <v>1519</v>
      </c>
      <c r="C165" t="s">
        <v>1520</v>
      </c>
      <c r="D165" t="s">
        <v>1521</v>
      </c>
      <c r="E165" t="s">
        <v>1519</v>
      </c>
      <c r="F165" t="s">
        <v>1522</v>
      </c>
      <c r="G165" t="s">
        <v>1523</v>
      </c>
      <c r="H165" t="s">
        <v>1102</v>
      </c>
      <c r="I165" t="s">
        <v>1472</v>
      </c>
      <c r="J165" t="s">
        <v>1473</v>
      </c>
      <c r="K165" t="s">
        <v>147</v>
      </c>
      <c r="L165" t="s">
        <v>1474</v>
      </c>
      <c r="M165" t="s">
        <v>1475</v>
      </c>
      <c r="N165" t="s">
        <v>662</v>
      </c>
      <c r="O165" t="s">
        <v>663</v>
      </c>
      <c r="P165" t="s">
        <v>664</v>
      </c>
      <c r="Q165" t="s">
        <v>665</v>
      </c>
      <c r="R165" t="s">
        <v>14</v>
      </c>
    </row>
    <row r="166" spans="1:18" x14ac:dyDescent="0.35">
      <c r="A166" t="s">
        <v>1524</v>
      </c>
      <c r="B166" t="s">
        <v>1525</v>
      </c>
      <c r="C166" t="s">
        <v>1526</v>
      </c>
      <c r="D166" t="s">
        <v>1527</v>
      </c>
      <c r="E166" t="s">
        <v>1525</v>
      </c>
      <c r="F166" t="s">
        <v>1528</v>
      </c>
      <c r="G166" t="s">
        <v>1529</v>
      </c>
      <c r="H166" t="s">
        <v>1102</v>
      </c>
      <c r="I166" t="s">
        <v>1472</v>
      </c>
      <c r="J166" t="s">
        <v>1473</v>
      </c>
      <c r="K166" t="s">
        <v>147</v>
      </c>
      <c r="L166" t="s">
        <v>1474</v>
      </c>
      <c r="M166" t="s">
        <v>1475</v>
      </c>
      <c r="N166" t="s">
        <v>662</v>
      </c>
      <c r="O166" t="s">
        <v>663</v>
      </c>
      <c r="P166" t="s">
        <v>664</v>
      </c>
      <c r="Q166" t="s">
        <v>665</v>
      </c>
      <c r="R166" t="s">
        <v>14</v>
      </c>
    </row>
    <row r="167" spans="1:18" x14ac:dyDescent="0.35">
      <c r="A167" t="s">
        <v>1530</v>
      </c>
      <c r="B167" t="s">
        <v>1531</v>
      </c>
      <c r="C167" t="s">
        <v>1532</v>
      </c>
      <c r="D167" t="s">
        <v>1533</v>
      </c>
      <c r="E167" t="s">
        <v>1531</v>
      </c>
      <c r="F167" t="s">
        <v>1534</v>
      </c>
      <c r="G167" t="s">
        <v>1535</v>
      </c>
      <c r="H167" t="s">
        <v>1102</v>
      </c>
      <c r="I167" t="s">
        <v>1472</v>
      </c>
      <c r="J167" t="s">
        <v>1473</v>
      </c>
      <c r="K167" t="s">
        <v>147</v>
      </c>
      <c r="L167" t="s">
        <v>1474</v>
      </c>
      <c r="M167" t="s">
        <v>1475</v>
      </c>
      <c r="N167" t="s">
        <v>662</v>
      </c>
      <c r="O167" t="s">
        <v>663</v>
      </c>
      <c r="P167" t="s">
        <v>664</v>
      </c>
      <c r="Q167" t="s">
        <v>665</v>
      </c>
      <c r="R167" t="s">
        <v>14</v>
      </c>
    </row>
    <row r="168" spans="1:18" x14ac:dyDescent="0.35">
      <c r="A168" t="s">
        <v>1536</v>
      </c>
      <c r="B168" t="s">
        <v>1537</v>
      </c>
      <c r="C168" t="s">
        <v>1538</v>
      </c>
      <c r="D168" t="s">
        <v>1539</v>
      </c>
      <c r="E168" t="s">
        <v>1537</v>
      </c>
      <c r="F168" t="s">
        <v>1540</v>
      </c>
      <c r="G168" t="s">
        <v>1541</v>
      </c>
      <c r="H168" t="s">
        <v>1102</v>
      </c>
      <c r="I168" t="s">
        <v>1472</v>
      </c>
      <c r="J168" t="s">
        <v>1473</v>
      </c>
      <c r="K168" t="s">
        <v>147</v>
      </c>
      <c r="L168" t="s">
        <v>1474</v>
      </c>
      <c r="M168" t="s">
        <v>1475</v>
      </c>
      <c r="N168" t="s">
        <v>662</v>
      </c>
      <c r="O168" t="s">
        <v>663</v>
      </c>
      <c r="P168" t="s">
        <v>664</v>
      </c>
      <c r="Q168" t="s">
        <v>665</v>
      </c>
      <c r="R168" t="s">
        <v>14</v>
      </c>
    </row>
    <row r="169" spans="1:18" x14ac:dyDescent="0.35">
      <c r="A169" t="s">
        <v>1542</v>
      </c>
      <c r="B169" t="s">
        <v>1543</v>
      </c>
      <c r="C169" t="s">
        <v>1544</v>
      </c>
      <c r="D169" t="s">
        <v>1545</v>
      </c>
      <c r="E169" t="s">
        <v>1543</v>
      </c>
      <c r="F169" t="s">
        <v>1546</v>
      </c>
      <c r="G169" t="s">
        <v>1547</v>
      </c>
      <c r="H169" t="s">
        <v>1102</v>
      </c>
      <c r="I169" t="s">
        <v>1472</v>
      </c>
      <c r="J169" t="s">
        <v>1473</v>
      </c>
      <c r="K169" t="s">
        <v>147</v>
      </c>
      <c r="L169" t="s">
        <v>1474</v>
      </c>
      <c r="M169" t="s">
        <v>1475</v>
      </c>
      <c r="N169" t="s">
        <v>662</v>
      </c>
      <c r="O169" t="s">
        <v>663</v>
      </c>
      <c r="P169" t="s">
        <v>664</v>
      </c>
      <c r="Q169" t="s">
        <v>665</v>
      </c>
      <c r="R169" t="s">
        <v>14</v>
      </c>
    </row>
    <row r="170" spans="1:18" x14ac:dyDescent="0.35">
      <c r="A170" t="s">
        <v>1548</v>
      </c>
      <c r="B170" t="s">
        <v>1549</v>
      </c>
      <c r="C170" t="s">
        <v>1550</v>
      </c>
      <c r="D170" t="s">
        <v>1551</v>
      </c>
      <c r="E170" t="s">
        <v>1549</v>
      </c>
      <c r="F170" t="s">
        <v>1552</v>
      </c>
      <c r="G170" t="s">
        <v>1553</v>
      </c>
      <c r="H170" t="s">
        <v>1102</v>
      </c>
      <c r="I170" t="s">
        <v>1472</v>
      </c>
      <c r="J170" t="s">
        <v>1473</v>
      </c>
      <c r="K170" t="s">
        <v>147</v>
      </c>
      <c r="L170" t="s">
        <v>1474</v>
      </c>
      <c r="M170" t="s">
        <v>1475</v>
      </c>
      <c r="N170" t="s">
        <v>662</v>
      </c>
      <c r="O170" t="s">
        <v>663</v>
      </c>
      <c r="P170" t="s">
        <v>664</v>
      </c>
      <c r="Q170" t="s">
        <v>665</v>
      </c>
      <c r="R170" t="s">
        <v>14</v>
      </c>
    </row>
    <row r="171" spans="1:18" x14ac:dyDescent="0.35">
      <c r="A171" t="s">
        <v>1554</v>
      </c>
      <c r="B171" t="s">
        <v>1555</v>
      </c>
      <c r="C171" t="s">
        <v>1556</v>
      </c>
      <c r="D171" t="s">
        <v>1557</v>
      </c>
      <c r="E171" t="s">
        <v>1555</v>
      </c>
      <c r="F171" t="s">
        <v>1558</v>
      </c>
      <c r="G171" t="s">
        <v>1559</v>
      </c>
      <c r="H171" t="s">
        <v>1102</v>
      </c>
      <c r="I171" t="s">
        <v>1472</v>
      </c>
      <c r="J171" t="s">
        <v>1473</v>
      </c>
      <c r="K171" t="s">
        <v>147</v>
      </c>
      <c r="L171" t="s">
        <v>1474</v>
      </c>
      <c r="M171" t="s">
        <v>1475</v>
      </c>
      <c r="N171" t="s">
        <v>662</v>
      </c>
      <c r="O171" t="s">
        <v>663</v>
      </c>
      <c r="P171" t="s">
        <v>664</v>
      </c>
      <c r="Q171" t="s">
        <v>665</v>
      </c>
      <c r="R171" t="s">
        <v>14</v>
      </c>
    </row>
    <row r="172" spans="1:18" x14ac:dyDescent="0.35">
      <c r="A172" t="s">
        <v>1560</v>
      </c>
      <c r="B172" t="s">
        <v>1561</v>
      </c>
      <c r="C172" t="s">
        <v>1562</v>
      </c>
      <c r="D172" t="s">
        <v>1563</v>
      </c>
      <c r="E172" t="s">
        <v>1561</v>
      </c>
      <c r="F172" t="s">
        <v>1564</v>
      </c>
      <c r="G172" t="s">
        <v>1565</v>
      </c>
      <c r="H172" t="s">
        <v>1102</v>
      </c>
      <c r="I172" t="s">
        <v>1472</v>
      </c>
      <c r="J172" t="s">
        <v>1473</v>
      </c>
      <c r="K172" t="s">
        <v>147</v>
      </c>
      <c r="L172" t="s">
        <v>1474</v>
      </c>
      <c r="M172" t="s">
        <v>1475</v>
      </c>
      <c r="N172" t="s">
        <v>662</v>
      </c>
      <c r="O172" t="s">
        <v>663</v>
      </c>
      <c r="P172" t="s">
        <v>664</v>
      </c>
      <c r="Q172" t="s">
        <v>665</v>
      </c>
      <c r="R172" t="s">
        <v>14</v>
      </c>
    </row>
    <row r="173" spans="1:18" x14ac:dyDescent="0.35">
      <c r="A173" t="s">
        <v>1566</v>
      </c>
      <c r="B173" t="s">
        <v>1567</v>
      </c>
      <c r="C173" t="s">
        <v>1568</v>
      </c>
      <c r="D173" t="s">
        <v>1569</v>
      </c>
      <c r="E173" t="s">
        <v>1567</v>
      </c>
      <c r="F173" t="s">
        <v>1570</v>
      </c>
      <c r="G173" t="s">
        <v>1571</v>
      </c>
      <c r="H173" t="s">
        <v>1102</v>
      </c>
      <c r="I173" t="s">
        <v>1472</v>
      </c>
      <c r="J173" t="s">
        <v>1473</v>
      </c>
      <c r="K173" t="s">
        <v>147</v>
      </c>
      <c r="L173" t="s">
        <v>1474</v>
      </c>
      <c r="M173" t="s">
        <v>1475</v>
      </c>
      <c r="N173" t="s">
        <v>662</v>
      </c>
      <c r="O173" t="s">
        <v>663</v>
      </c>
      <c r="P173" t="s">
        <v>664</v>
      </c>
      <c r="Q173" t="s">
        <v>665</v>
      </c>
      <c r="R173" t="s">
        <v>14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F34C-0EED-42CF-A20B-D5EFF9FB7CDD}">
  <dimension ref="A1:AF2257"/>
  <sheetViews>
    <sheetView workbookViewId="0">
      <selection sqref="A1:AF2257"/>
    </sheetView>
  </sheetViews>
  <sheetFormatPr defaultRowHeight="14.5" x14ac:dyDescent="0.35"/>
  <cols>
    <col min="1" max="1" width="19.36328125" bestFit="1" customWidth="1"/>
    <col min="2" max="2" width="6.90625" bestFit="1" customWidth="1"/>
    <col min="3" max="3" width="8.81640625" bestFit="1" customWidth="1"/>
    <col min="4" max="4" width="9.54296875" bestFit="1" customWidth="1"/>
    <col min="5" max="5" width="19.90625" bestFit="1" customWidth="1"/>
    <col min="6" max="6" width="13.36328125" bestFit="1" customWidth="1"/>
    <col min="7" max="7" width="15.90625" bestFit="1" customWidth="1"/>
    <col min="8" max="8" width="34.90625" bestFit="1" customWidth="1"/>
    <col min="9" max="9" width="13.1796875" bestFit="1" customWidth="1"/>
    <col min="10" max="10" width="67.1796875" bestFit="1" customWidth="1"/>
    <col min="11" max="11" width="18.26953125" bestFit="1" customWidth="1"/>
    <col min="12" max="12" width="13.90625" bestFit="1" customWidth="1"/>
    <col min="13" max="13" width="20.7265625" bestFit="1" customWidth="1"/>
    <col min="14" max="14" width="24.08984375" bestFit="1" customWidth="1"/>
    <col min="15" max="15" width="18.08984375" bestFit="1" customWidth="1"/>
    <col min="16" max="16" width="18.81640625" bestFit="1" customWidth="1"/>
    <col min="17" max="17" width="15.26953125" bestFit="1" customWidth="1"/>
    <col min="18" max="18" width="28.08984375" bestFit="1" customWidth="1"/>
    <col min="19" max="19" width="28.6328125" bestFit="1" customWidth="1"/>
    <col min="20" max="20" width="25.08984375" bestFit="1" customWidth="1"/>
    <col min="21" max="21" width="21.90625" bestFit="1" customWidth="1"/>
    <col min="22" max="22" width="18.36328125" bestFit="1" customWidth="1"/>
    <col min="23" max="23" width="28.90625" bestFit="1" customWidth="1"/>
    <col min="24" max="24" width="28.7265625" bestFit="1" customWidth="1"/>
    <col min="25" max="25" width="28.453125" bestFit="1" customWidth="1"/>
    <col min="26" max="26" width="15.08984375" bestFit="1" customWidth="1"/>
    <col min="27" max="27" width="23" bestFit="1" customWidth="1"/>
    <col min="28" max="28" width="21.36328125" bestFit="1" customWidth="1"/>
    <col min="29" max="29" width="23.7265625" bestFit="1" customWidth="1"/>
    <col min="30" max="30" width="26.81640625" bestFit="1" customWidth="1"/>
    <col min="31" max="31" width="19.7265625" bestFit="1" customWidth="1"/>
    <col min="32" max="32" width="21.54296875" bestFit="1" customWidth="1"/>
  </cols>
  <sheetData>
    <row r="1" spans="1:32" x14ac:dyDescent="0.35">
      <c r="A1" t="s">
        <v>1757</v>
      </c>
      <c r="B1" t="s">
        <v>1572</v>
      </c>
      <c r="C1" t="s">
        <v>1573</v>
      </c>
      <c r="D1" t="s">
        <v>1574</v>
      </c>
      <c r="E1" t="s">
        <v>1575</v>
      </c>
      <c r="F1" t="s">
        <v>1576</v>
      </c>
      <c r="G1" t="s">
        <v>1577</v>
      </c>
      <c r="H1" t="s">
        <v>1578</v>
      </c>
      <c r="I1" t="s">
        <v>1579</v>
      </c>
      <c r="J1" t="s">
        <v>1580</v>
      </c>
      <c r="K1" t="s">
        <v>1581</v>
      </c>
      <c r="L1" t="s">
        <v>1582</v>
      </c>
      <c r="M1" t="s">
        <v>1583</v>
      </c>
      <c r="N1" t="s">
        <v>1584</v>
      </c>
      <c r="O1" t="s">
        <v>1585</v>
      </c>
      <c r="P1" t="s">
        <v>1586</v>
      </c>
      <c r="Q1" t="s">
        <v>1587</v>
      </c>
      <c r="R1" t="s">
        <v>1588</v>
      </c>
      <c r="S1" t="s">
        <v>1589</v>
      </c>
      <c r="T1" t="s">
        <v>1590</v>
      </c>
      <c r="U1" t="s">
        <v>1591</v>
      </c>
      <c r="V1" t="s">
        <v>1592</v>
      </c>
      <c r="W1" t="s">
        <v>1593</v>
      </c>
      <c r="X1" t="s">
        <v>1594</v>
      </c>
      <c r="Y1" t="s">
        <v>1595</v>
      </c>
      <c r="Z1" t="s">
        <v>1596</v>
      </c>
      <c r="AA1" t="s">
        <v>1597</v>
      </c>
      <c r="AB1" t="s">
        <v>1598</v>
      </c>
      <c r="AC1" t="s">
        <v>1599</v>
      </c>
      <c r="AD1" t="s">
        <v>1600</v>
      </c>
      <c r="AE1" t="s">
        <v>1601</v>
      </c>
      <c r="AF1" t="s">
        <v>1602</v>
      </c>
    </row>
    <row r="2" spans="1:32" x14ac:dyDescent="0.35">
      <c r="A2" s="1">
        <v>45292</v>
      </c>
      <c r="B2">
        <v>2024</v>
      </c>
      <c r="C2">
        <v>1</v>
      </c>
      <c r="D2">
        <v>1</v>
      </c>
      <c r="E2">
        <v>0</v>
      </c>
      <c r="F2">
        <v>0</v>
      </c>
      <c r="G2" t="s">
        <v>612</v>
      </c>
      <c r="H2" t="s">
        <v>610</v>
      </c>
      <c r="I2" t="s">
        <v>1055</v>
      </c>
      <c r="J2" t="s">
        <v>1056</v>
      </c>
      <c r="K2" t="s">
        <v>1051</v>
      </c>
      <c r="L2" t="s">
        <v>93</v>
      </c>
      <c r="M2" t="s">
        <v>1603</v>
      </c>
      <c r="N2" t="s">
        <v>1604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100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5">
      <c r="A3" s="1">
        <v>45413</v>
      </c>
      <c r="B3">
        <v>2024</v>
      </c>
      <c r="C3">
        <v>5</v>
      </c>
      <c r="D3">
        <v>2</v>
      </c>
      <c r="E3">
        <v>1</v>
      </c>
      <c r="F3">
        <v>0</v>
      </c>
      <c r="G3" t="s">
        <v>612</v>
      </c>
      <c r="H3" t="s">
        <v>610</v>
      </c>
      <c r="I3" t="s">
        <v>1055</v>
      </c>
      <c r="J3" t="s">
        <v>1056</v>
      </c>
      <c r="K3" t="s">
        <v>1051</v>
      </c>
      <c r="L3" t="s">
        <v>93</v>
      </c>
      <c r="M3" t="s">
        <v>1603</v>
      </c>
      <c r="N3" t="s">
        <v>1605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100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5">
      <c r="A4" s="1">
        <v>45444</v>
      </c>
      <c r="B4">
        <v>2024</v>
      </c>
      <c r="C4">
        <v>6</v>
      </c>
      <c r="D4">
        <v>2</v>
      </c>
      <c r="E4">
        <v>1</v>
      </c>
      <c r="F4">
        <v>0</v>
      </c>
      <c r="G4" t="s">
        <v>612</v>
      </c>
      <c r="H4" t="s">
        <v>610</v>
      </c>
      <c r="I4" t="s">
        <v>1055</v>
      </c>
      <c r="J4" t="s">
        <v>1056</v>
      </c>
      <c r="K4" t="s">
        <v>1051</v>
      </c>
      <c r="L4" t="s">
        <v>93</v>
      </c>
      <c r="M4" t="s">
        <v>1603</v>
      </c>
      <c r="N4" t="s">
        <v>1606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100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5">
      <c r="A5" s="1">
        <v>45292</v>
      </c>
      <c r="B5">
        <v>2024</v>
      </c>
      <c r="C5">
        <v>1</v>
      </c>
      <c r="D5">
        <v>1</v>
      </c>
      <c r="E5">
        <v>0</v>
      </c>
      <c r="F5">
        <v>0</v>
      </c>
      <c r="G5" t="s">
        <v>612</v>
      </c>
      <c r="H5" t="s">
        <v>610</v>
      </c>
      <c r="I5" t="s">
        <v>727</v>
      </c>
      <c r="J5" t="s">
        <v>728</v>
      </c>
      <c r="K5" t="s">
        <v>703</v>
      </c>
      <c r="L5" t="s">
        <v>96</v>
      </c>
      <c r="M5" t="s">
        <v>1603</v>
      </c>
      <c r="N5" t="s">
        <v>1604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100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5">
      <c r="A6" s="1">
        <v>45383</v>
      </c>
      <c r="B6">
        <v>2024</v>
      </c>
      <c r="C6">
        <v>4</v>
      </c>
      <c r="D6">
        <v>2</v>
      </c>
      <c r="E6">
        <v>0</v>
      </c>
      <c r="F6">
        <v>0</v>
      </c>
      <c r="G6" t="s">
        <v>612</v>
      </c>
      <c r="H6" t="s">
        <v>610</v>
      </c>
      <c r="I6" t="s">
        <v>727</v>
      </c>
      <c r="J6" t="s">
        <v>728</v>
      </c>
      <c r="K6" t="s">
        <v>703</v>
      </c>
      <c r="L6" t="s">
        <v>96</v>
      </c>
      <c r="M6" t="s">
        <v>1603</v>
      </c>
      <c r="N6" t="s">
        <v>1607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5">
      <c r="A7" s="1">
        <v>45323</v>
      </c>
      <c r="B7">
        <v>2024</v>
      </c>
      <c r="C7">
        <v>2</v>
      </c>
      <c r="D7">
        <v>1</v>
      </c>
      <c r="E7">
        <v>0</v>
      </c>
      <c r="F7">
        <v>0</v>
      </c>
      <c r="G7" t="s">
        <v>612</v>
      </c>
      <c r="H7" t="s">
        <v>610</v>
      </c>
      <c r="I7" t="s">
        <v>751</v>
      </c>
      <c r="J7" t="s">
        <v>752</v>
      </c>
      <c r="K7" t="s">
        <v>748</v>
      </c>
      <c r="L7" t="s">
        <v>87</v>
      </c>
      <c r="M7" t="s">
        <v>1603</v>
      </c>
      <c r="N7" t="s">
        <v>1608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100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5">
      <c r="A8" s="1">
        <v>45444</v>
      </c>
      <c r="B8">
        <v>2024</v>
      </c>
      <c r="C8">
        <v>6</v>
      </c>
      <c r="D8">
        <v>2</v>
      </c>
      <c r="E8">
        <v>1</v>
      </c>
      <c r="F8">
        <v>0</v>
      </c>
      <c r="G8" t="s">
        <v>612</v>
      </c>
      <c r="H8" t="s">
        <v>610</v>
      </c>
      <c r="I8" t="s">
        <v>751</v>
      </c>
      <c r="J8" t="s">
        <v>752</v>
      </c>
      <c r="K8" t="s">
        <v>748</v>
      </c>
      <c r="L8" t="s">
        <v>87</v>
      </c>
      <c r="M8" t="s">
        <v>1603</v>
      </c>
      <c r="N8" t="s">
        <v>1606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5">
      <c r="A9" s="1">
        <v>45505</v>
      </c>
      <c r="B9">
        <v>2024</v>
      </c>
      <c r="C9">
        <v>8</v>
      </c>
      <c r="D9">
        <v>3</v>
      </c>
      <c r="E9">
        <v>1</v>
      </c>
      <c r="F9">
        <v>0</v>
      </c>
      <c r="G9" t="s">
        <v>612</v>
      </c>
      <c r="H9" t="s">
        <v>610</v>
      </c>
      <c r="I9" t="s">
        <v>751</v>
      </c>
      <c r="J9" t="s">
        <v>752</v>
      </c>
      <c r="K9" t="s">
        <v>748</v>
      </c>
      <c r="L9" t="s">
        <v>87</v>
      </c>
      <c r="M9" t="s">
        <v>1603</v>
      </c>
      <c r="N9" t="s">
        <v>1609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100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5">
      <c r="A10" s="1">
        <v>45383</v>
      </c>
      <c r="B10">
        <v>2024</v>
      </c>
      <c r="C10">
        <v>4</v>
      </c>
      <c r="D10">
        <v>2</v>
      </c>
      <c r="E10">
        <v>0</v>
      </c>
      <c r="F10">
        <v>0</v>
      </c>
      <c r="G10" t="s">
        <v>612</v>
      </c>
      <c r="H10" t="s">
        <v>610</v>
      </c>
      <c r="I10" t="s">
        <v>793</v>
      </c>
      <c r="J10" t="s">
        <v>794</v>
      </c>
      <c r="K10" t="s">
        <v>787</v>
      </c>
      <c r="L10" t="s">
        <v>87</v>
      </c>
      <c r="M10" t="s">
        <v>1603</v>
      </c>
      <c r="N10" t="s">
        <v>1607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100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5">
      <c r="A11" s="1">
        <v>45413</v>
      </c>
      <c r="B11">
        <v>2024</v>
      </c>
      <c r="C11">
        <v>5</v>
      </c>
      <c r="D11">
        <v>2</v>
      </c>
      <c r="E11">
        <v>1</v>
      </c>
      <c r="F11">
        <v>0</v>
      </c>
      <c r="G11" t="s">
        <v>612</v>
      </c>
      <c r="H11" t="s">
        <v>610</v>
      </c>
      <c r="I11" t="s">
        <v>793</v>
      </c>
      <c r="J11" t="s">
        <v>794</v>
      </c>
      <c r="K11" t="s">
        <v>787</v>
      </c>
      <c r="L11" t="s">
        <v>87</v>
      </c>
      <c r="M11" t="s">
        <v>1603</v>
      </c>
      <c r="N11" t="s">
        <v>1605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100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5">
      <c r="A12" s="1">
        <v>45444</v>
      </c>
      <c r="B12">
        <v>2024</v>
      </c>
      <c r="C12">
        <v>6</v>
      </c>
      <c r="D12">
        <v>2</v>
      </c>
      <c r="E12">
        <v>1</v>
      </c>
      <c r="F12">
        <v>0</v>
      </c>
      <c r="G12" t="s">
        <v>612</v>
      </c>
      <c r="H12" t="s">
        <v>610</v>
      </c>
      <c r="I12" t="s">
        <v>793</v>
      </c>
      <c r="J12" t="s">
        <v>794</v>
      </c>
      <c r="K12" t="s">
        <v>787</v>
      </c>
      <c r="L12" t="s">
        <v>87</v>
      </c>
      <c r="M12" t="s">
        <v>1603</v>
      </c>
      <c r="N12" t="s">
        <v>1606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5">
      <c r="A13" s="1">
        <v>45383</v>
      </c>
      <c r="B13">
        <v>2024</v>
      </c>
      <c r="C13">
        <v>4</v>
      </c>
      <c r="D13">
        <v>2</v>
      </c>
      <c r="E13">
        <v>0</v>
      </c>
      <c r="F13">
        <v>0</v>
      </c>
      <c r="G13" t="s">
        <v>612</v>
      </c>
      <c r="H13" t="s">
        <v>610</v>
      </c>
      <c r="I13" t="s">
        <v>1030</v>
      </c>
      <c r="J13" t="s">
        <v>1031</v>
      </c>
      <c r="K13" t="s">
        <v>1024</v>
      </c>
      <c r="L13" t="s">
        <v>90</v>
      </c>
      <c r="M13" t="s">
        <v>1603</v>
      </c>
      <c r="N13" t="s">
        <v>1607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5">
      <c r="A14" s="1">
        <v>45413</v>
      </c>
      <c r="B14">
        <v>2024</v>
      </c>
      <c r="C14">
        <v>5</v>
      </c>
      <c r="D14">
        <v>2</v>
      </c>
      <c r="E14">
        <v>1</v>
      </c>
      <c r="F14">
        <v>0</v>
      </c>
      <c r="G14" t="s">
        <v>612</v>
      </c>
      <c r="H14" t="s">
        <v>610</v>
      </c>
      <c r="I14" t="s">
        <v>1030</v>
      </c>
      <c r="J14" t="s">
        <v>1031</v>
      </c>
      <c r="K14" t="s">
        <v>1024</v>
      </c>
      <c r="L14" t="s">
        <v>90</v>
      </c>
      <c r="M14" t="s">
        <v>1603</v>
      </c>
      <c r="N14" t="s">
        <v>1605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100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5">
      <c r="A15" s="1">
        <v>45323</v>
      </c>
      <c r="B15">
        <v>2024</v>
      </c>
      <c r="C15">
        <v>2</v>
      </c>
      <c r="D15">
        <v>1</v>
      </c>
      <c r="E15">
        <v>0</v>
      </c>
      <c r="F15">
        <v>0</v>
      </c>
      <c r="G15" t="s">
        <v>612</v>
      </c>
      <c r="H15" t="s">
        <v>610</v>
      </c>
      <c r="I15" t="s">
        <v>727</v>
      </c>
      <c r="J15" t="s">
        <v>728</v>
      </c>
      <c r="K15" t="s">
        <v>703</v>
      </c>
      <c r="L15" t="s">
        <v>90</v>
      </c>
      <c r="M15" t="s">
        <v>1603</v>
      </c>
      <c r="N15" t="s">
        <v>1608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100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5">
      <c r="A16" s="1">
        <v>45292</v>
      </c>
      <c r="B16">
        <v>2024</v>
      </c>
      <c r="C16">
        <v>1</v>
      </c>
      <c r="D16">
        <v>1</v>
      </c>
      <c r="E16">
        <v>0</v>
      </c>
      <c r="F16">
        <v>0</v>
      </c>
      <c r="G16" t="s">
        <v>612</v>
      </c>
      <c r="H16" t="s">
        <v>610</v>
      </c>
      <c r="I16" t="s">
        <v>916</v>
      </c>
      <c r="J16" t="s">
        <v>917</v>
      </c>
      <c r="K16" t="s">
        <v>912</v>
      </c>
      <c r="L16" t="s">
        <v>87</v>
      </c>
      <c r="M16" t="s">
        <v>1603</v>
      </c>
      <c r="N16" t="s">
        <v>1604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100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5">
      <c r="A17" s="1">
        <v>45352</v>
      </c>
      <c r="B17">
        <v>2024</v>
      </c>
      <c r="C17">
        <v>3</v>
      </c>
      <c r="D17">
        <v>1</v>
      </c>
      <c r="E17">
        <v>0</v>
      </c>
      <c r="F17">
        <v>0</v>
      </c>
      <c r="G17" t="s">
        <v>612</v>
      </c>
      <c r="H17" t="s">
        <v>610</v>
      </c>
      <c r="I17" t="s">
        <v>916</v>
      </c>
      <c r="J17" t="s">
        <v>917</v>
      </c>
      <c r="K17" t="s">
        <v>912</v>
      </c>
      <c r="L17" t="s">
        <v>87</v>
      </c>
      <c r="M17" t="s">
        <v>1603</v>
      </c>
      <c r="N17" t="s">
        <v>1610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5">
      <c r="A18" s="1">
        <v>45444</v>
      </c>
      <c r="B18">
        <v>2024</v>
      </c>
      <c r="C18">
        <v>6</v>
      </c>
      <c r="D18">
        <v>2</v>
      </c>
      <c r="E18">
        <v>1</v>
      </c>
      <c r="F18">
        <v>0</v>
      </c>
      <c r="G18" t="s">
        <v>612</v>
      </c>
      <c r="H18" t="s">
        <v>610</v>
      </c>
      <c r="I18" t="s">
        <v>916</v>
      </c>
      <c r="J18" t="s">
        <v>917</v>
      </c>
      <c r="K18" t="s">
        <v>912</v>
      </c>
      <c r="L18" t="s">
        <v>87</v>
      </c>
      <c r="M18" t="s">
        <v>1603</v>
      </c>
      <c r="N18" t="s">
        <v>1606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100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5">
      <c r="A19" s="1">
        <v>45292</v>
      </c>
      <c r="B19">
        <v>2024</v>
      </c>
      <c r="C19">
        <v>1</v>
      </c>
      <c r="D19">
        <v>1</v>
      </c>
      <c r="E19">
        <v>0</v>
      </c>
      <c r="F19">
        <v>0</v>
      </c>
      <c r="G19" t="s">
        <v>612</v>
      </c>
      <c r="H19" t="s">
        <v>610</v>
      </c>
      <c r="I19" t="s">
        <v>1374</v>
      </c>
      <c r="J19" t="s">
        <v>1375</v>
      </c>
      <c r="K19" t="s">
        <v>1377</v>
      </c>
      <c r="L19" t="s">
        <v>90</v>
      </c>
      <c r="M19" t="s">
        <v>1603</v>
      </c>
      <c r="N19" t="s">
        <v>1604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5">
      <c r="A20" s="1">
        <v>45474</v>
      </c>
      <c r="B20">
        <v>2024</v>
      </c>
      <c r="C20">
        <v>7</v>
      </c>
      <c r="D20">
        <v>3</v>
      </c>
      <c r="E20">
        <v>1</v>
      </c>
      <c r="F20">
        <v>0</v>
      </c>
      <c r="G20" t="s">
        <v>612</v>
      </c>
      <c r="H20" t="s">
        <v>610</v>
      </c>
      <c r="I20" t="s">
        <v>1374</v>
      </c>
      <c r="J20" t="s">
        <v>1375</v>
      </c>
      <c r="K20" t="s">
        <v>1377</v>
      </c>
      <c r="L20" t="s">
        <v>90</v>
      </c>
      <c r="M20" t="s">
        <v>1603</v>
      </c>
      <c r="N20" t="s">
        <v>1611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100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5">
      <c r="A21" s="1">
        <v>45352</v>
      </c>
      <c r="B21">
        <v>2024</v>
      </c>
      <c r="C21">
        <v>3</v>
      </c>
      <c r="D21">
        <v>1</v>
      </c>
      <c r="E21">
        <v>0</v>
      </c>
      <c r="F21">
        <v>0</v>
      </c>
      <c r="G21" t="s">
        <v>612</v>
      </c>
      <c r="H21" t="s">
        <v>610</v>
      </c>
      <c r="I21" t="s">
        <v>1055</v>
      </c>
      <c r="J21" t="s">
        <v>1056</v>
      </c>
      <c r="K21" t="s">
        <v>1051</v>
      </c>
      <c r="L21" t="s">
        <v>96</v>
      </c>
      <c r="M21" t="s">
        <v>1603</v>
      </c>
      <c r="N21" t="s">
        <v>1610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100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5">
      <c r="A22" s="1">
        <v>45383</v>
      </c>
      <c r="B22">
        <v>2024</v>
      </c>
      <c r="C22">
        <v>4</v>
      </c>
      <c r="D22">
        <v>2</v>
      </c>
      <c r="E22">
        <v>0</v>
      </c>
      <c r="F22">
        <v>0</v>
      </c>
      <c r="G22" t="s">
        <v>612</v>
      </c>
      <c r="H22" t="s">
        <v>610</v>
      </c>
      <c r="I22" t="s">
        <v>1055</v>
      </c>
      <c r="J22" t="s">
        <v>1056</v>
      </c>
      <c r="K22" t="s">
        <v>1051</v>
      </c>
      <c r="L22" t="s">
        <v>96</v>
      </c>
      <c r="M22" t="s">
        <v>1603</v>
      </c>
      <c r="N22" t="s">
        <v>1607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5">
      <c r="A23" s="1">
        <v>45505</v>
      </c>
      <c r="B23">
        <v>2024</v>
      </c>
      <c r="C23">
        <v>8</v>
      </c>
      <c r="D23">
        <v>3</v>
      </c>
      <c r="E23">
        <v>1</v>
      </c>
      <c r="F23">
        <v>0</v>
      </c>
      <c r="G23" t="s">
        <v>612</v>
      </c>
      <c r="H23" t="s">
        <v>610</v>
      </c>
      <c r="I23" t="s">
        <v>1055</v>
      </c>
      <c r="J23" t="s">
        <v>1056</v>
      </c>
      <c r="K23" t="s">
        <v>1051</v>
      </c>
      <c r="L23" t="s">
        <v>96</v>
      </c>
      <c r="M23" t="s">
        <v>1603</v>
      </c>
      <c r="N23" t="s">
        <v>1609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100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5">
      <c r="A24" s="1">
        <v>45413</v>
      </c>
      <c r="B24">
        <v>2024</v>
      </c>
      <c r="C24">
        <v>5</v>
      </c>
      <c r="D24">
        <v>2</v>
      </c>
      <c r="E24">
        <v>1</v>
      </c>
      <c r="F24">
        <v>0</v>
      </c>
      <c r="G24" t="s">
        <v>612</v>
      </c>
      <c r="H24" t="s">
        <v>610</v>
      </c>
      <c r="I24" t="s">
        <v>727</v>
      </c>
      <c r="J24" t="s">
        <v>728</v>
      </c>
      <c r="K24" t="s">
        <v>703</v>
      </c>
      <c r="L24" t="s">
        <v>93</v>
      </c>
      <c r="M24" t="s">
        <v>1603</v>
      </c>
      <c r="N24" t="s">
        <v>1605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100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5">
      <c r="A25" s="1">
        <v>45444</v>
      </c>
      <c r="B25">
        <v>2024</v>
      </c>
      <c r="C25">
        <v>6</v>
      </c>
      <c r="D25">
        <v>2</v>
      </c>
      <c r="E25">
        <v>1</v>
      </c>
      <c r="F25">
        <v>0</v>
      </c>
      <c r="G25" t="s">
        <v>612</v>
      </c>
      <c r="H25" t="s">
        <v>610</v>
      </c>
      <c r="I25" t="s">
        <v>727</v>
      </c>
      <c r="J25" t="s">
        <v>728</v>
      </c>
      <c r="K25" t="s">
        <v>703</v>
      </c>
      <c r="L25" t="s">
        <v>93</v>
      </c>
      <c r="M25" t="s">
        <v>1603</v>
      </c>
      <c r="N25" t="s">
        <v>1606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100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5">
      <c r="A26" s="1">
        <v>45505</v>
      </c>
      <c r="B26">
        <v>2024</v>
      </c>
      <c r="C26">
        <v>8</v>
      </c>
      <c r="D26">
        <v>3</v>
      </c>
      <c r="E26">
        <v>1</v>
      </c>
      <c r="F26">
        <v>0</v>
      </c>
      <c r="G26" t="s">
        <v>612</v>
      </c>
      <c r="H26" t="s">
        <v>610</v>
      </c>
      <c r="I26" t="s">
        <v>727</v>
      </c>
      <c r="J26" t="s">
        <v>728</v>
      </c>
      <c r="K26" t="s">
        <v>703</v>
      </c>
      <c r="L26" t="s">
        <v>93</v>
      </c>
      <c r="M26" t="s">
        <v>1603</v>
      </c>
      <c r="N26" t="s">
        <v>1609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100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5">
      <c r="A27" s="1">
        <v>45352</v>
      </c>
      <c r="B27">
        <v>2024</v>
      </c>
      <c r="C27">
        <v>3</v>
      </c>
      <c r="D27">
        <v>1</v>
      </c>
      <c r="E27">
        <v>0</v>
      </c>
      <c r="F27">
        <v>0</v>
      </c>
      <c r="G27" t="s">
        <v>612</v>
      </c>
      <c r="H27" t="s">
        <v>610</v>
      </c>
      <c r="I27" t="s">
        <v>906</v>
      </c>
      <c r="J27" t="s">
        <v>907</v>
      </c>
      <c r="K27" t="s">
        <v>902</v>
      </c>
      <c r="L27" t="s">
        <v>90</v>
      </c>
      <c r="M27" t="s">
        <v>1603</v>
      </c>
      <c r="N27" t="s">
        <v>1610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5">
      <c r="A28" s="1">
        <v>45444</v>
      </c>
      <c r="B28">
        <v>2024</v>
      </c>
      <c r="C28">
        <v>6</v>
      </c>
      <c r="D28">
        <v>2</v>
      </c>
      <c r="E28">
        <v>1</v>
      </c>
      <c r="F28">
        <v>0</v>
      </c>
      <c r="G28" t="s">
        <v>612</v>
      </c>
      <c r="H28" t="s">
        <v>610</v>
      </c>
      <c r="I28" t="s">
        <v>906</v>
      </c>
      <c r="J28" t="s">
        <v>907</v>
      </c>
      <c r="K28" t="s">
        <v>902</v>
      </c>
      <c r="L28" t="s">
        <v>90</v>
      </c>
      <c r="M28" t="s">
        <v>1603</v>
      </c>
      <c r="N28" t="s">
        <v>1606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100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5">
      <c r="A29" s="1">
        <v>45474</v>
      </c>
      <c r="B29">
        <v>2024</v>
      </c>
      <c r="C29">
        <v>7</v>
      </c>
      <c r="D29">
        <v>3</v>
      </c>
      <c r="E29">
        <v>1</v>
      </c>
      <c r="F29">
        <v>0</v>
      </c>
      <c r="G29" t="s">
        <v>612</v>
      </c>
      <c r="H29" t="s">
        <v>610</v>
      </c>
      <c r="I29" t="s">
        <v>906</v>
      </c>
      <c r="J29" t="s">
        <v>907</v>
      </c>
      <c r="K29" t="s">
        <v>902</v>
      </c>
      <c r="L29" t="s">
        <v>90</v>
      </c>
      <c r="M29" t="s">
        <v>1603</v>
      </c>
      <c r="N29" t="s">
        <v>1611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100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5">
      <c r="A30" s="1">
        <v>45323</v>
      </c>
      <c r="B30">
        <v>2024</v>
      </c>
      <c r="C30">
        <v>2</v>
      </c>
      <c r="D30">
        <v>1</v>
      </c>
      <c r="E30">
        <v>0</v>
      </c>
      <c r="F30">
        <v>0</v>
      </c>
      <c r="G30" t="s">
        <v>612</v>
      </c>
      <c r="H30" t="s">
        <v>610</v>
      </c>
      <c r="I30" t="s">
        <v>919</v>
      </c>
      <c r="J30" t="s">
        <v>920</v>
      </c>
      <c r="K30" t="s">
        <v>922</v>
      </c>
      <c r="L30" t="s">
        <v>87</v>
      </c>
      <c r="M30" t="s">
        <v>1603</v>
      </c>
      <c r="N30" t="s">
        <v>1608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100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5">
      <c r="A31" s="1">
        <v>45444</v>
      </c>
      <c r="B31">
        <v>2024</v>
      </c>
      <c r="C31">
        <v>6</v>
      </c>
      <c r="D31">
        <v>2</v>
      </c>
      <c r="E31">
        <v>1</v>
      </c>
      <c r="F31">
        <v>0</v>
      </c>
      <c r="G31" t="s">
        <v>612</v>
      </c>
      <c r="H31" t="s">
        <v>610</v>
      </c>
      <c r="I31" t="s">
        <v>919</v>
      </c>
      <c r="J31" t="s">
        <v>920</v>
      </c>
      <c r="K31" t="s">
        <v>922</v>
      </c>
      <c r="L31" t="s">
        <v>87</v>
      </c>
      <c r="M31" t="s">
        <v>1603</v>
      </c>
      <c r="N31" t="s">
        <v>1606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5">
      <c r="A32" s="1">
        <v>45505</v>
      </c>
      <c r="B32">
        <v>2024</v>
      </c>
      <c r="C32">
        <v>8</v>
      </c>
      <c r="D32">
        <v>3</v>
      </c>
      <c r="E32">
        <v>1</v>
      </c>
      <c r="F32">
        <v>0</v>
      </c>
      <c r="G32" t="s">
        <v>612</v>
      </c>
      <c r="H32" t="s">
        <v>610</v>
      </c>
      <c r="I32" t="s">
        <v>919</v>
      </c>
      <c r="J32" t="s">
        <v>920</v>
      </c>
      <c r="K32" t="s">
        <v>922</v>
      </c>
      <c r="L32" t="s">
        <v>87</v>
      </c>
      <c r="M32" t="s">
        <v>1603</v>
      </c>
      <c r="N32" t="s">
        <v>1609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100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5">
      <c r="A33" s="1">
        <v>45352</v>
      </c>
      <c r="B33">
        <v>2024</v>
      </c>
      <c r="C33">
        <v>3</v>
      </c>
      <c r="D33">
        <v>1</v>
      </c>
      <c r="E33">
        <v>0</v>
      </c>
      <c r="F33">
        <v>0</v>
      </c>
      <c r="G33" t="s">
        <v>612</v>
      </c>
      <c r="H33" t="s">
        <v>610</v>
      </c>
      <c r="I33" t="s">
        <v>926</v>
      </c>
      <c r="J33" t="s">
        <v>927</v>
      </c>
      <c r="K33" t="s">
        <v>929</v>
      </c>
      <c r="L33" t="s">
        <v>90</v>
      </c>
      <c r="M33" t="s">
        <v>1603</v>
      </c>
      <c r="N33" t="s">
        <v>1610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100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5">
      <c r="A34" s="1">
        <v>45505</v>
      </c>
      <c r="B34">
        <v>2024</v>
      </c>
      <c r="C34">
        <v>8</v>
      </c>
      <c r="D34">
        <v>3</v>
      </c>
      <c r="E34">
        <v>1</v>
      </c>
      <c r="F34">
        <v>0</v>
      </c>
      <c r="G34" t="s">
        <v>612</v>
      </c>
      <c r="H34" t="s">
        <v>610</v>
      </c>
      <c r="I34" t="s">
        <v>926</v>
      </c>
      <c r="J34" t="s">
        <v>927</v>
      </c>
      <c r="K34" t="s">
        <v>929</v>
      </c>
      <c r="L34" t="s">
        <v>90</v>
      </c>
      <c r="M34" t="s">
        <v>1603</v>
      </c>
      <c r="N34" t="s">
        <v>1609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100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5">
      <c r="A35" s="1">
        <v>45323</v>
      </c>
      <c r="B35">
        <v>2024</v>
      </c>
      <c r="C35">
        <v>2</v>
      </c>
      <c r="D35">
        <v>1</v>
      </c>
      <c r="E35">
        <v>0</v>
      </c>
      <c r="F35">
        <v>0</v>
      </c>
      <c r="G35" t="s">
        <v>612</v>
      </c>
      <c r="H35" t="s">
        <v>610</v>
      </c>
      <c r="I35" t="s">
        <v>1332</v>
      </c>
      <c r="J35" t="s">
        <v>1333</v>
      </c>
      <c r="K35" t="s">
        <v>240</v>
      </c>
      <c r="L35" t="s">
        <v>90</v>
      </c>
      <c r="M35" t="s">
        <v>1603</v>
      </c>
      <c r="N35" t="s">
        <v>1608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100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5">
      <c r="A36" s="1">
        <v>45383</v>
      </c>
      <c r="B36">
        <v>2024</v>
      </c>
      <c r="C36">
        <v>4</v>
      </c>
      <c r="D36">
        <v>2</v>
      </c>
      <c r="E36">
        <v>0</v>
      </c>
      <c r="F36">
        <v>0</v>
      </c>
      <c r="G36" t="s">
        <v>612</v>
      </c>
      <c r="H36" t="s">
        <v>610</v>
      </c>
      <c r="I36" t="s">
        <v>1332</v>
      </c>
      <c r="J36" t="s">
        <v>1333</v>
      </c>
      <c r="K36" t="s">
        <v>240</v>
      </c>
      <c r="L36" t="s">
        <v>90</v>
      </c>
      <c r="M36" t="s">
        <v>1603</v>
      </c>
      <c r="N36" t="s">
        <v>1607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5">
      <c r="A37" s="1">
        <v>45323</v>
      </c>
      <c r="B37">
        <v>2024</v>
      </c>
      <c r="C37">
        <v>2</v>
      </c>
      <c r="D37">
        <v>1</v>
      </c>
      <c r="E37">
        <v>0</v>
      </c>
      <c r="F37">
        <v>0</v>
      </c>
      <c r="G37" t="s">
        <v>612</v>
      </c>
      <c r="H37" t="s">
        <v>610</v>
      </c>
      <c r="I37" t="s">
        <v>1374</v>
      </c>
      <c r="J37" t="s">
        <v>1375</v>
      </c>
      <c r="K37" t="s">
        <v>1377</v>
      </c>
      <c r="L37" t="s">
        <v>93</v>
      </c>
      <c r="M37" t="s">
        <v>1603</v>
      </c>
      <c r="N37" t="s">
        <v>1608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100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5">
      <c r="A38" s="1">
        <v>45352</v>
      </c>
      <c r="B38">
        <v>2024</v>
      </c>
      <c r="C38">
        <v>3</v>
      </c>
      <c r="D38">
        <v>1</v>
      </c>
      <c r="E38">
        <v>0</v>
      </c>
      <c r="F38">
        <v>0</v>
      </c>
      <c r="G38" t="s">
        <v>612</v>
      </c>
      <c r="H38" t="s">
        <v>610</v>
      </c>
      <c r="I38" t="s">
        <v>1374</v>
      </c>
      <c r="J38" t="s">
        <v>1375</v>
      </c>
      <c r="K38" t="s">
        <v>1377</v>
      </c>
      <c r="L38" t="s">
        <v>93</v>
      </c>
      <c r="M38" t="s">
        <v>1603</v>
      </c>
      <c r="N38" t="s">
        <v>1610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100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5">
      <c r="A39" s="1">
        <v>45323</v>
      </c>
      <c r="B39">
        <v>2024</v>
      </c>
      <c r="C39">
        <v>2</v>
      </c>
      <c r="D39">
        <v>1</v>
      </c>
      <c r="E39">
        <v>0</v>
      </c>
      <c r="F39">
        <v>0</v>
      </c>
      <c r="G39" t="s">
        <v>612</v>
      </c>
      <c r="H39" t="s">
        <v>610</v>
      </c>
      <c r="I39" t="s">
        <v>1036</v>
      </c>
      <c r="J39" t="s">
        <v>1037</v>
      </c>
      <c r="K39" t="s">
        <v>1024</v>
      </c>
      <c r="L39" t="s">
        <v>87</v>
      </c>
      <c r="M39" t="s">
        <v>1603</v>
      </c>
      <c r="N39" t="s">
        <v>1608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100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5">
      <c r="A40" s="1">
        <v>45352</v>
      </c>
      <c r="B40">
        <v>2024</v>
      </c>
      <c r="C40">
        <v>3</v>
      </c>
      <c r="D40">
        <v>1</v>
      </c>
      <c r="E40">
        <v>0</v>
      </c>
      <c r="F40">
        <v>0</v>
      </c>
      <c r="G40" t="s">
        <v>612</v>
      </c>
      <c r="H40" t="s">
        <v>610</v>
      </c>
      <c r="I40" t="s">
        <v>1039</v>
      </c>
      <c r="J40" t="s">
        <v>1040</v>
      </c>
      <c r="K40" t="s">
        <v>1024</v>
      </c>
      <c r="L40" t="s">
        <v>90</v>
      </c>
      <c r="M40" t="s">
        <v>1603</v>
      </c>
      <c r="N40" t="s">
        <v>1610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100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5">
      <c r="A41" s="1">
        <v>45413</v>
      </c>
      <c r="B41">
        <v>2024</v>
      </c>
      <c r="C41">
        <v>5</v>
      </c>
      <c r="D41">
        <v>2</v>
      </c>
      <c r="E41">
        <v>1</v>
      </c>
      <c r="F41">
        <v>0</v>
      </c>
      <c r="G41" t="s">
        <v>612</v>
      </c>
      <c r="H41" t="s">
        <v>610</v>
      </c>
      <c r="I41" t="s">
        <v>1182</v>
      </c>
      <c r="J41" t="s">
        <v>1183</v>
      </c>
      <c r="K41" t="s">
        <v>1185</v>
      </c>
      <c r="L41" t="s">
        <v>90</v>
      </c>
      <c r="M41" t="s">
        <v>1603</v>
      </c>
      <c r="N41" t="s">
        <v>1605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100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5">
      <c r="A42" s="1">
        <v>45505</v>
      </c>
      <c r="B42">
        <v>2024</v>
      </c>
      <c r="C42">
        <v>8</v>
      </c>
      <c r="D42">
        <v>3</v>
      </c>
      <c r="E42">
        <v>1</v>
      </c>
      <c r="F42">
        <v>0</v>
      </c>
      <c r="G42" t="s">
        <v>612</v>
      </c>
      <c r="H42" t="s">
        <v>610</v>
      </c>
      <c r="I42" t="s">
        <v>1182</v>
      </c>
      <c r="J42" t="s">
        <v>1183</v>
      </c>
      <c r="K42" t="s">
        <v>1185</v>
      </c>
      <c r="L42" t="s">
        <v>90</v>
      </c>
      <c r="M42" t="s">
        <v>1603</v>
      </c>
      <c r="N42" t="s">
        <v>1609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100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5">
      <c r="A43" s="1">
        <v>45292</v>
      </c>
      <c r="B43">
        <v>2024</v>
      </c>
      <c r="C43">
        <v>1</v>
      </c>
      <c r="D43">
        <v>1</v>
      </c>
      <c r="E43">
        <v>0</v>
      </c>
      <c r="F43">
        <v>0</v>
      </c>
      <c r="G43" t="s">
        <v>612</v>
      </c>
      <c r="H43" t="s">
        <v>610</v>
      </c>
      <c r="I43" t="s">
        <v>1033</v>
      </c>
      <c r="J43" t="s">
        <v>1034</v>
      </c>
      <c r="K43" t="s">
        <v>1024</v>
      </c>
      <c r="L43" t="s">
        <v>96</v>
      </c>
      <c r="M43" t="s">
        <v>1603</v>
      </c>
      <c r="N43" t="s">
        <v>1604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100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5">
      <c r="A44" s="1">
        <v>45352</v>
      </c>
      <c r="B44">
        <v>2024</v>
      </c>
      <c r="C44">
        <v>3</v>
      </c>
      <c r="D44">
        <v>1</v>
      </c>
      <c r="E44">
        <v>0</v>
      </c>
      <c r="F44">
        <v>0</v>
      </c>
      <c r="G44" t="s">
        <v>612</v>
      </c>
      <c r="H44" t="s">
        <v>610</v>
      </c>
      <c r="I44" t="s">
        <v>1033</v>
      </c>
      <c r="J44" t="s">
        <v>1034</v>
      </c>
      <c r="K44" t="s">
        <v>1024</v>
      </c>
      <c r="L44" t="s">
        <v>96</v>
      </c>
      <c r="M44" t="s">
        <v>1603</v>
      </c>
      <c r="N44" t="s">
        <v>1610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100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5">
      <c r="A45" s="1">
        <v>45383</v>
      </c>
      <c r="B45">
        <v>2024</v>
      </c>
      <c r="C45">
        <v>4</v>
      </c>
      <c r="D45">
        <v>2</v>
      </c>
      <c r="E45">
        <v>0</v>
      </c>
      <c r="F45">
        <v>0</v>
      </c>
      <c r="G45" t="s">
        <v>612</v>
      </c>
      <c r="H45" t="s">
        <v>610</v>
      </c>
      <c r="I45" t="s">
        <v>1033</v>
      </c>
      <c r="J45" t="s">
        <v>1034</v>
      </c>
      <c r="K45" t="s">
        <v>1024</v>
      </c>
      <c r="L45" t="s">
        <v>96</v>
      </c>
      <c r="M45" t="s">
        <v>1603</v>
      </c>
      <c r="N45" t="s">
        <v>1607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100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5">
      <c r="A46" s="1">
        <v>45383</v>
      </c>
      <c r="B46">
        <v>2024</v>
      </c>
      <c r="C46">
        <v>4</v>
      </c>
      <c r="D46">
        <v>2</v>
      </c>
      <c r="E46">
        <v>0</v>
      </c>
      <c r="F46">
        <v>0</v>
      </c>
      <c r="G46" t="s">
        <v>612</v>
      </c>
      <c r="H46" t="s">
        <v>610</v>
      </c>
      <c r="I46" t="s">
        <v>1036</v>
      </c>
      <c r="J46" t="s">
        <v>1037</v>
      </c>
      <c r="K46" t="s">
        <v>1024</v>
      </c>
      <c r="L46" t="s">
        <v>93</v>
      </c>
      <c r="M46" t="s">
        <v>1603</v>
      </c>
      <c r="N46" t="s">
        <v>1607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100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5">
      <c r="A47" s="1">
        <v>45413</v>
      </c>
      <c r="B47">
        <v>2024</v>
      </c>
      <c r="C47">
        <v>5</v>
      </c>
      <c r="D47">
        <v>2</v>
      </c>
      <c r="E47">
        <v>1</v>
      </c>
      <c r="F47">
        <v>0</v>
      </c>
      <c r="G47" t="s">
        <v>612</v>
      </c>
      <c r="H47" t="s">
        <v>610</v>
      </c>
      <c r="I47" t="s">
        <v>1036</v>
      </c>
      <c r="J47" t="s">
        <v>1037</v>
      </c>
      <c r="K47" t="s">
        <v>1024</v>
      </c>
      <c r="L47" t="s">
        <v>93</v>
      </c>
      <c r="M47" t="s">
        <v>1603</v>
      </c>
      <c r="N47" t="s">
        <v>1605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100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5">
      <c r="A48" s="1">
        <v>45444</v>
      </c>
      <c r="B48">
        <v>2024</v>
      </c>
      <c r="C48">
        <v>6</v>
      </c>
      <c r="D48">
        <v>2</v>
      </c>
      <c r="E48">
        <v>1</v>
      </c>
      <c r="F48">
        <v>0</v>
      </c>
      <c r="G48" t="s">
        <v>612</v>
      </c>
      <c r="H48" t="s">
        <v>610</v>
      </c>
      <c r="I48" t="s">
        <v>1036</v>
      </c>
      <c r="J48" t="s">
        <v>1037</v>
      </c>
      <c r="K48" t="s">
        <v>1024</v>
      </c>
      <c r="L48" t="s">
        <v>93</v>
      </c>
      <c r="M48" t="s">
        <v>1603</v>
      </c>
      <c r="N48" t="s">
        <v>1606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100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5">
      <c r="A49" s="1">
        <v>45323</v>
      </c>
      <c r="B49">
        <v>2024</v>
      </c>
      <c r="C49">
        <v>2</v>
      </c>
      <c r="D49">
        <v>1</v>
      </c>
      <c r="E49">
        <v>0</v>
      </c>
      <c r="F49">
        <v>0</v>
      </c>
      <c r="G49" t="s">
        <v>612</v>
      </c>
      <c r="H49" t="s">
        <v>610</v>
      </c>
      <c r="I49" t="s">
        <v>1058</v>
      </c>
      <c r="J49" t="s">
        <v>1059</v>
      </c>
      <c r="K49" t="s">
        <v>1051</v>
      </c>
      <c r="L49" t="s">
        <v>90</v>
      </c>
      <c r="M49" t="s">
        <v>1603</v>
      </c>
      <c r="N49" t="s">
        <v>1608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100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5">
      <c r="A50" s="1">
        <v>45383</v>
      </c>
      <c r="B50">
        <v>2024</v>
      </c>
      <c r="C50">
        <v>4</v>
      </c>
      <c r="D50">
        <v>2</v>
      </c>
      <c r="E50">
        <v>0</v>
      </c>
      <c r="F50">
        <v>0</v>
      </c>
      <c r="G50" t="s">
        <v>612</v>
      </c>
      <c r="H50" t="s">
        <v>610</v>
      </c>
      <c r="I50" t="s">
        <v>1058</v>
      </c>
      <c r="J50" t="s">
        <v>1059</v>
      </c>
      <c r="K50" t="s">
        <v>1051</v>
      </c>
      <c r="L50" t="s">
        <v>90</v>
      </c>
      <c r="M50" t="s">
        <v>1603</v>
      </c>
      <c r="N50" t="s">
        <v>1607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100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5">
      <c r="A51" s="1">
        <v>45474</v>
      </c>
      <c r="B51">
        <v>2024</v>
      </c>
      <c r="C51">
        <v>7</v>
      </c>
      <c r="D51">
        <v>3</v>
      </c>
      <c r="E51">
        <v>1</v>
      </c>
      <c r="F51">
        <v>0</v>
      </c>
      <c r="G51" t="s">
        <v>612</v>
      </c>
      <c r="H51" t="s">
        <v>610</v>
      </c>
      <c r="I51" t="s">
        <v>1058</v>
      </c>
      <c r="J51" t="s">
        <v>1059</v>
      </c>
      <c r="K51" t="s">
        <v>1051</v>
      </c>
      <c r="L51" t="s">
        <v>90</v>
      </c>
      <c r="M51" t="s">
        <v>1603</v>
      </c>
      <c r="N51" t="s">
        <v>1611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100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5">
      <c r="A52" s="1">
        <v>45383</v>
      </c>
      <c r="B52">
        <v>2024</v>
      </c>
      <c r="C52">
        <v>4</v>
      </c>
      <c r="D52">
        <v>2</v>
      </c>
      <c r="E52">
        <v>0</v>
      </c>
      <c r="F52">
        <v>0</v>
      </c>
      <c r="G52" t="s">
        <v>612</v>
      </c>
      <c r="H52" t="s">
        <v>610</v>
      </c>
      <c r="I52" t="s">
        <v>790</v>
      </c>
      <c r="J52" t="s">
        <v>791</v>
      </c>
      <c r="K52" t="s">
        <v>787</v>
      </c>
      <c r="L52" t="s">
        <v>90</v>
      </c>
      <c r="M52" t="s">
        <v>1603</v>
      </c>
      <c r="N52" t="s">
        <v>1607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100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5">
      <c r="A53" s="1">
        <v>45413</v>
      </c>
      <c r="B53">
        <v>2024</v>
      </c>
      <c r="C53">
        <v>5</v>
      </c>
      <c r="D53">
        <v>2</v>
      </c>
      <c r="E53">
        <v>1</v>
      </c>
      <c r="F53">
        <v>0</v>
      </c>
      <c r="G53" t="s">
        <v>612</v>
      </c>
      <c r="H53" t="s">
        <v>610</v>
      </c>
      <c r="I53" t="s">
        <v>853</v>
      </c>
      <c r="J53" t="s">
        <v>854</v>
      </c>
      <c r="K53" t="s">
        <v>846</v>
      </c>
      <c r="L53" t="s">
        <v>90</v>
      </c>
      <c r="M53" t="s">
        <v>1603</v>
      </c>
      <c r="N53" t="s">
        <v>1605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100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5">
      <c r="A54" s="1">
        <v>45352</v>
      </c>
      <c r="B54">
        <v>2024</v>
      </c>
      <c r="C54">
        <v>3</v>
      </c>
      <c r="D54">
        <v>1</v>
      </c>
      <c r="E54">
        <v>0</v>
      </c>
      <c r="F54">
        <v>0</v>
      </c>
      <c r="G54" t="s">
        <v>612</v>
      </c>
      <c r="H54" t="s">
        <v>610</v>
      </c>
      <c r="I54" t="s">
        <v>942</v>
      </c>
      <c r="J54" t="s">
        <v>943</v>
      </c>
      <c r="K54" t="s">
        <v>936</v>
      </c>
      <c r="L54" t="s">
        <v>96</v>
      </c>
      <c r="M54" t="s">
        <v>1603</v>
      </c>
      <c r="N54" t="s">
        <v>1610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100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5">
      <c r="A55" s="1">
        <v>45413</v>
      </c>
      <c r="B55">
        <v>2024</v>
      </c>
      <c r="C55">
        <v>5</v>
      </c>
      <c r="D55">
        <v>2</v>
      </c>
      <c r="E55">
        <v>1</v>
      </c>
      <c r="F55">
        <v>0</v>
      </c>
      <c r="G55" t="s">
        <v>612</v>
      </c>
      <c r="H55" t="s">
        <v>610</v>
      </c>
      <c r="I55" t="s">
        <v>942</v>
      </c>
      <c r="J55" t="s">
        <v>943</v>
      </c>
      <c r="K55" t="s">
        <v>936</v>
      </c>
      <c r="L55" t="s">
        <v>96</v>
      </c>
      <c r="M55" t="s">
        <v>1603</v>
      </c>
      <c r="N55" t="s">
        <v>1605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100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5">
      <c r="A56" s="1">
        <v>45444</v>
      </c>
      <c r="B56">
        <v>2024</v>
      </c>
      <c r="C56">
        <v>6</v>
      </c>
      <c r="D56">
        <v>2</v>
      </c>
      <c r="E56">
        <v>1</v>
      </c>
      <c r="F56">
        <v>0</v>
      </c>
      <c r="G56" t="s">
        <v>612</v>
      </c>
      <c r="H56" t="s">
        <v>610</v>
      </c>
      <c r="I56" t="s">
        <v>942</v>
      </c>
      <c r="J56" t="s">
        <v>943</v>
      </c>
      <c r="K56" t="s">
        <v>936</v>
      </c>
      <c r="L56" t="s">
        <v>96</v>
      </c>
      <c r="M56" t="s">
        <v>1603</v>
      </c>
      <c r="N56" t="s">
        <v>1606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100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5">
      <c r="A57" s="1">
        <v>45474</v>
      </c>
      <c r="B57">
        <v>2024</v>
      </c>
      <c r="C57">
        <v>7</v>
      </c>
      <c r="D57">
        <v>3</v>
      </c>
      <c r="E57">
        <v>1</v>
      </c>
      <c r="F57">
        <v>0</v>
      </c>
      <c r="G57" t="s">
        <v>612</v>
      </c>
      <c r="H57" t="s">
        <v>610</v>
      </c>
      <c r="I57" t="s">
        <v>942</v>
      </c>
      <c r="J57" t="s">
        <v>943</v>
      </c>
      <c r="K57" t="s">
        <v>936</v>
      </c>
      <c r="L57" t="s">
        <v>96</v>
      </c>
      <c r="M57" t="s">
        <v>1603</v>
      </c>
      <c r="N57" t="s">
        <v>1611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100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35">
      <c r="A58" s="1">
        <v>45323</v>
      </c>
      <c r="B58">
        <v>2024</v>
      </c>
      <c r="C58">
        <v>2</v>
      </c>
      <c r="D58">
        <v>1</v>
      </c>
      <c r="E58">
        <v>0</v>
      </c>
      <c r="F58">
        <v>0</v>
      </c>
      <c r="G58" t="s">
        <v>612</v>
      </c>
      <c r="H58" t="s">
        <v>610</v>
      </c>
      <c r="I58" t="s">
        <v>709</v>
      </c>
      <c r="J58" t="s">
        <v>710</v>
      </c>
      <c r="K58" t="s">
        <v>703</v>
      </c>
      <c r="L58" t="s">
        <v>90</v>
      </c>
      <c r="M58" t="s">
        <v>1603</v>
      </c>
      <c r="N58" t="s">
        <v>1608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100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5">
      <c r="A59" s="1">
        <v>45323</v>
      </c>
      <c r="B59">
        <v>2024</v>
      </c>
      <c r="C59">
        <v>2</v>
      </c>
      <c r="D59">
        <v>1</v>
      </c>
      <c r="E59">
        <v>0</v>
      </c>
      <c r="F59">
        <v>0</v>
      </c>
      <c r="G59" t="s">
        <v>612</v>
      </c>
      <c r="H59" t="s">
        <v>610</v>
      </c>
      <c r="I59" t="s">
        <v>730</v>
      </c>
      <c r="J59" t="s">
        <v>731</v>
      </c>
      <c r="K59" t="s">
        <v>703</v>
      </c>
      <c r="L59" t="s">
        <v>90</v>
      </c>
      <c r="M59" t="s">
        <v>1603</v>
      </c>
      <c r="N59" t="s">
        <v>1608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100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35">
      <c r="A60" s="1">
        <v>45352</v>
      </c>
      <c r="B60">
        <v>2024</v>
      </c>
      <c r="C60">
        <v>3</v>
      </c>
      <c r="D60">
        <v>1</v>
      </c>
      <c r="E60">
        <v>0</v>
      </c>
      <c r="F60">
        <v>0</v>
      </c>
      <c r="G60" t="s">
        <v>612</v>
      </c>
      <c r="H60" t="s">
        <v>610</v>
      </c>
      <c r="I60" t="s">
        <v>730</v>
      </c>
      <c r="J60" t="s">
        <v>731</v>
      </c>
      <c r="K60" t="s">
        <v>703</v>
      </c>
      <c r="L60" t="s">
        <v>90</v>
      </c>
      <c r="M60" t="s">
        <v>1603</v>
      </c>
      <c r="N60" t="s">
        <v>1610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100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35">
      <c r="A61" s="1">
        <v>45383</v>
      </c>
      <c r="B61">
        <v>2024</v>
      </c>
      <c r="C61">
        <v>4</v>
      </c>
      <c r="D61">
        <v>2</v>
      </c>
      <c r="E61">
        <v>0</v>
      </c>
      <c r="F61">
        <v>0</v>
      </c>
      <c r="G61" t="s">
        <v>612</v>
      </c>
      <c r="H61" t="s">
        <v>610</v>
      </c>
      <c r="I61" t="s">
        <v>730</v>
      </c>
      <c r="J61" t="s">
        <v>731</v>
      </c>
      <c r="K61" t="s">
        <v>703</v>
      </c>
      <c r="L61" t="s">
        <v>90</v>
      </c>
      <c r="M61" t="s">
        <v>1603</v>
      </c>
      <c r="N61" t="s">
        <v>1607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100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35">
      <c r="A62" s="1">
        <v>45413</v>
      </c>
      <c r="B62">
        <v>2024</v>
      </c>
      <c r="C62">
        <v>5</v>
      </c>
      <c r="D62">
        <v>2</v>
      </c>
      <c r="E62">
        <v>1</v>
      </c>
      <c r="F62">
        <v>0</v>
      </c>
      <c r="G62" t="s">
        <v>612</v>
      </c>
      <c r="H62" t="s">
        <v>610</v>
      </c>
      <c r="I62" t="s">
        <v>730</v>
      </c>
      <c r="J62" t="s">
        <v>731</v>
      </c>
      <c r="K62" t="s">
        <v>703</v>
      </c>
      <c r="L62" t="s">
        <v>90</v>
      </c>
      <c r="M62" t="s">
        <v>1603</v>
      </c>
      <c r="N62" t="s">
        <v>1605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100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35">
      <c r="A63" s="1">
        <v>45505</v>
      </c>
      <c r="B63">
        <v>2024</v>
      </c>
      <c r="C63">
        <v>8</v>
      </c>
      <c r="D63">
        <v>3</v>
      </c>
      <c r="E63">
        <v>1</v>
      </c>
      <c r="F63">
        <v>0</v>
      </c>
      <c r="G63" t="s">
        <v>612</v>
      </c>
      <c r="H63" t="s">
        <v>610</v>
      </c>
      <c r="I63" t="s">
        <v>730</v>
      </c>
      <c r="J63" t="s">
        <v>731</v>
      </c>
      <c r="K63" t="s">
        <v>703</v>
      </c>
      <c r="L63" t="s">
        <v>90</v>
      </c>
      <c r="M63" t="s">
        <v>1603</v>
      </c>
      <c r="N63" t="s">
        <v>1609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100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35">
      <c r="A64" s="1">
        <v>45323</v>
      </c>
      <c r="B64">
        <v>2024</v>
      </c>
      <c r="C64">
        <v>2</v>
      </c>
      <c r="D64">
        <v>1</v>
      </c>
      <c r="E64">
        <v>0</v>
      </c>
      <c r="F64">
        <v>0</v>
      </c>
      <c r="G64" t="s">
        <v>612</v>
      </c>
      <c r="H64" t="s">
        <v>610</v>
      </c>
      <c r="I64" t="s">
        <v>739</v>
      </c>
      <c r="J64" t="s">
        <v>740</v>
      </c>
      <c r="K64" t="s">
        <v>703</v>
      </c>
      <c r="L64" t="s">
        <v>90</v>
      </c>
      <c r="M64" t="s">
        <v>1603</v>
      </c>
      <c r="N64" t="s">
        <v>1608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100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35">
      <c r="A65" s="1">
        <v>45352</v>
      </c>
      <c r="B65">
        <v>2024</v>
      </c>
      <c r="C65">
        <v>3</v>
      </c>
      <c r="D65">
        <v>1</v>
      </c>
      <c r="E65">
        <v>0</v>
      </c>
      <c r="F65">
        <v>0</v>
      </c>
      <c r="G65" t="s">
        <v>612</v>
      </c>
      <c r="H65" t="s">
        <v>610</v>
      </c>
      <c r="I65" t="s">
        <v>739</v>
      </c>
      <c r="J65" t="s">
        <v>740</v>
      </c>
      <c r="K65" t="s">
        <v>703</v>
      </c>
      <c r="L65" t="s">
        <v>90</v>
      </c>
      <c r="M65" t="s">
        <v>1603</v>
      </c>
      <c r="N65" t="s">
        <v>1610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100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35">
      <c r="A66" s="1">
        <v>45323</v>
      </c>
      <c r="B66">
        <v>2024</v>
      </c>
      <c r="C66">
        <v>2</v>
      </c>
      <c r="D66">
        <v>1</v>
      </c>
      <c r="E66">
        <v>0</v>
      </c>
      <c r="F66">
        <v>0</v>
      </c>
      <c r="G66" t="s">
        <v>612</v>
      </c>
      <c r="H66" t="s">
        <v>610</v>
      </c>
      <c r="I66" t="s">
        <v>799</v>
      </c>
      <c r="J66" t="s">
        <v>800</v>
      </c>
      <c r="K66" t="s">
        <v>787</v>
      </c>
      <c r="L66" t="s">
        <v>90</v>
      </c>
      <c r="M66" t="s">
        <v>1603</v>
      </c>
      <c r="N66" t="s">
        <v>1608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100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35">
      <c r="A67" s="1">
        <v>45444</v>
      </c>
      <c r="B67">
        <v>2024</v>
      </c>
      <c r="C67">
        <v>6</v>
      </c>
      <c r="D67">
        <v>2</v>
      </c>
      <c r="E67">
        <v>1</v>
      </c>
      <c r="F67">
        <v>0</v>
      </c>
      <c r="G67" t="s">
        <v>612</v>
      </c>
      <c r="H67" t="s">
        <v>610</v>
      </c>
      <c r="I67" t="s">
        <v>799</v>
      </c>
      <c r="J67" t="s">
        <v>800</v>
      </c>
      <c r="K67" t="s">
        <v>787</v>
      </c>
      <c r="L67" t="s">
        <v>90</v>
      </c>
      <c r="M67" t="s">
        <v>1603</v>
      </c>
      <c r="N67" t="s">
        <v>1606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100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35">
      <c r="A68" s="1">
        <v>45292</v>
      </c>
      <c r="B68">
        <v>2024</v>
      </c>
      <c r="C68">
        <v>1</v>
      </c>
      <c r="D68">
        <v>1</v>
      </c>
      <c r="E68">
        <v>0</v>
      </c>
      <c r="F68">
        <v>0</v>
      </c>
      <c r="G68" t="s">
        <v>612</v>
      </c>
      <c r="H68" t="s">
        <v>610</v>
      </c>
      <c r="I68" t="s">
        <v>850</v>
      </c>
      <c r="J68" t="s">
        <v>851</v>
      </c>
      <c r="K68" t="s">
        <v>846</v>
      </c>
      <c r="L68" t="s">
        <v>96</v>
      </c>
      <c r="M68" t="s">
        <v>1603</v>
      </c>
      <c r="N68" t="s">
        <v>1604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100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5">
      <c r="A69" s="1">
        <v>45444</v>
      </c>
      <c r="B69">
        <v>2024</v>
      </c>
      <c r="C69">
        <v>6</v>
      </c>
      <c r="D69">
        <v>2</v>
      </c>
      <c r="E69">
        <v>1</v>
      </c>
      <c r="F69">
        <v>0</v>
      </c>
      <c r="G69" t="s">
        <v>612</v>
      </c>
      <c r="H69" t="s">
        <v>610</v>
      </c>
      <c r="I69" t="s">
        <v>850</v>
      </c>
      <c r="J69" t="s">
        <v>851</v>
      </c>
      <c r="K69" t="s">
        <v>846</v>
      </c>
      <c r="L69" t="s">
        <v>96</v>
      </c>
      <c r="M69" t="s">
        <v>1603</v>
      </c>
      <c r="N69" t="s">
        <v>1606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100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5">
      <c r="A70" s="1">
        <v>45292</v>
      </c>
      <c r="B70">
        <v>2024</v>
      </c>
      <c r="C70">
        <v>1</v>
      </c>
      <c r="D70">
        <v>1</v>
      </c>
      <c r="E70">
        <v>0</v>
      </c>
      <c r="F70">
        <v>0</v>
      </c>
      <c r="G70" t="s">
        <v>612</v>
      </c>
      <c r="H70" t="s">
        <v>610</v>
      </c>
      <c r="I70" t="s">
        <v>933</v>
      </c>
      <c r="J70" t="s">
        <v>934</v>
      </c>
      <c r="K70" t="s">
        <v>936</v>
      </c>
      <c r="L70" t="s">
        <v>90</v>
      </c>
      <c r="M70" t="s">
        <v>1603</v>
      </c>
      <c r="N70" t="s">
        <v>1604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100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5">
      <c r="A71" s="1">
        <v>45292</v>
      </c>
      <c r="B71">
        <v>2024</v>
      </c>
      <c r="C71">
        <v>1</v>
      </c>
      <c r="D71">
        <v>1</v>
      </c>
      <c r="E71">
        <v>0</v>
      </c>
      <c r="F71">
        <v>0</v>
      </c>
      <c r="G71" t="s">
        <v>612</v>
      </c>
      <c r="H71" t="s">
        <v>610</v>
      </c>
      <c r="I71" t="s">
        <v>942</v>
      </c>
      <c r="J71" t="s">
        <v>943</v>
      </c>
      <c r="K71" t="s">
        <v>936</v>
      </c>
      <c r="L71" t="s">
        <v>87</v>
      </c>
      <c r="M71" t="s">
        <v>1603</v>
      </c>
      <c r="N71" t="s">
        <v>1604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100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5">
      <c r="A72" s="1">
        <v>45383</v>
      </c>
      <c r="B72">
        <v>2024</v>
      </c>
      <c r="C72">
        <v>4</v>
      </c>
      <c r="D72">
        <v>2</v>
      </c>
      <c r="E72">
        <v>0</v>
      </c>
      <c r="F72">
        <v>0</v>
      </c>
      <c r="G72" t="s">
        <v>612</v>
      </c>
      <c r="H72" t="s">
        <v>610</v>
      </c>
      <c r="I72" t="s">
        <v>1039</v>
      </c>
      <c r="J72" t="s">
        <v>1040</v>
      </c>
      <c r="K72" t="s">
        <v>1024</v>
      </c>
      <c r="L72" t="s">
        <v>96</v>
      </c>
      <c r="M72" t="s">
        <v>1603</v>
      </c>
      <c r="N72" t="s">
        <v>1607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100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5">
      <c r="A73" s="1">
        <v>45413</v>
      </c>
      <c r="B73">
        <v>2024</v>
      </c>
      <c r="C73">
        <v>5</v>
      </c>
      <c r="D73">
        <v>2</v>
      </c>
      <c r="E73">
        <v>1</v>
      </c>
      <c r="F73">
        <v>0</v>
      </c>
      <c r="G73" t="s">
        <v>612</v>
      </c>
      <c r="H73" t="s">
        <v>610</v>
      </c>
      <c r="I73" t="s">
        <v>1039</v>
      </c>
      <c r="J73" t="s">
        <v>1040</v>
      </c>
      <c r="K73" t="s">
        <v>1024</v>
      </c>
      <c r="L73" t="s">
        <v>96</v>
      </c>
      <c r="M73" t="s">
        <v>1603</v>
      </c>
      <c r="N73" t="s">
        <v>1605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100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5">
      <c r="A74" s="1">
        <v>45292</v>
      </c>
      <c r="B74">
        <v>2024</v>
      </c>
      <c r="C74">
        <v>1</v>
      </c>
      <c r="D74">
        <v>1</v>
      </c>
      <c r="E74">
        <v>0</v>
      </c>
      <c r="F74">
        <v>0</v>
      </c>
      <c r="G74" t="s">
        <v>612</v>
      </c>
      <c r="H74" t="s">
        <v>610</v>
      </c>
      <c r="I74" t="s">
        <v>715</v>
      </c>
      <c r="J74" t="s">
        <v>716</v>
      </c>
      <c r="K74" t="s">
        <v>703</v>
      </c>
      <c r="L74" t="s">
        <v>96</v>
      </c>
      <c r="M74" t="s">
        <v>1603</v>
      </c>
      <c r="N74" t="s">
        <v>1604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100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5">
      <c r="A75" s="1">
        <v>45383</v>
      </c>
      <c r="B75">
        <v>2024</v>
      </c>
      <c r="C75">
        <v>4</v>
      </c>
      <c r="D75">
        <v>2</v>
      </c>
      <c r="E75">
        <v>0</v>
      </c>
      <c r="F75">
        <v>0</v>
      </c>
      <c r="G75" t="s">
        <v>612</v>
      </c>
      <c r="H75" t="s">
        <v>610</v>
      </c>
      <c r="I75" t="s">
        <v>718</v>
      </c>
      <c r="J75" t="s">
        <v>719</v>
      </c>
      <c r="K75" t="s">
        <v>703</v>
      </c>
      <c r="L75" t="s">
        <v>96</v>
      </c>
      <c r="M75" t="s">
        <v>1603</v>
      </c>
      <c r="N75" t="s">
        <v>1607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100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5">
      <c r="A76" s="1">
        <v>45292</v>
      </c>
      <c r="B76">
        <v>2024</v>
      </c>
      <c r="C76">
        <v>1</v>
      </c>
      <c r="D76">
        <v>1</v>
      </c>
      <c r="E76">
        <v>0</v>
      </c>
      <c r="F76">
        <v>0</v>
      </c>
      <c r="G76" t="s">
        <v>612</v>
      </c>
      <c r="H76" t="s">
        <v>610</v>
      </c>
      <c r="I76" t="s">
        <v>799</v>
      </c>
      <c r="J76" t="s">
        <v>800</v>
      </c>
      <c r="K76" t="s">
        <v>787</v>
      </c>
      <c r="L76" t="s">
        <v>93</v>
      </c>
      <c r="M76" t="s">
        <v>1603</v>
      </c>
      <c r="N76" t="s">
        <v>1604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100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5">
      <c r="A77" s="1">
        <v>45352</v>
      </c>
      <c r="B77">
        <v>2024</v>
      </c>
      <c r="C77">
        <v>3</v>
      </c>
      <c r="D77">
        <v>1</v>
      </c>
      <c r="E77">
        <v>0</v>
      </c>
      <c r="F77">
        <v>0</v>
      </c>
      <c r="G77" t="s">
        <v>612</v>
      </c>
      <c r="H77" t="s">
        <v>610</v>
      </c>
      <c r="I77" t="s">
        <v>799</v>
      </c>
      <c r="J77" t="s">
        <v>800</v>
      </c>
      <c r="K77" t="s">
        <v>787</v>
      </c>
      <c r="L77" t="s">
        <v>93</v>
      </c>
      <c r="M77" t="s">
        <v>1603</v>
      </c>
      <c r="N77" t="s">
        <v>1610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100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5">
      <c r="A78" s="1">
        <v>45383</v>
      </c>
      <c r="B78">
        <v>2024</v>
      </c>
      <c r="C78">
        <v>4</v>
      </c>
      <c r="D78">
        <v>2</v>
      </c>
      <c r="E78">
        <v>0</v>
      </c>
      <c r="F78">
        <v>0</v>
      </c>
      <c r="G78" t="s">
        <v>612</v>
      </c>
      <c r="H78" t="s">
        <v>610</v>
      </c>
      <c r="I78" t="s">
        <v>799</v>
      </c>
      <c r="J78" t="s">
        <v>800</v>
      </c>
      <c r="K78" t="s">
        <v>787</v>
      </c>
      <c r="L78" t="s">
        <v>93</v>
      </c>
      <c r="M78" t="s">
        <v>1603</v>
      </c>
      <c r="N78" t="s">
        <v>1607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100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5">
      <c r="A79" s="1">
        <v>45352</v>
      </c>
      <c r="B79">
        <v>2024</v>
      </c>
      <c r="C79">
        <v>3</v>
      </c>
      <c r="D79">
        <v>1</v>
      </c>
      <c r="E79">
        <v>0</v>
      </c>
      <c r="F79">
        <v>0</v>
      </c>
      <c r="G79" t="s">
        <v>612</v>
      </c>
      <c r="H79" t="s">
        <v>610</v>
      </c>
      <c r="I79" t="s">
        <v>871</v>
      </c>
      <c r="J79" t="s">
        <v>872</v>
      </c>
      <c r="K79" t="s">
        <v>219</v>
      </c>
      <c r="L79" t="s">
        <v>87</v>
      </c>
      <c r="M79" t="s">
        <v>1603</v>
      </c>
      <c r="N79" t="s">
        <v>1610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100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5">
      <c r="A80" s="1">
        <v>45383</v>
      </c>
      <c r="B80">
        <v>2024</v>
      </c>
      <c r="C80">
        <v>4</v>
      </c>
      <c r="D80">
        <v>2</v>
      </c>
      <c r="E80">
        <v>0</v>
      </c>
      <c r="F80">
        <v>0</v>
      </c>
      <c r="G80" t="s">
        <v>612</v>
      </c>
      <c r="H80" t="s">
        <v>610</v>
      </c>
      <c r="I80" t="s">
        <v>871</v>
      </c>
      <c r="J80" t="s">
        <v>872</v>
      </c>
      <c r="K80" t="s">
        <v>219</v>
      </c>
      <c r="L80" t="s">
        <v>87</v>
      </c>
      <c r="M80" t="s">
        <v>1603</v>
      </c>
      <c r="N80" t="s">
        <v>1607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100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5">
      <c r="A81" s="1">
        <v>45474</v>
      </c>
      <c r="B81">
        <v>2024</v>
      </c>
      <c r="C81">
        <v>7</v>
      </c>
      <c r="D81">
        <v>3</v>
      </c>
      <c r="E81">
        <v>1</v>
      </c>
      <c r="F81">
        <v>0</v>
      </c>
      <c r="G81" t="s">
        <v>612</v>
      </c>
      <c r="H81" t="s">
        <v>610</v>
      </c>
      <c r="I81" t="s">
        <v>871</v>
      </c>
      <c r="J81" t="s">
        <v>872</v>
      </c>
      <c r="K81" t="s">
        <v>219</v>
      </c>
      <c r="L81" t="s">
        <v>87</v>
      </c>
      <c r="M81" t="s">
        <v>1603</v>
      </c>
      <c r="N81" t="s">
        <v>1611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100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5">
      <c r="A82" s="1">
        <v>45292</v>
      </c>
      <c r="B82">
        <v>2024</v>
      </c>
      <c r="C82">
        <v>1</v>
      </c>
      <c r="D82">
        <v>1</v>
      </c>
      <c r="E82">
        <v>0</v>
      </c>
      <c r="F82">
        <v>0</v>
      </c>
      <c r="G82" t="s">
        <v>612</v>
      </c>
      <c r="H82" t="s">
        <v>610</v>
      </c>
      <c r="I82" t="s">
        <v>877</v>
      </c>
      <c r="J82" t="s">
        <v>878</v>
      </c>
      <c r="K82" t="s">
        <v>219</v>
      </c>
      <c r="L82" t="s">
        <v>87</v>
      </c>
      <c r="M82" t="s">
        <v>1603</v>
      </c>
      <c r="N82" t="s">
        <v>1604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100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5">
      <c r="A83" s="1">
        <v>45383</v>
      </c>
      <c r="B83">
        <v>2024</v>
      </c>
      <c r="C83">
        <v>4</v>
      </c>
      <c r="D83">
        <v>2</v>
      </c>
      <c r="E83">
        <v>0</v>
      </c>
      <c r="F83">
        <v>0</v>
      </c>
      <c r="G83" t="s">
        <v>612</v>
      </c>
      <c r="H83" t="s">
        <v>610</v>
      </c>
      <c r="I83" t="s">
        <v>877</v>
      </c>
      <c r="J83" t="s">
        <v>878</v>
      </c>
      <c r="K83" t="s">
        <v>219</v>
      </c>
      <c r="L83" t="s">
        <v>87</v>
      </c>
      <c r="M83" t="s">
        <v>1603</v>
      </c>
      <c r="N83" t="s">
        <v>1607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100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5">
      <c r="A84" s="1">
        <v>45323</v>
      </c>
      <c r="B84">
        <v>2024</v>
      </c>
      <c r="C84">
        <v>2</v>
      </c>
      <c r="D84">
        <v>1</v>
      </c>
      <c r="E84">
        <v>0</v>
      </c>
      <c r="F84">
        <v>0</v>
      </c>
      <c r="G84" t="s">
        <v>612</v>
      </c>
      <c r="H84" t="s">
        <v>610</v>
      </c>
      <c r="I84" t="s">
        <v>899</v>
      </c>
      <c r="J84" t="s">
        <v>900</v>
      </c>
      <c r="K84" t="s">
        <v>902</v>
      </c>
      <c r="L84" t="s">
        <v>87</v>
      </c>
      <c r="M84" t="s">
        <v>1603</v>
      </c>
      <c r="N84" t="s">
        <v>1608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100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5">
      <c r="A85" s="1">
        <v>45413</v>
      </c>
      <c r="B85">
        <v>2024</v>
      </c>
      <c r="C85">
        <v>5</v>
      </c>
      <c r="D85">
        <v>2</v>
      </c>
      <c r="E85">
        <v>1</v>
      </c>
      <c r="F85">
        <v>0</v>
      </c>
      <c r="G85" t="s">
        <v>612</v>
      </c>
      <c r="H85" t="s">
        <v>610</v>
      </c>
      <c r="I85" t="s">
        <v>899</v>
      </c>
      <c r="J85" t="s">
        <v>900</v>
      </c>
      <c r="K85" t="s">
        <v>902</v>
      </c>
      <c r="L85" t="s">
        <v>87</v>
      </c>
      <c r="M85" t="s">
        <v>1603</v>
      </c>
      <c r="N85" t="s">
        <v>1605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100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5">
      <c r="A86" s="1">
        <v>45444</v>
      </c>
      <c r="B86">
        <v>2024</v>
      </c>
      <c r="C86">
        <v>6</v>
      </c>
      <c r="D86">
        <v>2</v>
      </c>
      <c r="E86">
        <v>1</v>
      </c>
      <c r="F86">
        <v>0</v>
      </c>
      <c r="G86" t="s">
        <v>612</v>
      </c>
      <c r="H86" t="s">
        <v>610</v>
      </c>
      <c r="I86" t="s">
        <v>899</v>
      </c>
      <c r="J86" t="s">
        <v>900</v>
      </c>
      <c r="K86" t="s">
        <v>902</v>
      </c>
      <c r="L86" t="s">
        <v>87</v>
      </c>
      <c r="M86" t="s">
        <v>1603</v>
      </c>
      <c r="N86" t="s">
        <v>1606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100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5">
      <c r="A87" s="1">
        <v>45292</v>
      </c>
      <c r="B87">
        <v>2024</v>
      </c>
      <c r="C87">
        <v>1</v>
      </c>
      <c r="D87">
        <v>1</v>
      </c>
      <c r="E87">
        <v>0</v>
      </c>
      <c r="F87">
        <v>0</v>
      </c>
      <c r="G87" t="s">
        <v>612</v>
      </c>
      <c r="H87" t="s">
        <v>610</v>
      </c>
      <c r="I87" t="s">
        <v>1182</v>
      </c>
      <c r="J87" t="s">
        <v>1183</v>
      </c>
      <c r="K87" t="s">
        <v>1185</v>
      </c>
      <c r="L87" t="s">
        <v>96</v>
      </c>
      <c r="M87" t="s">
        <v>1603</v>
      </c>
      <c r="N87" t="s">
        <v>1604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100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5">
      <c r="A88" s="1">
        <v>45323</v>
      </c>
      <c r="B88">
        <v>2024</v>
      </c>
      <c r="C88">
        <v>2</v>
      </c>
      <c r="D88">
        <v>1</v>
      </c>
      <c r="E88">
        <v>0</v>
      </c>
      <c r="F88">
        <v>0</v>
      </c>
      <c r="G88" t="s">
        <v>612</v>
      </c>
      <c r="H88" t="s">
        <v>610</v>
      </c>
      <c r="I88" t="s">
        <v>1182</v>
      </c>
      <c r="J88" t="s">
        <v>1183</v>
      </c>
      <c r="K88" t="s">
        <v>1185</v>
      </c>
      <c r="L88" t="s">
        <v>96</v>
      </c>
      <c r="M88" t="s">
        <v>1603</v>
      </c>
      <c r="N88" t="s">
        <v>1608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100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5">
      <c r="A89" s="1">
        <v>45292</v>
      </c>
      <c r="B89">
        <v>2024</v>
      </c>
      <c r="C89">
        <v>1</v>
      </c>
      <c r="D89">
        <v>1</v>
      </c>
      <c r="E89">
        <v>0</v>
      </c>
      <c r="F89">
        <v>0</v>
      </c>
      <c r="G89" t="s">
        <v>612</v>
      </c>
      <c r="H89" t="s">
        <v>610</v>
      </c>
      <c r="I89" t="s">
        <v>1070</v>
      </c>
      <c r="J89" t="s">
        <v>1071</v>
      </c>
      <c r="K89" t="s">
        <v>1051</v>
      </c>
      <c r="L89" t="s">
        <v>90</v>
      </c>
      <c r="M89" t="s">
        <v>1603</v>
      </c>
      <c r="N89" t="s">
        <v>1604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100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5">
      <c r="A90" s="1">
        <v>45323</v>
      </c>
      <c r="B90">
        <v>2024</v>
      </c>
      <c r="C90">
        <v>2</v>
      </c>
      <c r="D90">
        <v>1</v>
      </c>
      <c r="E90">
        <v>0</v>
      </c>
      <c r="F90">
        <v>0</v>
      </c>
      <c r="G90" t="s">
        <v>612</v>
      </c>
      <c r="H90" t="s">
        <v>610</v>
      </c>
      <c r="I90" t="s">
        <v>1070</v>
      </c>
      <c r="J90" t="s">
        <v>1071</v>
      </c>
      <c r="K90" t="s">
        <v>1051</v>
      </c>
      <c r="L90" t="s">
        <v>90</v>
      </c>
      <c r="M90" t="s">
        <v>1603</v>
      </c>
      <c r="N90" t="s">
        <v>1608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100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5">
      <c r="A91" s="1">
        <v>45323</v>
      </c>
      <c r="B91">
        <v>2024</v>
      </c>
      <c r="C91">
        <v>2</v>
      </c>
      <c r="D91">
        <v>1</v>
      </c>
      <c r="E91">
        <v>0</v>
      </c>
      <c r="F91">
        <v>0</v>
      </c>
      <c r="G91" t="s">
        <v>612</v>
      </c>
      <c r="H91" t="s">
        <v>610</v>
      </c>
      <c r="I91" t="s">
        <v>793</v>
      </c>
      <c r="J91" t="s">
        <v>794</v>
      </c>
      <c r="K91" t="s">
        <v>787</v>
      </c>
      <c r="L91" t="s">
        <v>93</v>
      </c>
      <c r="M91" t="s">
        <v>1603</v>
      </c>
      <c r="N91" t="s">
        <v>1608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100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5">
      <c r="A92" s="1">
        <v>45474</v>
      </c>
      <c r="B92">
        <v>2024</v>
      </c>
      <c r="C92">
        <v>7</v>
      </c>
      <c r="D92">
        <v>3</v>
      </c>
      <c r="E92">
        <v>1</v>
      </c>
      <c r="F92">
        <v>0</v>
      </c>
      <c r="G92" t="s">
        <v>612</v>
      </c>
      <c r="H92" t="s">
        <v>610</v>
      </c>
      <c r="I92" t="s">
        <v>793</v>
      </c>
      <c r="J92" t="s">
        <v>794</v>
      </c>
      <c r="K92" t="s">
        <v>787</v>
      </c>
      <c r="L92" t="s">
        <v>93</v>
      </c>
      <c r="M92" t="s">
        <v>1603</v>
      </c>
      <c r="N92" t="s">
        <v>1611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100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5">
      <c r="A93" s="1">
        <v>45505</v>
      </c>
      <c r="B93">
        <v>2024</v>
      </c>
      <c r="C93">
        <v>8</v>
      </c>
      <c r="D93">
        <v>3</v>
      </c>
      <c r="E93">
        <v>1</v>
      </c>
      <c r="F93">
        <v>0</v>
      </c>
      <c r="G93" t="s">
        <v>612</v>
      </c>
      <c r="H93" t="s">
        <v>610</v>
      </c>
      <c r="I93" t="s">
        <v>793</v>
      </c>
      <c r="J93" t="s">
        <v>794</v>
      </c>
      <c r="K93" t="s">
        <v>787</v>
      </c>
      <c r="L93" t="s">
        <v>93</v>
      </c>
      <c r="M93" t="s">
        <v>1603</v>
      </c>
      <c r="N93" t="s">
        <v>1609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100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5">
      <c r="A94" s="1">
        <v>45474</v>
      </c>
      <c r="B94">
        <v>2024</v>
      </c>
      <c r="C94">
        <v>7</v>
      </c>
      <c r="D94">
        <v>3</v>
      </c>
      <c r="E94">
        <v>1</v>
      </c>
      <c r="F94">
        <v>0</v>
      </c>
      <c r="G94" t="s">
        <v>612</v>
      </c>
      <c r="H94" t="s">
        <v>610</v>
      </c>
      <c r="I94" t="s">
        <v>874</v>
      </c>
      <c r="J94" t="s">
        <v>875</v>
      </c>
      <c r="K94" t="s">
        <v>219</v>
      </c>
      <c r="L94" t="s">
        <v>90</v>
      </c>
      <c r="M94" t="s">
        <v>1603</v>
      </c>
      <c r="N94" t="s">
        <v>1611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100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5">
      <c r="A95" s="1">
        <v>45505</v>
      </c>
      <c r="B95">
        <v>2024</v>
      </c>
      <c r="C95">
        <v>8</v>
      </c>
      <c r="D95">
        <v>3</v>
      </c>
      <c r="E95">
        <v>1</v>
      </c>
      <c r="F95">
        <v>0</v>
      </c>
      <c r="G95" t="s">
        <v>612</v>
      </c>
      <c r="H95" t="s">
        <v>610</v>
      </c>
      <c r="I95" t="s">
        <v>874</v>
      </c>
      <c r="J95" t="s">
        <v>875</v>
      </c>
      <c r="K95" t="s">
        <v>219</v>
      </c>
      <c r="L95" t="s">
        <v>90</v>
      </c>
      <c r="M95" t="s">
        <v>1603</v>
      </c>
      <c r="N95" t="s">
        <v>1609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100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5">
      <c r="A96" s="1">
        <v>45413</v>
      </c>
      <c r="B96">
        <v>2024</v>
      </c>
      <c r="C96">
        <v>5</v>
      </c>
      <c r="D96">
        <v>2</v>
      </c>
      <c r="E96">
        <v>1</v>
      </c>
      <c r="F96">
        <v>0</v>
      </c>
      <c r="G96" t="s">
        <v>612</v>
      </c>
      <c r="H96" t="s">
        <v>610</v>
      </c>
      <c r="I96" t="s">
        <v>919</v>
      </c>
      <c r="J96" t="s">
        <v>920</v>
      </c>
      <c r="K96" t="s">
        <v>922</v>
      </c>
      <c r="L96" t="s">
        <v>96</v>
      </c>
      <c r="M96" t="s">
        <v>1603</v>
      </c>
      <c r="N96" t="s">
        <v>1605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100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35">
      <c r="A97" s="1">
        <v>45474</v>
      </c>
      <c r="B97">
        <v>2024</v>
      </c>
      <c r="C97">
        <v>7</v>
      </c>
      <c r="D97">
        <v>3</v>
      </c>
      <c r="E97">
        <v>1</v>
      </c>
      <c r="F97">
        <v>0</v>
      </c>
      <c r="G97" t="s">
        <v>612</v>
      </c>
      <c r="H97" t="s">
        <v>610</v>
      </c>
      <c r="I97" t="s">
        <v>919</v>
      </c>
      <c r="J97" t="s">
        <v>920</v>
      </c>
      <c r="K97" t="s">
        <v>922</v>
      </c>
      <c r="L97" t="s">
        <v>96</v>
      </c>
      <c r="M97" t="s">
        <v>1603</v>
      </c>
      <c r="N97" t="s">
        <v>1611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100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35">
      <c r="A98" s="1">
        <v>45413</v>
      </c>
      <c r="B98">
        <v>2024</v>
      </c>
      <c r="C98">
        <v>5</v>
      </c>
      <c r="D98">
        <v>2</v>
      </c>
      <c r="E98">
        <v>1</v>
      </c>
      <c r="F98">
        <v>0</v>
      </c>
      <c r="G98" t="s">
        <v>612</v>
      </c>
      <c r="H98" t="s">
        <v>610</v>
      </c>
      <c r="I98" t="s">
        <v>1033</v>
      </c>
      <c r="J98" t="s">
        <v>1034</v>
      </c>
      <c r="K98" t="s">
        <v>1024</v>
      </c>
      <c r="L98" t="s">
        <v>90</v>
      </c>
      <c r="M98" t="s">
        <v>1603</v>
      </c>
      <c r="N98" t="s">
        <v>1605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100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35">
      <c r="A99" s="1">
        <v>45413</v>
      </c>
      <c r="B99">
        <v>2024</v>
      </c>
      <c r="C99">
        <v>5</v>
      </c>
      <c r="D99">
        <v>2</v>
      </c>
      <c r="E99">
        <v>1</v>
      </c>
      <c r="F99">
        <v>0</v>
      </c>
      <c r="G99" t="s">
        <v>612</v>
      </c>
      <c r="H99" t="s">
        <v>610</v>
      </c>
      <c r="I99" t="s">
        <v>739</v>
      </c>
      <c r="J99" t="s">
        <v>740</v>
      </c>
      <c r="K99" t="s">
        <v>703</v>
      </c>
      <c r="L99" t="s">
        <v>87</v>
      </c>
      <c r="M99" t="s">
        <v>1603</v>
      </c>
      <c r="N99" t="s">
        <v>1605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100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35">
      <c r="A100" s="1">
        <v>45292</v>
      </c>
      <c r="B100">
        <v>2024</v>
      </c>
      <c r="C100">
        <v>1</v>
      </c>
      <c r="D100">
        <v>1</v>
      </c>
      <c r="E100">
        <v>0</v>
      </c>
      <c r="F100">
        <v>0</v>
      </c>
      <c r="G100" t="s">
        <v>612</v>
      </c>
      <c r="H100" t="s">
        <v>610</v>
      </c>
      <c r="I100" t="s">
        <v>790</v>
      </c>
      <c r="J100" t="s">
        <v>791</v>
      </c>
      <c r="K100" t="s">
        <v>787</v>
      </c>
      <c r="L100" t="s">
        <v>96</v>
      </c>
      <c r="M100" t="s">
        <v>1603</v>
      </c>
      <c r="N100" t="s">
        <v>1604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100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35">
      <c r="A101" s="1">
        <v>45323</v>
      </c>
      <c r="B101">
        <v>2024</v>
      </c>
      <c r="C101">
        <v>2</v>
      </c>
      <c r="D101">
        <v>1</v>
      </c>
      <c r="E101">
        <v>0</v>
      </c>
      <c r="F101">
        <v>0</v>
      </c>
      <c r="G101" t="s">
        <v>612</v>
      </c>
      <c r="H101" t="s">
        <v>610</v>
      </c>
      <c r="I101" t="s">
        <v>790</v>
      </c>
      <c r="J101" t="s">
        <v>791</v>
      </c>
      <c r="K101" t="s">
        <v>787</v>
      </c>
      <c r="L101" t="s">
        <v>96</v>
      </c>
      <c r="M101" t="s">
        <v>1603</v>
      </c>
      <c r="N101" t="s">
        <v>1608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100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35">
      <c r="A102" s="1">
        <v>45444</v>
      </c>
      <c r="B102">
        <v>2024</v>
      </c>
      <c r="C102">
        <v>6</v>
      </c>
      <c r="D102">
        <v>2</v>
      </c>
      <c r="E102">
        <v>1</v>
      </c>
      <c r="F102">
        <v>0</v>
      </c>
      <c r="G102" t="s">
        <v>612</v>
      </c>
      <c r="H102" t="s">
        <v>610</v>
      </c>
      <c r="I102" t="s">
        <v>790</v>
      </c>
      <c r="J102" t="s">
        <v>791</v>
      </c>
      <c r="K102" t="s">
        <v>787</v>
      </c>
      <c r="L102" t="s">
        <v>96</v>
      </c>
      <c r="M102" t="s">
        <v>1603</v>
      </c>
      <c r="N102" t="s">
        <v>1606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100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35">
      <c r="A103" s="1">
        <v>45474</v>
      </c>
      <c r="B103">
        <v>2024</v>
      </c>
      <c r="C103">
        <v>7</v>
      </c>
      <c r="D103">
        <v>3</v>
      </c>
      <c r="E103">
        <v>1</v>
      </c>
      <c r="F103">
        <v>0</v>
      </c>
      <c r="G103" t="s">
        <v>612</v>
      </c>
      <c r="H103" t="s">
        <v>610</v>
      </c>
      <c r="I103" t="s">
        <v>790</v>
      </c>
      <c r="J103" t="s">
        <v>791</v>
      </c>
      <c r="K103" t="s">
        <v>787</v>
      </c>
      <c r="L103" t="s">
        <v>96</v>
      </c>
      <c r="M103" t="s">
        <v>1603</v>
      </c>
      <c r="N103" t="s">
        <v>1611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100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35">
      <c r="A104" s="1">
        <v>45505</v>
      </c>
      <c r="B104">
        <v>2024</v>
      </c>
      <c r="C104">
        <v>8</v>
      </c>
      <c r="D104">
        <v>3</v>
      </c>
      <c r="E104">
        <v>1</v>
      </c>
      <c r="F104">
        <v>0</v>
      </c>
      <c r="G104" t="s">
        <v>612</v>
      </c>
      <c r="H104" t="s">
        <v>610</v>
      </c>
      <c r="I104" t="s">
        <v>790</v>
      </c>
      <c r="J104" t="s">
        <v>791</v>
      </c>
      <c r="K104" t="s">
        <v>787</v>
      </c>
      <c r="L104" t="s">
        <v>96</v>
      </c>
      <c r="M104" t="s">
        <v>1603</v>
      </c>
      <c r="N104" t="s">
        <v>1609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100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35">
      <c r="A105" s="1">
        <v>45413</v>
      </c>
      <c r="B105">
        <v>2024</v>
      </c>
      <c r="C105">
        <v>5</v>
      </c>
      <c r="D105">
        <v>2</v>
      </c>
      <c r="E105">
        <v>1</v>
      </c>
      <c r="F105">
        <v>0</v>
      </c>
      <c r="G105" t="s">
        <v>612</v>
      </c>
      <c r="H105" t="s">
        <v>610</v>
      </c>
      <c r="I105" t="s">
        <v>799</v>
      </c>
      <c r="J105" t="s">
        <v>800</v>
      </c>
      <c r="K105" t="s">
        <v>787</v>
      </c>
      <c r="L105" t="s">
        <v>87</v>
      </c>
      <c r="M105" t="s">
        <v>1603</v>
      </c>
      <c r="N105" t="s">
        <v>1605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100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35">
      <c r="A106" s="1">
        <v>45505</v>
      </c>
      <c r="B106">
        <v>2024</v>
      </c>
      <c r="C106">
        <v>8</v>
      </c>
      <c r="D106">
        <v>3</v>
      </c>
      <c r="E106">
        <v>1</v>
      </c>
      <c r="F106">
        <v>0</v>
      </c>
      <c r="G106" t="s">
        <v>612</v>
      </c>
      <c r="H106" t="s">
        <v>610</v>
      </c>
      <c r="I106" t="s">
        <v>799</v>
      </c>
      <c r="J106" t="s">
        <v>800</v>
      </c>
      <c r="K106" t="s">
        <v>787</v>
      </c>
      <c r="L106" t="s">
        <v>87</v>
      </c>
      <c r="M106" t="s">
        <v>1603</v>
      </c>
      <c r="N106" t="s">
        <v>1609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100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35">
      <c r="A107" s="1">
        <v>45352</v>
      </c>
      <c r="B107">
        <v>2024</v>
      </c>
      <c r="C107">
        <v>3</v>
      </c>
      <c r="D107">
        <v>1</v>
      </c>
      <c r="E107">
        <v>0</v>
      </c>
      <c r="F107">
        <v>0</v>
      </c>
      <c r="G107" t="s">
        <v>612</v>
      </c>
      <c r="H107" t="s">
        <v>610</v>
      </c>
      <c r="I107" t="s">
        <v>853</v>
      </c>
      <c r="J107" t="s">
        <v>854</v>
      </c>
      <c r="K107" t="s">
        <v>846</v>
      </c>
      <c r="L107" t="s">
        <v>96</v>
      </c>
      <c r="M107" t="s">
        <v>1603</v>
      </c>
      <c r="N107" t="s">
        <v>1610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100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35">
      <c r="A108" s="1">
        <v>45383</v>
      </c>
      <c r="B108">
        <v>2024</v>
      </c>
      <c r="C108">
        <v>4</v>
      </c>
      <c r="D108">
        <v>2</v>
      </c>
      <c r="E108">
        <v>0</v>
      </c>
      <c r="F108">
        <v>0</v>
      </c>
      <c r="G108" t="s">
        <v>612</v>
      </c>
      <c r="H108" t="s">
        <v>610</v>
      </c>
      <c r="I108" t="s">
        <v>853</v>
      </c>
      <c r="J108" t="s">
        <v>854</v>
      </c>
      <c r="K108" t="s">
        <v>846</v>
      </c>
      <c r="L108" t="s">
        <v>96</v>
      </c>
      <c r="M108" t="s">
        <v>1603</v>
      </c>
      <c r="N108" t="s">
        <v>1607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100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35">
      <c r="A109" s="1">
        <v>45505</v>
      </c>
      <c r="B109">
        <v>2024</v>
      </c>
      <c r="C109">
        <v>8</v>
      </c>
      <c r="D109">
        <v>3</v>
      </c>
      <c r="E109">
        <v>1</v>
      </c>
      <c r="F109">
        <v>0</v>
      </c>
      <c r="G109" t="s">
        <v>612</v>
      </c>
      <c r="H109" t="s">
        <v>610</v>
      </c>
      <c r="I109" t="s">
        <v>853</v>
      </c>
      <c r="J109" t="s">
        <v>854</v>
      </c>
      <c r="K109" t="s">
        <v>846</v>
      </c>
      <c r="L109" t="s">
        <v>96</v>
      </c>
      <c r="M109" t="s">
        <v>1603</v>
      </c>
      <c r="N109" t="s">
        <v>1609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100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35">
      <c r="A110" s="1">
        <v>45292</v>
      </c>
      <c r="B110">
        <v>2024</v>
      </c>
      <c r="C110">
        <v>1</v>
      </c>
      <c r="D110">
        <v>1</v>
      </c>
      <c r="E110">
        <v>0</v>
      </c>
      <c r="F110">
        <v>0</v>
      </c>
      <c r="G110" t="s">
        <v>612</v>
      </c>
      <c r="H110" t="s">
        <v>610</v>
      </c>
      <c r="I110" t="s">
        <v>871</v>
      </c>
      <c r="J110" t="s">
        <v>872</v>
      </c>
      <c r="K110" t="s">
        <v>219</v>
      </c>
      <c r="L110" t="s">
        <v>93</v>
      </c>
      <c r="M110" t="s">
        <v>1603</v>
      </c>
      <c r="N110" t="s">
        <v>1604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100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35">
      <c r="A111" s="1">
        <v>45413</v>
      </c>
      <c r="B111">
        <v>2024</v>
      </c>
      <c r="C111">
        <v>5</v>
      </c>
      <c r="D111">
        <v>2</v>
      </c>
      <c r="E111">
        <v>1</v>
      </c>
      <c r="F111">
        <v>0</v>
      </c>
      <c r="G111" t="s">
        <v>612</v>
      </c>
      <c r="H111" t="s">
        <v>610</v>
      </c>
      <c r="I111" t="s">
        <v>871</v>
      </c>
      <c r="J111" t="s">
        <v>872</v>
      </c>
      <c r="K111" t="s">
        <v>219</v>
      </c>
      <c r="L111" t="s">
        <v>93</v>
      </c>
      <c r="M111" t="s">
        <v>1603</v>
      </c>
      <c r="N111" t="s">
        <v>1605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100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35">
      <c r="A112" s="1">
        <v>45323</v>
      </c>
      <c r="B112">
        <v>2024</v>
      </c>
      <c r="C112">
        <v>2</v>
      </c>
      <c r="D112">
        <v>1</v>
      </c>
      <c r="E112">
        <v>0</v>
      </c>
      <c r="F112">
        <v>0</v>
      </c>
      <c r="G112" t="s">
        <v>612</v>
      </c>
      <c r="H112" t="s">
        <v>610</v>
      </c>
      <c r="I112" t="s">
        <v>877</v>
      </c>
      <c r="J112" t="s">
        <v>878</v>
      </c>
      <c r="K112" t="s">
        <v>219</v>
      </c>
      <c r="L112" t="s">
        <v>93</v>
      </c>
      <c r="M112" t="s">
        <v>1603</v>
      </c>
      <c r="N112" t="s">
        <v>1608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100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35">
      <c r="A113" s="1">
        <v>45352</v>
      </c>
      <c r="B113">
        <v>2024</v>
      </c>
      <c r="C113">
        <v>3</v>
      </c>
      <c r="D113">
        <v>1</v>
      </c>
      <c r="E113">
        <v>0</v>
      </c>
      <c r="F113">
        <v>0</v>
      </c>
      <c r="G113" t="s">
        <v>612</v>
      </c>
      <c r="H113" t="s">
        <v>610</v>
      </c>
      <c r="I113" t="s">
        <v>877</v>
      </c>
      <c r="J113" t="s">
        <v>878</v>
      </c>
      <c r="K113" t="s">
        <v>219</v>
      </c>
      <c r="L113" t="s">
        <v>93</v>
      </c>
      <c r="M113" t="s">
        <v>1603</v>
      </c>
      <c r="N113" t="s">
        <v>1610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100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35">
      <c r="A114" s="1">
        <v>45413</v>
      </c>
      <c r="B114">
        <v>2024</v>
      </c>
      <c r="C114">
        <v>5</v>
      </c>
      <c r="D114">
        <v>2</v>
      </c>
      <c r="E114">
        <v>1</v>
      </c>
      <c r="F114">
        <v>0</v>
      </c>
      <c r="G114" t="s">
        <v>612</v>
      </c>
      <c r="H114" t="s">
        <v>610</v>
      </c>
      <c r="I114" t="s">
        <v>877</v>
      </c>
      <c r="J114" t="s">
        <v>878</v>
      </c>
      <c r="K114" t="s">
        <v>219</v>
      </c>
      <c r="L114" t="s">
        <v>93</v>
      </c>
      <c r="M114" t="s">
        <v>1603</v>
      </c>
      <c r="N114" t="s">
        <v>1605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100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35">
      <c r="A115" s="1">
        <v>45444</v>
      </c>
      <c r="B115">
        <v>2024</v>
      </c>
      <c r="C115">
        <v>6</v>
      </c>
      <c r="D115">
        <v>2</v>
      </c>
      <c r="E115">
        <v>1</v>
      </c>
      <c r="F115">
        <v>0</v>
      </c>
      <c r="G115" t="s">
        <v>612</v>
      </c>
      <c r="H115" t="s">
        <v>610</v>
      </c>
      <c r="I115" t="s">
        <v>877</v>
      </c>
      <c r="J115" t="s">
        <v>878</v>
      </c>
      <c r="K115" t="s">
        <v>219</v>
      </c>
      <c r="L115" t="s">
        <v>93</v>
      </c>
      <c r="M115" t="s">
        <v>1603</v>
      </c>
      <c r="N115" t="s">
        <v>1606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100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35">
      <c r="A116" s="1">
        <v>45505</v>
      </c>
      <c r="B116">
        <v>2024</v>
      </c>
      <c r="C116">
        <v>8</v>
      </c>
      <c r="D116">
        <v>3</v>
      </c>
      <c r="E116">
        <v>1</v>
      </c>
      <c r="F116">
        <v>0</v>
      </c>
      <c r="G116" t="s">
        <v>612</v>
      </c>
      <c r="H116" t="s">
        <v>610</v>
      </c>
      <c r="I116" t="s">
        <v>877</v>
      </c>
      <c r="J116" t="s">
        <v>878</v>
      </c>
      <c r="K116" t="s">
        <v>219</v>
      </c>
      <c r="L116" t="s">
        <v>93</v>
      </c>
      <c r="M116" t="s">
        <v>1603</v>
      </c>
      <c r="N116" t="s">
        <v>1609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100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35">
      <c r="A117" s="1">
        <v>45352</v>
      </c>
      <c r="B117">
        <v>2024</v>
      </c>
      <c r="C117">
        <v>3</v>
      </c>
      <c r="D117">
        <v>1</v>
      </c>
      <c r="E117">
        <v>0</v>
      </c>
      <c r="F117">
        <v>0</v>
      </c>
      <c r="G117" t="s">
        <v>612</v>
      </c>
      <c r="H117" t="s">
        <v>610</v>
      </c>
      <c r="I117" t="s">
        <v>899</v>
      </c>
      <c r="J117" t="s">
        <v>900</v>
      </c>
      <c r="K117" t="s">
        <v>902</v>
      </c>
      <c r="L117" t="s">
        <v>93</v>
      </c>
      <c r="M117" t="s">
        <v>1603</v>
      </c>
      <c r="N117" t="s">
        <v>1610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100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35">
      <c r="A118" s="1">
        <v>45383</v>
      </c>
      <c r="B118">
        <v>2024</v>
      </c>
      <c r="C118">
        <v>4</v>
      </c>
      <c r="D118">
        <v>2</v>
      </c>
      <c r="E118">
        <v>0</v>
      </c>
      <c r="F118">
        <v>0</v>
      </c>
      <c r="G118" t="s">
        <v>612</v>
      </c>
      <c r="H118" t="s">
        <v>610</v>
      </c>
      <c r="I118" t="s">
        <v>899</v>
      </c>
      <c r="J118" t="s">
        <v>900</v>
      </c>
      <c r="K118" t="s">
        <v>902</v>
      </c>
      <c r="L118" t="s">
        <v>93</v>
      </c>
      <c r="M118" t="s">
        <v>1603</v>
      </c>
      <c r="N118" t="s">
        <v>1607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100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35">
      <c r="A119" s="1">
        <v>45323</v>
      </c>
      <c r="B119">
        <v>2024</v>
      </c>
      <c r="C119">
        <v>2</v>
      </c>
      <c r="D119">
        <v>1</v>
      </c>
      <c r="E119">
        <v>0</v>
      </c>
      <c r="F119">
        <v>0</v>
      </c>
      <c r="G119" t="s">
        <v>612</v>
      </c>
      <c r="H119" t="s">
        <v>610</v>
      </c>
      <c r="I119" t="s">
        <v>933</v>
      </c>
      <c r="J119" t="s">
        <v>934</v>
      </c>
      <c r="K119" t="s">
        <v>936</v>
      </c>
      <c r="L119" t="s">
        <v>87</v>
      </c>
      <c r="M119" t="s">
        <v>1603</v>
      </c>
      <c r="N119" t="s">
        <v>1608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100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35">
      <c r="A120" s="1">
        <v>45413</v>
      </c>
      <c r="B120">
        <v>2024</v>
      </c>
      <c r="C120">
        <v>5</v>
      </c>
      <c r="D120">
        <v>2</v>
      </c>
      <c r="E120">
        <v>1</v>
      </c>
      <c r="F120">
        <v>0</v>
      </c>
      <c r="G120" t="s">
        <v>612</v>
      </c>
      <c r="H120" t="s">
        <v>610</v>
      </c>
      <c r="I120" t="s">
        <v>933</v>
      </c>
      <c r="J120" t="s">
        <v>934</v>
      </c>
      <c r="K120" t="s">
        <v>936</v>
      </c>
      <c r="L120" t="s">
        <v>87</v>
      </c>
      <c r="M120" t="s">
        <v>1603</v>
      </c>
      <c r="N120" t="s">
        <v>1605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100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35">
      <c r="A121" s="1">
        <v>45383</v>
      </c>
      <c r="B121">
        <v>2024</v>
      </c>
      <c r="C121">
        <v>4</v>
      </c>
      <c r="D121">
        <v>2</v>
      </c>
      <c r="E121">
        <v>0</v>
      </c>
      <c r="F121">
        <v>0</v>
      </c>
      <c r="G121" t="s">
        <v>612</v>
      </c>
      <c r="H121" t="s">
        <v>610</v>
      </c>
      <c r="I121" t="s">
        <v>942</v>
      </c>
      <c r="J121" t="s">
        <v>943</v>
      </c>
      <c r="K121" t="s">
        <v>936</v>
      </c>
      <c r="L121" t="s">
        <v>90</v>
      </c>
      <c r="M121" t="s">
        <v>1603</v>
      </c>
      <c r="N121" t="s">
        <v>1607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100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35">
      <c r="A122" s="1">
        <v>45505</v>
      </c>
      <c r="B122">
        <v>2024</v>
      </c>
      <c r="C122">
        <v>8</v>
      </c>
      <c r="D122">
        <v>3</v>
      </c>
      <c r="E122">
        <v>1</v>
      </c>
      <c r="F122">
        <v>0</v>
      </c>
      <c r="G122" t="s">
        <v>612</v>
      </c>
      <c r="H122" t="s">
        <v>610</v>
      </c>
      <c r="I122" t="s">
        <v>942</v>
      </c>
      <c r="J122" t="s">
        <v>943</v>
      </c>
      <c r="K122" t="s">
        <v>936</v>
      </c>
      <c r="L122" t="s">
        <v>90</v>
      </c>
      <c r="M122" t="s">
        <v>1603</v>
      </c>
      <c r="N122" t="s">
        <v>1609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100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35">
      <c r="A123" s="1">
        <v>45474</v>
      </c>
      <c r="B123">
        <v>2024</v>
      </c>
      <c r="C123">
        <v>7</v>
      </c>
      <c r="D123">
        <v>3</v>
      </c>
      <c r="E123">
        <v>1</v>
      </c>
      <c r="F123">
        <v>0</v>
      </c>
      <c r="G123" t="s">
        <v>612</v>
      </c>
      <c r="H123" t="s">
        <v>610</v>
      </c>
      <c r="I123" t="s">
        <v>1033</v>
      </c>
      <c r="J123" t="s">
        <v>1034</v>
      </c>
      <c r="K123" t="s">
        <v>1024</v>
      </c>
      <c r="L123" t="s">
        <v>93</v>
      </c>
      <c r="M123" t="s">
        <v>1603</v>
      </c>
      <c r="N123" t="s">
        <v>1611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100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35">
      <c r="A124" s="1">
        <v>45505</v>
      </c>
      <c r="B124">
        <v>2024</v>
      </c>
      <c r="C124">
        <v>8</v>
      </c>
      <c r="D124">
        <v>3</v>
      </c>
      <c r="E124">
        <v>1</v>
      </c>
      <c r="F124">
        <v>0</v>
      </c>
      <c r="G124" t="s">
        <v>612</v>
      </c>
      <c r="H124" t="s">
        <v>610</v>
      </c>
      <c r="I124" t="s">
        <v>1033</v>
      </c>
      <c r="J124" t="s">
        <v>1034</v>
      </c>
      <c r="K124" t="s">
        <v>1024</v>
      </c>
      <c r="L124" t="s">
        <v>93</v>
      </c>
      <c r="M124" t="s">
        <v>1603</v>
      </c>
      <c r="N124" t="s">
        <v>1609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35">
      <c r="A125" s="1">
        <v>45505</v>
      </c>
      <c r="B125">
        <v>2024</v>
      </c>
      <c r="C125">
        <v>8</v>
      </c>
      <c r="D125">
        <v>3</v>
      </c>
      <c r="E125">
        <v>1</v>
      </c>
      <c r="F125">
        <v>0</v>
      </c>
      <c r="G125" t="s">
        <v>612</v>
      </c>
      <c r="H125" t="s">
        <v>610</v>
      </c>
      <c r="I125" t="s">
        <v>742</v>
      </c>
      <c r="J125" t="s">
        <v>743</v>
      </c>
      <c r="K125" t="s">
        <v>703</v>
      </c>
      <c r="L125" t="s">
        <v>96</v>
      </c>
      <c r="M125" t="s">
        <v>1603</v>
      </c>
      <c r="N125" t="s">
        <v>1609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100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35">
      <c r="A126" s="1">
        <v>45474</v>
      </c>
      <c r="B126">
        <v>2024</v>
      </c>
      <c r="C126">
        <v>7</v>
      </c>
      <c r="D126">
        <v>3</v>
      </c>
      <c r="E126">
        <v>1</v>
      </c>
      <c r="F126">
        <v>0</v>
      </c>
      <c r="G126" t="s">
        <v>612</v>
      </c>
      <c r="H126" t="s">
        <v>610</v>
      </c>
      <c r="I126" t="s">
        <v>877</v>
      </c>
      <c r="J126" t="s">
        <v>878</v>
      </c>
      <c r="K126" t="s">
        <v>219</v>
      </c>
      <c r="L126" t="s">
        <v>90</v>
      </c>
      <c r="M126" t="s">
        <v>1603</v>
      </c>
      <c r="N126" t="s">
        <v>1611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100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35">
      <c r="A127" s="1">
        <v>45323</v>
      </c>
      <c r="B127">
        <v>2024</v>
      </c>
      <c r="C127">
        <v>2</v>
      </c>
      <c r="D127">
        <v>1</v>
      </c>
      <c r="E127">
        <v>0</v>
      </c>
      <c r="F127">
        <v>0</v>
      </c>
      <c r="G127" t="s">
        <v>612</v>
      </c>
      <c r="H127" t="s">
        <v>610</v>
      </c>
      <c r="I127" t="s">
        <v>942</v>
      </c>
      <c r="J127" t="s">
        <v>943</v>
      </c>
      <c r="K127" t="s">
        <v>936</v>
      </c>
      <c r="L127" t="s">
        <v>93</v>
      </c>
      <c r="M127" t="s">
        <v>1603</v>
      </c>
      <c r="N127" t="s">
        <v>1608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100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35">
      <c r="A128" s="1">
        <v>45323</v>
      </c>
      <c r="B128">
        <v>2024</v>
      </c>
      <c r="C128">
        <v>2</v>
      </c>
      <c r="D128">
        <v>1</v>
      </c>
      <c r="E128">
        <v>0</v>
      </c>
      <c r="F128">
        <v>0</v>
      </c>
      <c r="G128" t="s">
        <v>612</v>
      </c>
      <c r="H128" t="s">
        <v>610</v>
      </c>
      <c r="I128" t="s">
        <v>874</v>
      </c>
      <c r="J128" t="s">
        <v>875</v>
      </c>
      <c r="K128" t="s">
        <v>219</v>
      </c>
      <c r="L128" t="s">
        <v>96</v>
      </c>
      <c r="M128" t="s">
        <v>1603</v>
      </c>
      <c r="N128" t="s">
        <v>1608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100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35">
      <c r="A129" s="1">
        <v>45292</v>
      </c>
      <c r="B129">
        <v>2024</v>
      </c>
      <c r="C129">
        <v>1</v>
      </c>
      <c r="D129">
        <v>1</v>
      </c>
      <c r="E129">
        <v>0</v>
      </c>
      <c r="F129">
        <v>0</v>
      </c>
      <c r="G129" t="s">
        <v>612</v>
      </c>
      <c r="H129" t="s">
        <v>610</v>
      </c>
      <c r="I129" t="s">
        <v>906</v>
      </c>
      <c r="J129" t="s">
        <v>907</v>
      </c>
      <c r="K129" t="s">
        <v>902</v>
      </c>
      <c r="L129" t="s">
        <v>87</v>
      </c>
      <c r="M129" t="s">
        <v>1603</v>
      </c>
      <c r="N129" t="s">
        <v>1604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100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35">
      <c r="A130" s="1">
        <v>45323</v>
      </c>
      <c r="B130">
        <v>2024</v>
      </c>
      <c r="C130">
        <v>2</v>
      </c>
      <c r="D130">
        <v>1</v>
      </c>
      <c r="E130">
        <v>0</v>
      </c>
      <c r="F130">
        <v>0</v>
      </c>
      <c r="G130" t="s">
        <v>612</v>
      </c>
      <c r="H130" t="s">
        <v>610</v>
      </c>
      <c r="I130" t="s">
        <v>916</v>
      </c>
      <c r="J130" t="s">
        <v>917</v>
      </c>
      <c r="K130" t="s">
        <v>912</v>
      </c>
      <c r="L130" t="s">
        <v>93</v>
      </c>
      <c r="M130" t="s">
        <v>1603</v>
      </c>
      <c r="N130" t="s">
        <v>1608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100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35">
      <c r="A131" s="1">
        <v>45474</v>
      </c>
      <c r="B131">
        <v>2024</v>
      </c>
      <c r="C131">
        <v>7</v>
      </c>
      <c r="D131">
        <v>3</v>
      </c>
      <c r="E131">
        <v>1</v>
      </c>
      <c r="F131">
        <v>0</v>
      </c>
      <c r="G131" t="s">
        <v>612</v>
      </c>
      <c r="H131" t="s">
        <v>610</v>
      </c>
      <c r="I131" t="s">
        <v>916</v>
      </c>
      <c r="J131" t="s">
        <v>917</v>
      </c>
      <c r="K131" t="s">
        <v>912</v>
      </c>
      <c r="L131" t="s">
        <v>93</v>
      </c>
      <c r="M131" t="s">
        <v>1603</v>
      </c>
      <c r="N131" t="s">
        <v>1611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100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35">
      <c r="A132" s="1">
        <v>45292</v>
      </c>
      <c r="B132">
        <v>2024</v>
      </c>
      <c r="C132">
        <v>1</v>
      </c>
      <c r="D132">
        <v>1</v>
      </c>
      <c r="E132">
        <v>0</v>
      </c>
      <c r="F132">
        <v>0</v>
      </c>
      <c r="G132" t="s">
        <v>612</v>
      </c>
      <c r="H132" t="s">
        <v>610</v>
      </c>
      <c r="I132" t="s">
        <v>919</v>
      </c>
      <c r="J132" t="s">
        <v>920</v>
      </c>
      <c r="K132" t="s">
        <v>922</v>
      </c>
      <c r="L132" t="s">
        <v>90</v>
      </c>
      <c r="M132" t="s">
        <v>1603</v>
      </c>
      <c r="N132" t="s">
        <v>1604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100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35">
      <c r="A133" s="1">
        <v>45352</v>
      </c>
      <c r="B133">
        <v>2024</v>
      </c>
      <c r="C133">
        <v>3</v>
      </c>
      <c r="D133">
        <v>1</v>
      </c>
      <c r="E133">
        <v>0</v>
      </c>
      <c r="F133">
        <v>0</v>
      </c>
      <c r="G133" t="s">
        <v>612</v>
      </c>
      <c r="H133" t="s">
        <v>610</v>
      </c>
      <c r="I133" t="s">
        <v>919</v>
      </c>
      <c r="J133" t="s">
        <v>920</v>
      </c>
      <c r="K133" t="s">
        <v>922</v>
      </c>
      <c r="L133" t="s">
        <v>90</v>
      </c>
      <c r="M133" t="s">
        <v>1603</v>
      </c>
      <c r="N133" t="s">
        <v>1610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100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35">
      <c r="A134" s="1">
        <v>45383</v>
      </c>
      <c r="B134">
        <v>2024</v>
      </c>
      <c r="C134">
        <v>4</v>
      </c>
      <c r="D134">
        <v>2</v>
      </c>
      <c r="E134">
        <v>0</v>
      </c>
      <c r="F134">
        <v>0</v>
      </c>
      <c r="G134" t="s">
        <v>612</v>
      </c>
      <c r="H134" t="s">
        <v>610</v>
      </c>
      <c r="I134" t="s">
        <v>919</v>
      </c>
      <c r="J134" t="s">
        <v>920</v>
      </c>
      <c r="K134" t="s">
        <v>922</v>
      </c>
      <c r="L134" t="s">
        <v>90</v>
      </c>
      <c r="M134" t="s">
        <v>1603</v>
      </c>
      <c r="N134" t="s">
        <v>1607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100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5">
      <c r="A135" s="1">
        <v>45292</v>
      </c>
      <c r="B135">
        <v>2024</v>
      </c>
      <c r="C135">
        <v>1</v>
      </c>
      <c r="D135">
        <v>1</v>
      </c>
      <c r="E135">
        <v>0</v>
      </c>
      <c r="F135">
        <v>0</v>
      </c>
      <c r="G135" t="s">
        <v>612</v>
      </c>
      <c r="H135" t="s">
        <v>610</v>
      </c>
      <c r="I135" t="s">
        <v>926</v>
      </c>
      <c r="J135" t="s">
        <v>927</v>
      </c>
      <c r="K135" t="s">
        <v>929</v>
      </c>
      <c r="L135" t="s">
        <v>87</v>
      </c>
      <c r="M135" t="s">
        <v>1603</v>
      </c>
      <c r="N135" t="s">
        <v>1604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100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35">
      <c r="A136" s="1">
        <v>45323</v>
      </c>
      <c r="B136">
        <v>2024</v>
      </c>
      <c r="C136">
        <v>2</v>
      </c>
      <c r="D136">
        <v>1</v>
      </c>
      <c r="E136">
        <v>0</v>
      </c>
      <c r="F136">
        <v>0</v>
      </c>
      <c r="G136" t="s">
        <v>612</v>
      </c>
      <c r="H136" t="s">
        <v>610</v>
      </c>
      <c r="I136" t="s">
        <v>926</v>
      </c>
      <c r="J136" t="s">
        <v>927</v>
      </c>
      <c r="K136" t="s">
        <v>929</v>
      </c>
      <c r="L136" t="s">
        <v>87</v>
      </c>
      <c r="M136" t="s">
        <v>1603</v>
      </c>
      <c r="N136" t="s">
        <v>1608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100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35">
      <c r="A137" s="1">
        <v>45444</v>
      </c>
      <c r="B137">
        <v>2024</v>
      </c>
      <c r="C137">
        <v>6</v>
      </c>
      <c r="D137">
        <v>2</v>
      </c>
      <c r="E137">
        <v>1</v>
      </c>
      <c r="F137">
        <v>0</v>
      </c>
      <c r="G137" t="s">
        <v>612</v>
      </c>
      <c r="H137" t="s">
        <v>610</v>
      </c>
      <c r="I137" t="s">
        <v>926</v>
      </c>
      <c r="J137" t="s">
        <v>927</v>
      </c>
      <c r="K137" t="s">
        <v>929</v>
      </c>
      <c r="L137" t="s">
        <v>87</v>
      </c>
      <c r="M137" t="s">
        <v>1603</v>
      </c>
      <c r="N137" t="s">
        <v>1606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100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x14ac:dyDescent="0.35">
      <c r="A138" s="1">
        <v>45474</v>
      </c>
      <c r="B138">
        <v>2024</v>
      </c>
      <c r="C138">
        <v>7</v>
      </c>
      <c r="D138">
        <v>3</v>
      </c>
      <c r="E138">
        <v>1</v>
      </c>
      <c r="F138">
        <v>0</v>
      </c>
      <c r="G138" t="s">
        <v>612</v>
      </c>
      <c r="H138" t="s">
        <v>610</v>
      </c>
      <c r="I138" t="s">
        <v>926</v>
      </c>
      <c r="J138" t="s">
        <v>927</v>
      </c>
      <c r="K138" t="s">
        <v>929</v>
      </c>
      <c r="L138" t="s">
        <v>87</v>
      </c>
      <c r="M138" t="s">
        <v>1603</v>
      </c>
      <c r="N138" t="s">
        <v>1611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100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35">
      <c r="A139" s="1">
        <v>45292</v>
      </c>
      <c r="B139">
        <v>2024</v>
      </c>
      <c r="C139">
        <v>1</v>
      </c>
      <c r="D139">
        <v>1</v>
      </c>
      <c r="E139">
        <v>0</v>
      </c>
      <c r="F139">
        <v>0</v>
      </c>
      <c r="G139" t="s">
        <v>612</v>
      </c>
      <c r="H139" t="s">
        <v>610</v>
      </c>
      <c r="I139" t="s">
        <v>1332</v>
      </c>
      <c r="J139" t="s">
        <v>1333</v>
      </c>
      <c r="K139" t="s">
        <v>240</v>
      </c>
      <c r="L139" t="s">
        <v>87</v>
      </c>
      <c r="M139" t="s">
        <v>1603</v>
      </c>
      <c r="N139" t="s">
        <v>1604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100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35">
      <c r="A140" s="1">
        <v>45352</v>
      </c>
      <c r="B140">
        <v>2024</v>
      </c>
      <c r="C140">
        <v>3</v>
      </c>
      <c r="D140">
        <v>1</v>
      </c>
      <c r="E140">
        <v>0</v>
      </c>
      <c r="F140">
        <v>0</v>
      </c>
      <c r="G140" t="s">
        <v>612</v>
      </c>
      <c r="H140" t="s">
        <v>610</v>
      </c>
      <c r="I140" t="s">
        <v>1332</v>
      </c>
      <c r="J140" t="s">
        <v>1333</v>
      </c>
      <c r="K140" t="s">
        <v>240</v>
      </c>
      <c r="L140" t="s">
        <v>87</v>
      </c>
      <c r="M140" t="s">
        <v>1603</v>
      </c>
      <c r="N140" t="s">
        <v>1610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100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35">
      <c r="A141" s="1">
        <v>45474</v>
      </c>
      <c r="B141">
        <v>2024</v>
      </c>
      <c r="C141">
        <v>7</v>
      </c>
      <c r="D141">
        <v>3</v>
      </c>
      <c r="E141">
        <v>1</v>
      </c>
      <c r="F141">
        <v>0</v>
      </c>
      <c r="G141" t="s">
        <v>612</v>
      </c>
      <c r="H141" t="s">
        <v>610</v>
      </c>
      <c r="I141" t="s">
        <v>1332</v>
      </c>
      <c r="J141" t="s">
        <v>1333</v>
      </c>
      <c r="K141" t="s">
        <v>240</v>
      </c>
      <c r="L141" t="s">
        <v>87</v>
      </c>
      <c r="M141" t="s">
        <v>1603</v>
      </c>
      <c r="N141" t="s">
        <v>1611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100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35">
      <c r="A142" s="1">
        <v>45292</v>
      </c>
      <c r="B142">
        <v>2024</v>
      </c>
      <c r="C142">
        <v>1</v>
      </c>
      <c r="D142">
        <v>1</v>
      </c>
      <c r="E142">
        <v>0</v>
      </c>
      <c r="F142">
        <v>0</v>
      </c>
      <c r="G142" t="s">
        <v>612</v>
      </c>
      <c r="H142" t="s">
        <v>610</v>
      </c>
      <c r="I142" t="s">
        <v>751</v>
      </c>
      <c r="J142" t="s">
        <v>752</v>
      </c>
      <c r="K142" t="s">
        <v>748</v>
      </c>
      <c r="L142" t="s">
        <v>96</v>
      </c>
      <c r="M142" t="s">
        <v>1603</v>
      </c>
      <c r="N142" t="s">
        <v>1604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100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 x14ac:dyDescent="0.35">
      <c r="A143" s="1">
        <v>45383</v>
      </c>
      <c r="B143">
        <v>2024</v>
      </c>
      <c r="C143">
        <v>4</v>
      </c>
      <c r="D143">
        <v>2</v>
      </c>
      <c r="E143">
        <v>0</v>
      </c>
      <c r="F143">
        <v>0</v>
      </c>
      <c r="G143" t="s">
        <v>612</v>
      </c>
      <c r="H143" t="s">
        <v>610</v>
      </c>
      <c r="I143" t="s">
        <v>751</v>
      </c>
      <c r="J143" t="s">
        <v>752</v>
      </c>
      <c r="K143" t="s">
        <v>748</v>
      </c>
      <c r="L143" t="s">
        <v>96</v>
      </c>
      <c r="M143" t="s">
        <v>1603</v>
      </c>
      <c r="N143" t="s">
        <v>1607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100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35">
      <c r="A144" s="1">
        <v>45352</v>
      </c>
      <c r="B144">
        <v>2024</v>
      </c>
      <c r="C144">
        <v>3</v>
      </c>
      <c r="D144">
        <v>1</v>
      </c>
      <c r="E144">
        <v>0</v>
      </c>
      <c r="F144">
        <v>0</v>
      </c>
      <c r="G144" t="s">
        <v>612</v>
      </c>
      <c r="H144" t="s">
        <v>610</v>
      </c>
      <c r="I144" t="s">
        <v>793</v>
      </c>
      <c r="J144" t="s">
        <v>794</v>
      </c>
      <c r="K144" t="s">
        <v>787</v>
      </c>
      <c r="L144" t="s">
        <v>96</v>
      </c>
      <c r="M144" t="s">
        <v>1603</v>
      </c>
      <c r="N144" t="s">
        <v>1610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100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35">
      <c r="A145" s="1">
        <v>45352</v>
      </c>
      <c r="B145">
        <v>2024</v>
      </c>
      <c r="C145">
        <v>3</v>
      </c>
      <c r="D145">
        <v>1</v>
      </c>
      <c r="E145">
        <v>0</v>
      </c>
      <c r="F145">
        <v>0</v>
      </c>
      <c r="G145" t="s">
        <v>612</v>
      </c>
      <c r="H145" t="s">
        <v>610</v>
      </c>
      <c r="I145" t="s">
        <v>909</v>
      </c>
      <c r="J145" t="s">
        <v>910</v>
      </c>
      <c r="K145" t="s">
        <v>912</v>
      </c>
      <c r="L145" t="s">
        <v>96</v>
      </c>
      <c r="M145" t="s">
        <v>1603</v>
      </c>
      <c r="N145" t="s">
        <v>1610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100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 x14ac:dyDescent="0.35">
      <c r="A146" s="1">
        <v>45413</v>
      </c>
      <c r="B146">
        <v>2024</v>
      </c>
      <c r="C146">
        <v>5</v>
      </c>
      <c r="D146">
        <v>2</v>
      </c>
      <c r="E146">
        <v>1</v>
      </c>
      <c r="F146">
        <v>0</v>
      </c>
      <c r="G146" t="s">
        <v>612</v>
      </c>
      <c r="H146" t="s">
        <v>610</v>
      </c>
      <c r="I146" t="s">
        <v>916</v>
      </c>
      <c r="J146" t="s">
        <v>917</v>
      </c>
      <c r="K146" t="s">
        <v>912</v>
      </c>
      <c r="L146" t="s">
        <v>90</v>
      </c>
      <c r="M146" t="s">
        <v>1603</v>
      </c>
      <c r="N146" t="s">
        <v>1605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100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 x14ac:dyDescent="0.35">
      <c r="A147" s="1">
        <v>45383</v>
      </c>
      <c r="B147">
        <v>2024</v>
      </c>
      <c r="C147">
        <v>4</v>
      </c>
      <c r="D147">
        <v>2</v>
      </c>
      <c r="E147">
        <v>0</v>
      </c>
      <c r="F147">
        <v>0</v>
      </c>
      <c r="G147" t="s">
        <v>612</v>
      </c>
      <c r="H147" t="s">
        <v>610</v>
      </c>
      <c r="I147" t="s">
        <v>1374</v>
      </c>
      <c r="J147" t="s">
        <v>1375</v>
      </c>
      <c r="K147" t="s">
        <v>1377</v>
      </c>
      <c r="L147" t="s">
        <v>87</v>
      </c>
      <c r="M147" t="s">
        <v>1603</v>
      </c>
      <c r="N147" t="s">
        <v>1607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100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35">
      <c r="A148" s="1">
        <v>45413</v>
      </c>
      <c r="B148">
        <v>2024</v>
      </c>
      <c r="C148">
        <v>5</v>
      </c>
      <c r="D148">
        <v>2</v>
      </c>
      <c r="E148">
        <v>1</v>
      </c>
      <c r="F148">
        <v>0</v>
      </c>
      <c r="G148" t="s">
        <v>612</v>
      </c>
      <c r="H148" t="s">
        <v>610</v>
      </c>
      <c r="I148" t="s">
        <v>1374</v>
      </c>
      <c r="J148" t="s">
        <v>1375</v>
      </c>
      <c r="K148" t="s">
        <v>1377</v>
      </c>
      <c r="L148" t="s">
        <v>87</v>
      </c>
      <c r="M148" t="s">
        <v>1603</v>
      </c>
      <c r="N148" t="s">
        <v>1605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100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35">
      <c r="A149" s="1">
        <v>45474</v>
      </c>
      <c r="B149">
        <v>2024</v>
      </c>
      <c r="C149">
        <v>7</v>
      </c>
      <c r="D149">
        <v>3</v>
      </c>
      <c r="E149">
        <v>1</v>
      </c>
      <c r="F149">
        <v>0</v>
      </c>
      <c r="G149" t="s">
        <v>612</v>
      </c>
      <c r="H149" t="s">
        <v>610</v>
      </c>
      <c r="I149" t="s">
        <v>1036</v>
      </c>
      <c r="J149" t="s">
        <v>1037</v>
      </c>
      <c r="K149" t="s">
        <v>1024</v>
      </c>
      <c r="L149" t="s">
        <v>90</v>
      </c>
      <c r="M149" t="s">
        <v>1603</v>
      </c>
      <c r="N149" t="s">
        <v>1611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100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35">
      <c r="A150" s="1">
        <v>45292</v>
      </c>
      <c r="B150">
        <v>2024</v>
      </c>
      <c r="C150">
        <v>1</v>
      </c>
      <c r="D150">
        <v>1</v>
      </c>
      <c r="E150">
        <v>0</v>
      </c>
      <c r="F150">
        <v>0</v>
      </c>
      <c r="G150" t="s">
        <v>612</v>
      </c>
      <c r="H150" t="s">
        <v>610</v>
      </c>
      <c r="I150" t="s">
        <v>1039</v>
      </c>
      <c r="J150" t="s">
        <v>1040</v>
      </c>
      <c r="K150" t="s">
        <v>1024</v>
      </c>
      <c r="L150" t="s">
        <v>87</v>
      </c>
      <c r="M150" t="s">
        <v>1603</v>
      </c>
      <c r="N150" t="s">
        <v>1604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100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35">
      <c r="A151" s="1">
        <v>45323</v>
      </c>
      <c r="B151">
        <v>2024</v>
      </c>
      <c r="C151">
        <v>2</v>
      </c>
      <c r="D151">
        <v>1</v>
      </c>
      <c r="E151">
        <v>0</v>
      </c>
      <c r="F151">
        <v>0</v>
      </c>
      <c r="G151" t="s">
        <v>612</v>
      </c>
      <c r="H151" t="s">
        <v>610</v>
      </c>
      <c r="I151" t="s">
        <v>1039</v>
      </c>
      <c r="J151" t="s">
        <v>1040</v>
      </c>
      <c r="K151" t="s">
        <v>1024</v>
      </c>
      <c r="L151" t="s">
        <v>87</v>
      </c>
      <c r="M151" t="s">
        <v>1603</v>
      </c>
      <c r="N151" t="s">
        <v>1608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100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35">
      <c r="A152" s="1">
        <v>45352</v>
      </c>
      <c r="B152">
        <v>2024</v>
      </c>
      <c r="C152">
        <v>3</v>
      </c>
      <c r="D152">
        <v>1</v>
      </c>
      <c r="E152">
        <v>0</v>
      </c>
      <c r="F152">
        <v>0</v>
      </c>
      <c r="G152" t="s">
        <v>612</v>
      </c>
      <c r="H152" t="s">
        <v>610</v>
      </c>
      <c r="I152" t="s">
        <v>718</v>
      </c>
      <c r="J152" t="s">
        <v>719</v>
      </c>
      <c r="K152" t="s">
        <v>703</v>
      </c>
      <c r="L152" t="s">
        <v>87</v>
      </c>
      <c r="M152" t="s">
        <v>1603</v>
      </c>
      <c r="N152" t="s">
        <v>1610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100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35">
      <c r="A153" s="1">
        <v>45413</v>
      </c>
      <c r="B153">
        <v>2024</v>
      </c>
      <c r="C153">
        <v>5</v>
      </c>
      <c r="D153">
        <v>2</v>
      </c>
      <c r="E153">
        <v>1</v>
      </c>
      <c r="F153">
        <v>0</v>
      </c>
      <c r="G153" t="s">
        <v>612</v>
      </c>
      <c r="H153" t="s">
        <v>610</v>
      </c>
      <c r="I153" t="s">
        <v>718</v>
      </c>
      <c r="J153" t="s">
        <v>719</v>
      </c>
      <c r="K153" t="s">
        <v>703</v>
      </c>
      <c r="L153" t="s">
        <v>87</v>
      </c>
      <c r="M153" t="s">
        <v>1603</v>
      </c>
      <c r="N153" t="s">
        <v>1605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100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 x14ac:dyDescent="0.35">
      <c r="A154" s="1">
        <v>45444</v>
      </c>
      <c r="B154">
        <v>2024</v>
      </c>
      <c r="C154">
        <v>6</v>
      </c>
      <c r="D154">
        <v>2</v>
      </c>
      <c r="E154">
        <v>1</v>
      </c>
      <c r="F154">
        <v>0</v>
      </c>
      <c r="G154" t="s">
        <v>612</v>
      </c>
      <c r="H154" t="s">
        <v>610</v>
      </c>
      <c r="I154" t="s">
        <v>718</v>
      </c>
      <c r="J154" t="s">
        <v>719</v>
      </c>
      <c r="K154" t="s">
        <v>703</v>
      </c>
      <c r="L154" t="s">
        <v>87</v>
      </c>
      <c r="M154" t="s">
        <v>1603</v>
      </c>
      <c r="N154" t="s">
        <v>1606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100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35">
      <c r="A155" s="1">
        <v>45323</v>
      </c>
      <c r="B155">
        <v>2024</v>
      </c>
      <c r="C155">
        <v>2</v>
      </c>
      <c r="D155">
        <v>1</v>
      </c>
      <c r="E155">
        <v>0</v>
      </c>
      <c r="F155">
        <v>0</v>
      </c>
      <c r="G155" t="s">
        <v>612</v>
      </c>
      <c r="H155" t="s">
        <v>610</v>
      </c>
      <c r="I155" t="s">
        <v>853</v>
      </c>
      <c r="J155" t="s">
        <v>854</v>
      </c>
      <c r="K155" t="s">
        <v>846</v>
      </c>
      <c r="L155" t="s">
        <v>93</v>
      </c>
      <c r="M155" t="s">
        <v>1603</v>
      </c>
      <c r="N155" t="s">
        <v>1608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100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35">
      <c r="A156" s="1">
        <v>45474</v>
      </c>
      <c r="B156">
        <v>2024</v>
      </c>
      <c r="C156">
        <v>7</v>
      </c>
      <c r="D156">
        <v>3</v>
      </c>
      <c r="E156">
        <v>1</v>
      </c>
      <c r="F156">
        <v>0</v>
      </c>
      <c r="G156" t="s">
        <v>612</v>
      </c>
      <c r="H156" t="s">
        <v>610</v>
      </c>
      <c r="I156" t="s">
        <v>853</v>
      </c>
      <c r="J156" t="s">
        <v>854</v>
      </c>
      <c r="K156" t="s">
        <v>846</v>
      </c>
      <c r="L156" t="s">
        <v>93</v>
      </c>
      <c r="M156" t="s">
        <v>1603</v>
      </c>
      <c r="N156" t="s">
        <v>1611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100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35">
      <c r="A157" s="1">
        <v>45323</v>
      </c>
      <c r="B157">
        <v>2024</v>
      </c>
      <c r="C157">
        <v>2</v>
      </c>
      <c r="D157">
        <v>1</v>
      </c>
      <c r="E157">
        <v>0</v>
      </c>
      <c r="F157">
        <v>0</v>
      </c>
      <c r="G157" t="s">
        <v>612</v>
      </c>
      <c r="H157" t="s">
        <v>610</v>
      </c>
      <c r="I157" t="s">
        <v>871</v>
      </c>
      <c r="J157" t="s">
        <v>872</v>
      </c>
      <c r="K157" t="s">
        <v>219</v>
      </c>
      <c r="L157" t="s">
        <v>96</v>
      </c>
      <c r="M157" t="s">
        <v>1603</v>
      </c>
      <c r="N157" t="s">
        <v>1608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100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35">
      <c r="A158" s="1">
        <v>45444</v>
      </c>
      <c r="B158">
        <v>2024</v>
      </c>
      <c r="C158">
        <v>6</v>
      </c>
      <c r="D158">
        <v>2</v>
      </c>
      <c r="E158">
        <v>1</v>
      </c>
      <c r="F158">
        <v>0</v>
      </c>
      <c r="G158" t="s">
        <v>612</v>
      </c>
      <c r="H158" t="s">
        <v>610</v>
      </c>
      <c r="I158" t="s">
        <v>871</v>
      </c>
      <c r="J158" t="s">
        <v>872</v>
      </c>
      <c r="K158" t="s">
        <v>219</v>
      </c>
      <c r="L158" t="s">
        <v>96</v>
      </c>
      <c r="M158" t="s">
        <v>1603</v>
      </c>
      <c r="N158" t="s">
        <v>1606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100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x14ac:dyDescent="0.35">
      <c r="A159" s="1">
        <v>45505</v>
      </c>
      <c r="B159">
        <v>2024</v>
      </c>
      <c r="C159">
        <v>8</v>
      </c>
      <c r="D159">
        <v>3</v>
      </c>
      <c r="E159">
        <v>1</v>
      </c>
      <c r="F159">
        <v>0</v>
      </c>
      <c r="G159" t="s">
        <v>612</v>
      </c>
      <c r="H159" t="s">
        <v>610</v>
      </c>
      <c r="I159" t="s">
        <v>871</v>
      </c>
      <c r="J159" t="s">
        <v>872</v>
      </c>
      <c r="K159" t="s">
        <v>219</v>
      </c>
      <c r="L159" t="s">
        <v>96</v>
      </c>
      <c r="M159" t="s">
        <v>1603</v>
      </c>
      <c r="N159" t="s">
        <v>1609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100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 x14ac:dyDescent="0.35">
      <c r="A160" s="1">
        <v>45292</v>
      </c>
      <c r="B160">
        <v>2024</v>
      </c>
      <c r="C160">
        <v>1</v>
      </c>
      <c r="D160">
        <v>1</v>
      </c>
      <c r="E160">
        <v>0</v>
      </c>
      <c r="F160">
        <v>0</v>
      </c>
      <c r="G160" t="s">
        <v>612</v>
      </c>
      <c r="H160" t="s">
        <v>610</v>
      </c>
      <c r="I160" t="s">
        <v>899</v>
      </c>
      <c r="J160" t="s">
        <v>900</v>
      </c>
      <c r="K160" t="s">
        <v>902</v>
      </c>
      <c r="L160" t="s">
        <v>96</v>
      </c>
      <c r="M160" t="s">
        <v>1603</v>
      </c>
      <c r="N160" t="s">
        <v>1604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100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 x14ac:dyDescent="0.35">
      <c r="A161" s="1">
        <v>45474</v>
      </c>
      <c r="B161">
        <v>2024</v>
      </c>
      <c r="C161">
        <v>7</v>
      </c>
      <c r="D161">
        <v>3</v>
      </c>
      <c r="E161">
        <v>1</v>
      </c>
      <c r="F161">
        <v>0</v>
      </c>
      <c r="G161" t="s">
        <v>612</v>
      </c>
      <c r="H161" t="s">
        <v>610</v>
      </c>
      <c r="I161" t="s">
        <v>899</v>
      </c>
      <c r="J161" t="s">
        <v>900</v>
      </c>
      <c r="K161" t="s">
        <v>902</v>
      </c>
      <c r="L161" t="s">
        <v>96</v>
      </c>
      <c r="M161" t="s">
        <v>1603</v>
      </c>
      <c r="N161" t="s">
        <v>1611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100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35">
      <c r="A162" s="1">
        <v>45505</v>
      </c>
      <c r="B162">
        <v>2024</v>
      </c>
      <c r="C162">
        <v>8</v>
      </c>
      <c r="D162">
        <v>3</v>
      </c>
      <c r="E162">
        <v>1</v>
      </c>
      <c r="F162">
        <v>0</v>
      </c>
      <c r="G162" t="s">
        <v>612</v>
      </c>
      <c r="H162" t="s">
        <v>610</v>
      </c>
      <c r="I162" t="s">
        <v>899</v>
      </c>
      <c r="J162" t="s">
        <v>900</v>
      </c>
      <c r="K162" t="s">
        <v>902</v>
      </c>
      <c r="L162" t="s">
        <v>96</v>
      </c>
      <c r="M162" t="s">
        <v>1603</v>
      </c>
      <c r="N162" t="s">
        <v>1609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100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x14ac:dyDescent="0.35">
      <c r="A163" s="1">
        <v>45474</v>
      </c>
      <c r="B163">
        <v>2024</v>
      </c>
      <c r="C163">
        <v>7</v>
      </c>
      <c r="D163">
        <v>3</v>
      </c>
      <c r="E163">
        <v>1</v>
      </c>
      <c r="F163">
        <v>0</v>
      </c>
      <c r="G163" t="s">
        <v>612</v>
      </c>
      <c r="H163" t="s">
        <v>610</v>
      </c>
      <c r="I163" t="s">
        <v>718</v>
      </c>
      <c r="J163" t="s">
        <v>719</v>
      </c>
      <c r="K163" t="s">
        <v>703</v>
      </c>
      <c r="L163" t="s">
        <v>93</v>
      </c>
      <c r="M163" t="s">
        <v>1603</v>
      </c>
      <c r="N163" t="s">
        <v>1611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100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35">
      <c r="A164" s="1">
        <v>45474</v>
      </c>
      <c r="B164">
        <v>2024</v>
      </c>
      <c r="C164">
        <v>7</v>
      </c>
      <c r="D164">
        <v>3</v>
      </c>
      <c r="E164">
        <v>1</v>
      </c>
      <c r="F164">
        <v>0</v>
      </c>
      <c r="G164" t="s">
        <v>612</v>
      </c>
      <c r="H164" t="s">
        <v>610</v>
      </c>
      <c r="I164" t="s">
        <v>730</v>
      </c>
      <c r="J164" t="s">
        <v>731</v>
      </c>
      <c r="K164" t="s">
        <v>703</v>
      </c>
      <c r="L164" t="s">
        <v>96</v>
      </c>
      <c r="M164" t="s">
        <v>1603</v>
      </c>
      <c r="N164" t="s">
        <v>1611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100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 x14ac:dyDescent="0.35">
      <c r="A165" s="1">
        <v>45292</v>
      </c>
      <c r="B165">
        <v>2024</v>
      </c>
      <c r="C165">
        <v>1</v>
      </c>
      <c r="D165">
        <v>1</v>
      </c>
      <c r="E165">
        <v>0</v>
      </c>
      <c r="F165">
        <v>0</v>
      </c>
      <c r="G165" t="s">
        <v>612</v>
      </c>
      <c r="H165" t="s">
        <v>610</v>
      </c>
      <c r="I165" t="s">
        <v>739</v>
      </c>
      <c r="J165" t="s">
        <v>740</v>
      </c>
      <c r="K165" t="s">
        <v>703</v>
      </c>
      <c r="L165" t="s">
        <v>96</v>
      </c>
      <c r="M165" t="s">
        <v>1603</v>
      </c>
      <c r="N165" t="s">
        <v>1604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100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x14ac:dyDescent="0.35">
      <c r="A166" s="1">
        <v>45444</v>
      </c>
      <c r="B166">
        <v>2024</v>
      </c>
      <c r="C166">
        <v>6</v>
      </c>
      <c r="D166">
        <v>2</v>
      </c>
      <c r="E166">
        <v>1</v>
      </c>
      <c r="F166">
        <v>0</v>
      </c>
      <c r="G166" t="s">
        <v>612</v>
      </c>
      <c r="H166" t="s">
        <v>610</v>
      </c>
      <c r="I166" t="s">
        <v>739</v>
      </c>
      <c r="J166" t="s">
        <v>740</v>
      </c>
      <c r="K166" t="s">
        <v>703</v>
      </c>
      <c r="L166" t="s">
        <v>96</v>
      </c>
      <c r="M166" t="s">
        <v>1603</v>
      </c>
      <c r="N166" t="s">
        <v>1606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100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35">
      <c r="A167" s="1">
        <v>45413</v>
      </c>
      <c r="B167">
        <v>2024</v>
      </c>
      <c r="C167">
        <v>5</v>
      </c>
      <c r="D167">
        <v>2</v>
      </c>
      <c r="E167">
        <v>1</v>
      </c>
      <c r="F167">
        <v>0</v>
      </c>
      <c r="G167" t="s">
        <v>612</v>
      </c>
      <c r="H167" t="s">
        <v>610</v>
      </c>
      <c r="I167" t="s">
        <v>790</v>
      </c>
      <c r="J167" t="s">
        <v>791</v>
      </c>
      <c r="K167" t="s">
        <v>787</v>
      </c>
      <c r="L167" t="s">
        <v>87</v>
      </c>
      <c r="M167" t="s">
        <v>1603</v>
      </c>
      <c r="N167" t="s">
        <v>1605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100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35">
      <c r="A168" s="1">
        <v>45474</v>
      </c>
      <c r="B168">
        <v>2024</v>
      </c>
      <c r="C168">
        <v>7</v>
      </c>
      <c r="D168">
        <v>3</v>
      </c>
      <c r="E168">
        <v>1</v>
      </c>
      <c r="F168">
        <v>0</v>
      </c>
      <c r="G168" t="s">
        <v>612</v>
      </c>
      <c r="H168" t="s">
        <v>610</v>
      </c>
      <c r="I168" t="s">
        <v>799</v>
      </c>
      <c r="J168" t="s">
        <v>800</v>
      </c>
      <c r="K168" t="s">
        <v>787</v>
      </c>
      <c r="L168" t="s">
        <v>96</v>
      </c>
      <c r="M168" t="s">
        <v>1603</v>
      </c>
      <c r="N168" t="s">
        <v>1611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100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x14ac:dyDescent="0.35">
      <c r="A169" s="1">
        <v>45474</v>
      </c>
      <c r="B169">
        <v>2024</v>
      </c>
      <c r="C169">
        <v>7</v>
      </c>
      <c r="D169">
        <v>3</v>
      </c>
      <c r="E169">
        <v>1</v>
      </c>
      <c r="F169">
        <v>0</v>
      </c>
      <c r="G169" t="s">
        <v>612</v>
      </c>
      <c r="H169" t="s">
        <v>610</v>
      </c>
      <c r="I169" t="s">
        <v>850</v>
      </c>
      <c r="J169" t="s">
        <v>851</v>
      </c>
      <c r="K169" t="s">
        <v>846</v>
      </c>
      <c r="L169" t="s">
        <v>90</v>
      </c>
      <c r="M169" t="s">
        <v>1603</v>
      </c>
      <c r="N169" t="s">
        <v>1611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100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35">
      <c r="A170" s="1">
        <v>45292</v>
      </c>
      <c r="B170">
        <v>2024</v>
      </c>
      <c r="C170">
        <v>1</v>
      </c>
      <c r="D170">
        <v>1</v>
      </c>
      <c r="E170">
        <v>0</v>
      </c>
      <c r="F170">
        <v>0</v>
      </c>
      <c r="G170" t="s">
        <v>612</v>
      </c>
      <c r="H170" t="s">
        <v>610</v>
      </c>
      <c r="I170" t="s">
        <v>853</v>
      </c>
      <c r="J170" t="s">
        <v>854</v>
      </c>
      <c r="K170" t="s">
        <v>846</v>
      </c>
      <c r="L170" t="s">
        <v>87</v>
      </c>
      <c r="M170" t="s">
        <v>1603</v>
      </c>
      <c r="N170" t="s">
        <v>1604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100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35">
      <c r="A171" s="1">
        <v>45444</v>
      </c>
      <c r="B171">
        <v>2024</v>
      </c>
      <c r="C171">
        <v>6</v>
      </c>
      <c r="D171">
        <v>2</v>
      </c>
      <c r="E171">
        <v>1</v>
      </c>
      <c r="F171">
        <v>0</v>
      </c>
      <c r="G171" t="s">
        <v>612</v>
      </c>
      <c r="H171" t="s">
        <v>610</v>
      </c>
      <c r="I171" t="s">
        <v>853</v>
      </c>
      <c r="J171" t="s">
        <v>854</v>
      </c>
      <c r="K171" t="s">
        <v>846</v>
      </c>
      <c r="L171" t="s">
        <v>87</v>
      </c>
      <c r="M171" t="s">
        <v>1603</v>
      </c>
      <c r="N171" t="s">
        <v>1606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100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 x14ac:dyDescent="0.35">
      <c r="A172" s="1">
        <v>45383</v>
      </c>
      <c r="B172">
        <v>2024</v>
      </c>
      <c r="C172">
        <v>4</v>
      </c>
      <c r="D172">
        <v>2</v>
      </c>
      <c r="E172">
        <v>0</v>
      </c>
      <c r="F172">
        <v>0</v>
      </c>
      <c r="G172" t="s">
        <v>612</v>
      </c>
      <c r="H172" t="s">
        <v>610</v>
      </c>
      <c r="I172" t="s">
        <v>933</v>
      </c>
      <c r="J172" t="s">
        <v>934</v>
      </c>
      <c r="K172" t="s">
        <v>936</v>
      </c>
      <c r="L172" t="s">
        <v>96</v>
      </c>
      <c r="M172" t="s">
        <v>1603</v>
      </c>
      <c r="N172" t="s">
        <v>1607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100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35">
      <c r="A173" s="1">
        <v>45444</v>
      </c>
      <c r="B173">
        <v>2024</v>
      </c>
      <c r="C173">
        <v>6</v>
      </c>
      <c r="D173">
        <v>2</v>
      </c>
      <c r="E173">
        <v>1</v>
      </c>
      <c r="F173">
        <v>0</v>
      </c>
      <c r="G173" t="s">
        <v>612</v>
      </c>
      <c r="H173" t="s">
        <v>610</v>
      </c>
      <c r="I173" t="s">
        <v>933</v>
      </c>
      <c r="J173" t="s">
        <v>934</v>
      </c>
      <c r="K173" t="s">
        <v>936</v>
      </c>
      <c r="L173" t="s">
        <v>96</v>
      </c>
      <c r="M173" t="s">
        <v>1603</v>
      </c>
      <c r="N173" t="s">
        <v>1606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100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35">
      <c r="A174" s="1">
        <v>45444</v>
      </c>
      <c r="B174">
        <v>2024</v>
      </c>
      <c r="C174">
        <v>6</v>
      </c>
      <c r="D174">
        <v>2</v>
      </c>
      <c r="E174">
        <v>1</v>
      </c>
      <c r="F174">
        <v>0</v>
      </c>
      <c r="G174" t="s">
        <v>612</v>
      </c>
      <c r="H174" t="s">
        <v>610</v>
      </c>
      <c r="I174" t="s">
        <v>1182</v>
      </c>
      <c r="J174" t="s">
        <v>1183</v>
      </c>
      <c r="K174" t="s">
        <v>1185</v>
      </c>
      <c r="L174" t="s">
        <v>93</v>
      </c>
      <c r="M174" t="s">
        <v>1603</v>
      </c>
      <c r="N174" t="s">
        <v>1606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100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35">
      <c r="A175" s="1">
        <v>45323</v>
      </c>
      <c r="B175">
        <v>2024</v>
      </c>
      <c r="C175">
        <v>2</v>
      </c>
      <c r="D175">
        <v>1</v>
      </c>
      <c r="E175">
        <v>0</v>
      </c>
      <c r="F175">
        <v>0</v>
      </c>
      <c r="G175" t="s">
        <v>612</v>
      </c>
      <c r="H175" t="s">
        <v>610</v>
      </c>
      <c r="I175" t="s">
        <v>1027</v>
      </c>
      <c r="J175" t="s">
        <v>1028</v>
      </c>
      <c r="K175" t="s">
        <v>1024</v>
      </c>
      <c r="L175" t="s">
        <v>93</v>
      </c>
      <c r="M175" t="s">
        <v>1603</v>
      </c>
      <c r="N175" t="s">
        <v>1608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100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35">
      <c r="A176" s="1">
        <v>45323</v>
      </c>
      <c r="B176">
        <v>2024</v>
      </c>
      <c r="C176">
        <v>2</v>
      </c>
      <c r="D176">
        <v>1</v>
      </c>
      <c r="E176">
        <v>0</v>
      </c>
      <c r="F176">
        <v>0</v>
      </c>
      <c r="G176" t="s">
        <v>612</v>
      </c>
      <c r="H176" t="s">
        <v>610</v>
      </c>
      <c r="I176" t="s">
        <v>1055</v>
      </c>
      <c r="J176" t="s">
        <v>1056</v>
      </c>
      <c r="K176" t="s">
        <v>1051</v>
      </c>
      <c r="L176" t="s">
        <v>90</v>
      </c>
      <c r="M176" t="s">
        <v>1603</v>
      </c>
      <c r="N176" t="s">
        <v>1608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100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35">
      <c r="A177" s="1">
        <v>45474</v>
      </c>
      <c r="B177">
        <v>2024</v>
      </c>
      <c r="C177">
        <v>7</v>
      </c>
      <c r="D177">
        <v>3</v>
      </c>
      <c r="E177">
        <v>1</v>
      </c>
      <c r="F177">
        <v>0</v>
      </c>
      <c r="G177" t="s">
        <v>612</v>
      </c>
      <c r="H177" t="s">
        <v>610</v>
      </c>
      <c r="I177" t="s">
        <v>1055</v>
      </c>
      <c r="J177" t="s">
        <v>1056</v>
      </c>
      <c r="K177" t="s">
        <v>1051</v>
      </c>
      <c r="L177" t="s">
        <v>90</v>
      </c>
      <c r="M177" t="s">
        <v>1603</v>
      </c>
      <c r="N177" t="s">
        <v>1611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100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35">
      <c r="A178" s="1">
        <v>45444</v>
      </c>
      <c r="B178">
        <v>2024</v>
      </c>
      <c r="C178">
        <v>6</v>
      </c>
      <c r="D178">
        <v>2</v>
      </c>
      <c r="E178">
        <v>1</v>
      </c>
      <c r="F178">
        <v>0</v>
      </c>
      <c r="G178" t="s">
        <v>612</v>
      </c>
      <c r="H178" t="s">
        <v>610</v>
      </c>
      <c r="I178" t="s">
        <v>697</v>
      </c>
      <c r="J178" t="s">
        <v>698</v>
      </c>
      <c r="K178" t="s">
        <v>690</v>
      </c>
      <c r="L178" t="s">
        <v>87</v>
      </c>
      <c r="M178" t="s">
        <v>1603</v>
      </c>
      <c r="N178" t="s">
        <v>1606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100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35">
      <c r="A179" s="1">
        <v>45505</v>
      </c>
      <c r="B179">
        <v>2024</v>
      </c>
      <c r="C179">
        <v>8</v>
      </c>
      <c r="D179">
        <v>3</v>
      </c>
      <c r="E179">
        <v>1</v>
      </c>
      <c r="F179">
        <v>0</v>
      </c>
      <c r="G179" t="s">
        <v>612</v>
      </c>
      <c r="H179" t="s">
        <v>610</v>
      </c>
      <c r="I179" t="s">
        <v>697</v>
      </c>
      <c r="J179" t="s">
        <v>698</v>
      </c>
      <c r="K179" t="s">
        <v>690</v>
      </c>
      <c r="L179" t="s">
        <v>87</v>
      </c>
      <c r="M179" t="s">
        <v>1603</v>
      </c>
      <c r="N179" t="s">
        <v>1609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100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35">
      <c r="A180" s="1">
        <v>45352</v>
      </c>
      <c r="B180">
        <v>2024</v>
      </c>
      <c r="C180">
        <v>3</v>
      </c>
      <c r="D180">
        <v>1</v>
      </c>
      <c r="E180">
        <v>0</v>
      </c>
      <c r="F180">
        <v>0</v>
      </c>
      <c r="G180" t="s">
        <v>612</v>
      </c>
      <c r="H180" t="s">
        <v>610</v>
      </c>
      <c r="I180" t="s">
        <v>874</v>
      </c>
      <c r="J180" t="s">
        <v>875</v>
      </c>
      <c r="K180" t="s">
        <v>219</v>
      </c>
      <c r="L180" t="s">
        <v>87</v>
      </c>
      <c r="M180" t="s">
        <v>1603</v>
      </c>
      <c r="N180" t="s">
        <v>1610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100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35">
      <c r="A181" s="1">
        <v>45413</v>
      </c>
      <c r="B181">
        <v>2024</v>
      </c>
      <c r="C181">
        <v>5</v>
      </c>
      <c r="D181">
        <v>2</v>
      </c>
      <c r="E181">
        <v>1</v>
      </c>
      <c r="F181">
        <v>0</v>
      </c>
      <c r="G181" t="s">
        <v>612</v>
      </c>
      <c r="H181" t="s">
        <v>610</v>
      </c>
      <c r="I181" t="s">
        <v>1332</v>
      </c>
      <c r="J181" t="s">
        <v>1333</v>
      </c>
      <c r="K181" t="s">
        <v>240</v>
      </c>
      <c r="L181" t="s">
        <v>96</v>
      </c>
      <c r="M181" t="s">
        <v>1603</v>
      </c>
      <c r="N181" t="s">
        <v>1605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100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35">
      <c r="A182" s="1">
        <v>45292</v>
      </c>
      <c r="B182">
        <v>2024</v>
      </c>
      <c r="C182">
        <v>1</v>
      </c>
      <c r="D182">
        <v>1</v>
      </c>
      <c r="E182">
        <v>0</v>
      </c>
      <c r="F182">
        <v>0</v>
      </c>
      <c r="G182" t="s">
        <v>612</v>
      </c>
      <c r="H182" t="s">
        <v>610</v>
      </c>
      <c r="I182" t="s">
        <v>1027</v>
      </c>
      <c r="J182" t="s">
        <v>1028</v>
      </c>
      <c r="K182" t="s">
        <v>1024</v>
      </c>
      <c r="L182" t="s">
        <v>87</v>
      </c>
      <c r="M182" t="s">
        <v>1603</v>
      </c>
      <c r="N182" t="s">
        <v>1604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100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35">
      <c r="A183" s="1">
        <v>45352</v>
      </c>
      <c r="B183">
        <v>2024</v>
      </c>
      <c r="C183">
        <v>3</v>
      </c>
      <c r="D183">
        <v>1</v>
      </c>
      <c r="E183">
        <v>0</v>
      </c>
      <c r="F183">
        <v>0</v>
      </c>
      <c r="G183" t="s">
        <v>612</v>
      </c>
      <c r="H183" t="s">
        <v>610</v>
      </c>
      <c r="I183" t="s">
        <v>1070</v>
      </c>
      <c r="J183" t="s">
        <v>1071</v>
      </c>
      <c r="K183" t="s">
        <v>1051</v>
      </c>
      <c r="L183" t="s">
        <v>93</v>
      </c>
      <c r="M183" t="s">
        <v>1603</v>
      </c>
      <c r="N183" t="s">
        <v>1610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100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35">
      <c r="A184" s="1">
        <v>45383</v>
      </c>
      <c r="B184">
        <v>2024</v>
      </c>
      <c r="C184">
        <v>4</v>
      </c>
      <c r="D184">
        <v>2</v>
      </c>
      <c r="E184">
        <v>0</v>
      </c>
      <c r="F184">
        <v>0</v>
      </c>
      <c r="G184" t="s">
        <v>612</v>
      </c>
      <c r="H184" t="s">
        <v>610</v>
      </c>
      <c r="I184" t="s">
        <v>1070</v>
      </c>
      <c r="J184" t="s">
        <v>1071</v>
      </c>
      <c r="K184" t="s">
        <v>1051</v>
      </c>
      <c r="L184" t="s">
        <v>93</v>
      </c>
      <c r="M184" t="s">
        <v>1603</v>
      </c>
      <c r="N184" t="s">
        <v>1607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100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35">
      <c r="A185" s="1">
        <v>45474</v>
      </c>
      <c r="B185">
        <v>2024</v>
      </c>
      <c r="C185">
        <v>7</v>
      </c>
      <c r="D185">
        <v>3</v>
      </c>
      <c r="E185">
        <v>1</v>
      </c>
      <c r="F185">
        <v>0</v>
      </c>
      <c r="G185" t="s">
        <v>612</v>
      </c>
      <c r="H185" t="s">
        <v>610</v>
      </c>
      <c r="I185" t="s">
        <v>751</v>
      </c>
      <c r="J185" t="s">
        <v>752</v>
      </c>
      <c r="K185" t="s">
        <v>748</v>
      </c>
      <c r="L185" t="s">
        <v>90</v>
      </c>
      <c r="M185" t="s">
        <v>1603</v>
      </c>
      <c r="N185" t="s">
        <v>1611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100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35">
      <c r="A186" s="1">
        <v>45292</v>
      </c>
      <c r="B186">
        <v>2024</v>
      </c>
      <c r="C186">
        <v>1</v>
      </c>
      <c r="D186">
        <v>1</v>
      </c>
      <c r="E186">
        <v>0</v>
      </c>
      <c r="F186">
        <v>0</v>
      </c>
      <c r="G186" t="s">
        <v>612</v>
      </c>
      <c r="H186" t="s">
        <v>610</v>
      </c>
      <c r="I186" t="s">
        <v>793</v>
      </c>
      <c r="J186" t="s">
        <v>794</v>
      </c>
      <c r="K186" t="s">
        <v>787</v>
      </c>
      <c r="L186" t="s">
        <v>90</v>
      </c>
      <c r="M186" t="s">
        <v>1603</v>
      </c>
      <c r="N186" t="s">
        <v>1604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100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 x14ac:dyDescent="0.35">
      <c r="A187" s="1">
        <v>45292</v>
      </c>
      <c r="B187">
        <v>2024</v>
      </c>
      <c r="C187">
        <v>1</v>
      </c>
      <c r="D187">
        <v>1</v>
      </c>
      <c r="E187">
        <v>0</v>
      </c>
      <c r="F187">
        <v>0</v>
      </c>
      <c r="G187" t="s">
        <v>612</v>
      </c>
      <c r="H187" t="s">
        <v>610</v>
      </c>
      <c r="I187" t="s">
        <v>874</v>
      </c>
      <c r="J187" t="s">
        <v>875</v>
      </c>
      <c r="K187" t="s">
        <v>219</v>
      </c>
      <c r="L187" t="s">
        <v>93</v>
      </c>
      <c r="M187" t="s">
        <v>1603</v>
      </c>
      <c r="N187" t="s">
        <v>1604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100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35">
      <c r="A188" s="1">
        <v>45383</v>
      </c>
      <c r="B188">
        <v>2024</v>
      </c>
      <c r="C188">
        <v>4</v>
      </c>
      <c r="D188">
        <v>2</v>
      </c>
      <c r="E188">
        <v>0</v>
      </c>
      <c r="F188">
        <v>0</v>
      </c>
      <c r="G188" t="s">
        <v>612</v>
      </c>
      <c r="H188" t="s">
        <v>610</v>
      </c>
      <c r="I188" t="s">
        <v>874</v>
      </c>
      <c r="J188" t="s">
        <v>875</v>
      </c>
      <c r="K188" t="s">
        <v>219</v>
      </c>
      <c r="L188" t="s">
        <v>93</v>
      </c>
      <c r="M188" t="s">
        <v>1603</v>
      </c>
      <c r="N188" t="s">
        <v>1607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100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 x14ac:dyDescent="0.35">
      <c r="A189" s="1">
        <v>45383</v>
      </c>
      <c r="B189">
        <v>2024</v>
      </c>
      <c r="C189">
        <v>4</v>
      </c>
      <c r="D189">
        <v>2</v>
      </c>
      <c r="E189">
        <v>0</v>
      </c>
      <c r="F189">
        <v>0</v>
      </c>
      <c r="G189" t="s">
        <v>612</v>
      </c>
      <c r="H189" t="s">
        <v>610</v>
      </c>
      <c r="I189" t="s">
        <v>916</v>
      </c>
      <c r="J189" t="s">
        <v>917</v>
      </c>
      <c r="K189" t="s">
        <v>912</v>
      </c>
      <c r="L189" t="s">
        <v>96</v>
      </c>
      <c r="M189" t="s">
        <v>1603</v>
      </c>
      <c r="N189" t="s">
        <v>1607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100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x14ac:dyDescent="0.35">
      <c r="A190" s="1">
        <v>45505</v>
      </c>
      <c r="B190">
        <v>2024</v>
      </c>
      <c r="C190">
        <v>8</v>
      </c>
      <c r="D190">
        <v>3</v>
      </c>
      <c r="E190">
        <v>1</v>
      </c>
      <c r="F190">
        <v>0</v>
      </c>
      <c r="G190" t="s">
        <v>612</v>
      </c>
      <c r="H190" t="s">
        <v>610</v>
      </c>
      <c r="I190" t="s">
        <v>916</v>
      </c>
      <c r="J190" t="s">
        <v>917</v>
      </c>
      <c r="K190" t="s">
        <v>912</v>
      </c>
      <c r="L190" t="s">
        <v>96</v>
      </c>
      <c r="M190" t="s">
        <v>1603</v>
      </c>
      <c r="N190" t="s">
        <v>1609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100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35">
      <c r="A191" s="1">
        <v>45292</v>
      </c>
      <c r="B191">
        <v>2024</v>
      </c>
      <c r="C191">
        <v>1</v>
      </c>
      <c r="D191">
        <v>1</v>
      </c>
      <c r="E191">
        <v>0</v>
      </c>
      <c r="F191">
        <v>0</v>
      </c>
      <c r="G191" t="s">
        <v>629</v>
      </c>
      <c r="H191" t="s">
        <v>272</v>
      </c>
      <c r="I191" t="s">
        <v>761</v>
      </c>
      <c r="J191" t="s">
        <v>762</v>
      </c>
      <c r="K191" t="s">
        <v>764</v>
      </c>
      <c r="L191" t="s">
        <v>60</v>
      </c>
      <c r="M191" t="s">
        <v>1612</v>
      </c>
      <c r="N191" t="s">
        <v>1613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100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35">
      <c r="A192" s="1">
        <v>45323</v>
      </c>
      <c r="B192">
        <v>2024</v>
      </c>
      <c r="C192">
        <v>2</v>
      </c>
      <c r="D192">
        <v>1</v>
      </c>
      <c r="E192">
        <v>0</v>
      </c>
      <c r="F192">
        <v>0</v>
      </c>
      <c r="G192" t="s">
        <v>629</v>
      </c>
      <c r="H192" t="s">
        <v>272</v>
      </c>
      <c r="I192" t="s">
        <v>761</v>
      </c>
      <c r="J192" t="s">
        <v>762</v>
      </c>
      <c r="K192" t="s">
        <v>764</v>
      </c>
      <c r="L192" t="s">
        <v>60</v>
      </c>
      <c r="M192" t="s">
        <v>1612</v>
      </c>
      <c r="N192" t="s">
        <v>1614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100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35">
      <c r="A193" s="1">
        <v>45352</v>
      </c>
      <c r="B193">
        <v>2024</v>
      </c>
      <c r="C193">
        <v>3</v>
      </c>
      <c r="D193">
        <v>1</v>
      </c>
      <c r="E193">
        <v>0</v>
      </c>
      <c r="F193">
        <v>0</v>
      </c>
      <c r="G193" t="s">
        <v>629</v>
      </c>
      <c r="H193" t="s">
        <v>272</v>
      </c>
      <c r="I193" t="s">
        <v>761</v>
      </c>
      <c r="J193" t="s">
        <v>762</v>
      </c>
      <c r="K193" t="s">
        <v>764</v>
      </c>
      <c r="L193" t="s">
        <v>60</v>
      </c>
      <c r="M193" t="s">
        <v>1612</v>
      </c>
      <c r="N193" t="s">
        <v>1615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100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35">
      <c r="A194" s="1">
        <v>45383</v>
      </c>
      <c r="B194">
        <v>2024</v>
      </c>
      <c r="C194">
        <v>4</v>
      </c>
      <c r="D194">
        <v>2</v>
      </c>
      <c r="E194">
        <v>0</v>
      </c>
      <c r="F194">
        <v>0</v>
      </c>
      <c r="G194" t="s">
        <v>629</v>
      </c>
      <c r="H194" t="s">
        <v>272</v>
      </c>
      <c r="I194" t="s">
        <v>761</v>
      </c>
      <c r="J194" t="s">
        <v>762</v>
      </c>
      <c r="K194" t="s">
        <v>764</v>
      </c>
      <c r="L194" t="s">
        <v>60</v>
      </c>
      <c r="M194" t="s">
        <v>1612</v>
      </c>
      <c r="N194" t="s">
        <v>1616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100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 x14ac:dyDescent="0.35">
      <c r="A195" s="1">
        <v>45413</v>
      </c>
      <c r="B195">
        <v>2024</v>
      </c>
      <c r="C195">
        <v>5</v>
      </c>
      <c r="D195">
        <v>2</v>
      </c>
      <c r="E195">
        <v>1</v>
      </c>
      <c r="F195">
        <v>0</v>
      </c>
      <c r="G195" t="s">
        <v>629</v>
      </c>
      <c r="H195" t="s">
        <v>272</v>
      </c>
      <c r="I195" t="s">
        <v>761</v>
      </c>
      <c r="J195" t="s">
        <v>762</v>
      </c>
      <c r="K195" t="s">
        <v>764</v>
      </c>
      <c r="L195" t="s">
        <v>60</v>
      </c>
      <c r="M195" t="s">
        <v>1612</v>
      </c>
      <c r="N195" t="s">
        <v>1617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100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35">
      <c r="A196" s="1">
        <v>45444</v>
      </c>
      <c r="B196">
        <v>2024</v>
      </c>
      <c r="C196">
        <v>6</v>
      </c>
      <c r="D196">
        <v>2</v>
      </c>
      <c r="E196">
        <v>1</v>
      </c>
      <c r="F196">
        <v>0</v>
      </c>
      <c r="G196" t="s">
        <v>629</v>
      </c>
      <c r="H196" t="s">
        <v>272</v>
      </c>
      <c r="I196" t="s">
        <v>761</v>
      </c>
      <c r="J196" t="s">
        <v>762</v>
      </c>
      <c r="K196" t="s">
        <v>764</v>
      </c>
      <c r="L196" t="s">
        <v>60</v>
      </c>
      <c r="M196" t="s">
        <v>1612</v>
      </c>
      <c r="N196" t="s">
        <v>1618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100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35">
      <c r="A197" s="1">
        <v>45474</v>
      </c>
      <c r="B197">
        <v>2024</v>
      </c>
      <c r="C197">
        <v>7</v>
      </c>
      <c r="D197">
        <v>3</v>
      </c>
      <c r="E197">
        <v>1</v>
      </c>
      <c r="F197">
        <v>0</v>
      </c>
      <c r="G197" t="s">
        <v>629</v>
      </c>
      <c r="H197" t="s">
        <v>272</v>
      </c>
      <c r="I197" t="s">
        <v>761</v>
      </c>
      <c r="J197" t="s">
        <v>762</v>
      </c>
      <c r="K197" t="s">
        <v>764</v>
      </c>
      <c r="L197" t="s">
        <v>60</v>
      </c>
      <c r="M197" t="s">
        <v>1612</v>
      </c>
      <c r="N197" t="s">
        <v>1619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100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35">
      <c r="A198" s="1">
        <v>45505</v>
      </c>
      <c r="B198">
        <v>2024</v>
      </c>
      <c r="C198">
        <v>8</v>
      </c>
      <c r="D198">
        <v>3</v>
      </c>
      <c r="E198">
        <v>1</v>
      </c>
      <c r="F198">
        <v>0</v>
      </c>
      <c r="G198" t="s">
        <v>629</v>
      </c>
      <c r="H198" t="s">
        <v>272</v>
      </c>
      <c r="I198" t="s">
        <v>761</v>
      </c>
      <c r="J198" t="s">
        <v>762</v>
      </c>
      <c r="K198" t="s">
        <v>764</v>
      </c>
      <c r="L198" t="s">
        <v>60</v>
      </c>
      <c r="M198" t="s">
        <v>1612</v>
      </c>
      <c r="N198" t="s">
        <v>1620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100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35">
      <c r="A199" s="1">
        <v>45292</v>
      </c>
      <c r="B199">
        <v>2024</v>
      </c>
      <c r="C199">
        <v>1</v>
      </c>
      <c r="D199">
        <v>1</v>
      </c>
      <c r="E199">
        <v>0</v>
      </c>
      <c r="F199">
        <v>0</v>
      </c>
      <c r="G199" t="s">
        <v>629</v>
      </c>
      <c r="H199" t="s">
        <v>272</v>
      </c>
      <c r="I199" t="s">
        <v>796</v>
      </c>
      <c r="J199" t="s">
        <v>797</v>
      </c>
      <c r="K199" t="s">
        <v>787</v>
      </c>
      <c r="L199" t="s">
        <v>60</v>
      </c>
      <c r="M199" t="s">
        <v>1612</v>
      </c>
      <c r="N199" t="s">
        <v>1613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100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35">
      <c r="A200" s="1">
        <v>45323</v>
      </c>
      <c r="B200">
        <v>2024</v>
      </c>
      <c r="C200">
        <v>2</v>
      </c>
      <c r="D200">
        <v>1</v>
      </c>
      <c r="E200">
        <v>0</v>
      </c>
      <c r="F200">
        <v>0</v>
      </c>
      <c r="G200" t="s">
        <v>629</v>
      </c>
      <c r="H200" t="s">
        <v>272</v>
      </c>
      <c r="I200" t="s">
        <v>796</v>
      </c>
      <c r="J200" t="s">
        <v>797</v>
      </c>
      <c r="K200" t="s">
        <v>787</v>
      </c>
      <c r="L200" t="s">
        <v>60</v>
      </c>
      <c r="M200" t="s">
        <v>1612</v>
      </c>
      <c r="N200" t="s">
        <v>1614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100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35">
      <c r="A201" s="1">
        <v>45352</v>
      </c>
      <c r="B201">
        <v>2024</v>
      </c>
      <c r="C201">
        <v>3</v>
      </c>
      <c r="D201">
        <v>1</v>
      </c>
      <c r="E201">
        <v>0</v>
      </c>
      <c r="F201">
        <v>0</v>
      </c>
      <c r="G201" t="s">
        <v>629</v>
      </c>
      <c r="H201" t="s">
        <v>272</v>
      </c>
      <c r="I201" t="s">
        <v>796</v>
      </c>
      <c r="J201" t="s">
        <v>797</v>
      </c>
      <c r="K201" t="s">
        <v>787</v>
      </c>
      <c r="L201" t="s">
        <v>60</v>
      </c>
      <c r="M201" t="s">
        <v>1612</v>
      </c>
      <c r="N201" t="s">
        <v>1615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100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35">
      <c r="A202" s="1">
        <v>45383</v>
      </c>
      <c r="B202">
        <v>2024</v>
      </c>
      <c r="C202">
        <v>4</v>
      </c>
      <c r="D202">
        <v>2</v>
      </c>
      <c r="E202">
        <v>0</v>
      </c>
      <c r="F202">
        <v>0</v>
      </c>
      <c r="G202" t="s">
        <v>629</v>
      </c>
      <c r="H202" t="s">
        <v>272</v>
      </c>
      <c r="I202" t="s">
        <v>796</v>
      </c>
      <c r="J202" t="s">
        <v>797</v>
      </c>
      <c r="K202" t="s">
        <v>787</v>
      </c>
      <c r="L202" t="s">
        <v>60</v>
      </c>
      <c r="M202" t="s">
        <v>1612</v>
      </c>
      <c r="N202" t="s">
        <v>1616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100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 x14ac:dyDescent="0.35">
      <c r="A203" s="1">
        <v>45413</v>
      </c>
      <c r="B203">
        <v>2024</v>
      </c>
      <c r="C203">
        <v>5</v>
      </c>
      <c r="D203">
        <v>2</v>
      </c>
      <c r="E203">
        <v>1</v>
      </c>
      <c r="F203">
        <v>0</v>
      </c>
      <c r="G203" t="s">
        <v>629</v>
      </c>
      <c r="H203" t="s">
        <v>272</v>
      </c>
      <c r="I203" t="s">
        <v>796</v>
      </c>
      <c r="J203" t="s">
        <v>797</v>
      </c>
      <c r="K203" t="s">
        <v>787</v>
      </c>
      <c r="L203" t="s">
        <v>60</v>
      </c>
      <c r="M203" t="s">
        <v>1612</v>
      </c>
      <c r="N203" t="s">
        <v>1617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100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35">
      <c r="A204" s="1">
        <v>45444</v>
      </c>
      <c r="B204">
        <v>2024</v>
      </c>
      <c r="C204">
        <v>6</v>
      </c>
      <c r="D204">
        <v>2</v>
      </c>
      <c r="E204">
        <v>1</v>
      </c>
      <c r="F204">
        <v>0</v>
      </c>
      <c r="G204" t="s">
        <v>629</v>
      </c>
      <c r="H204" t="s">
        <v>272</v>
      </c>
      <c r="I204" t="s">
        <v>796</v>
      </c>
      <c r="J204" t="s">
        <v>797</v>
      </c>
      <c r="K204" t="s">
        <v>787</v>
      </c>
      <c r="L204" t="s">
        <v>60</v>
      </c>
      <c r="M204" t="s">
        <v>1612</v>
      </c>
      <c r="N204" t="s">
        <v>1618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100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35">
      <c r="A205" s="1">
        <v>45474</v>
      </c>
      <c r="B205">
        <v>2024</v>
      </c>
      <c r="C205">
        <v>7</v>
      </c>
      <c r="D205">
        <v>3</v>
      </c>
      <c r="E205">
        <v>1</v>
      </c>
      <c r="F205">
        <v>0</v>
      </c>
      <c r="G205" t="s">
        <v>629</v>
      </c>
      <c r="H205" t="s">
        <v>272</v>
      </c>
      <c r="I205" t="s">
        <v>796</v>
      </c>
      <c r="J205" t="s">
        <v>797</v>
      </c>
      <c r="K205" t="s">
        <v>787</v>
      </c>
      <c r="L205" t="s">
        <v>60</v>
      </c>
      <c r="M205" t="s">
        <v>1612</v>
      </c>
      <c r="N205" t="s">
        <v>1619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100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35">
      <c r="A206" s="1">
        <v>45505</v>
      </c>
      <c r="B206">
        <v>2024</v>
      </c>
      <c r="C206">
        <v>8</v>
      </c>
      <c r="D206">
        <v>3</v>
      </c>
      <c r="E206">
        <v>1</v>
      </c>
      <c r="F206">
        <v>0</v>
      </c>
      <c r="G206" t="s">
        <v>629</v>
      </c>
      <c r="H206" t="s">
        <v>272</v>
      </c>
      <c r="I206" t="s">
        <v>796</v>
      </c>
      <c r="J206" t="s">
        <v>797</v>
      </c>
      <c r="K206" t="s">
        <v>787</v>
      </c>
      <c r="L206" t="s">
        <v>60</v>
      </c>
      <c r="M206" t="s">
        <v>1612</v>
      </c>
      <c r="N206" t="s">
        <v>1620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100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5">
      <c r="A207" s="1">
        <v>45292</v>
      </c>
      <c r="B207">
        <v>2024</v>
      </c>
      <c r="C207">
        <v>1</v>
      </c>
      <c r="D207">
        <v>1</v>
      </c>
      <c r="E207">
        <v>0</v>
      </c>
      <c r="F207">
        <v>0</v>
      </c>
      <c r="G207" t="s">
        <v>629</v>
      </c>
      <c r="H207" t="s">
        <v>272</v>
      </c>
      <c r="I207" t="s">
        <v>1356</v>
      </c>
      <c r="J207" t="s">
        <v>1357</v>
      </c>
      <c r="K207" t="s">
        <v>1359</v>
      </c>
      <c r="L207" t="s">
        <v>60</v>
      </c>
      <c r="M207" t="s">
        <v>1612</v>
      </c>
      <c r="N207" t="s">
        <v>1613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100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35">
      <c r="A208" s="1">
        <v>45323</v>
      </c>
      <c r="B208">
        <v>2024</v>
      </c>
      <c r="C208">
        <v>2</v>
      </c>
      <c r="D208">
        <v>1</v>
      </c>
      <c r="E208">
        <v>0</v>
      </c>
      <c r="F208">
        <v>0</v>
      </c>
      <c r="G208" t="s">
        <v>629</v>
      </c>
      <c r="H208" t="s">
        <v>272</v>
      </c>
      <c r="I208" t="s">
        <v>1356</v>
      </c>
      <c r="J208" t="s">
        <v>1357</v>
      </c>
      <c r="K208" t="s">
        <v>1359</v>
      </c>
      <c r="L208" t="s">
        <v>60</v>
      </c>
      <c r="M208" t="s">
        <v>1612</v>
      </c>
      <c r="N208" t="s">
        <v>1614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100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35">
      <c r="A209" s="1">
        <v>45352</v>
      </c>
      <c r="B209">
        <v>2024</v>
      </c>
      <c r="C209">
        <v>3</v>
      </c>
      <c r="D209">
        <v>1</v>
      </c>
      <c r="E209">
        <v>0</v>
      </c>
      <c r="F209">
        <v>0</v>
      </c>
      <c r="G209" t="s">
        <v>629</v>
      </c>
      <c r="H209" t="s">
        <v>272</v>
      </c>
      <c r="I209" t="s">
        <v>1356</v>
      </c>
      <c r="J209" t="s">
        <v>1357</v>
      </c>
      <c r="K209" t="s">
        <v>1359</v>
      </c>
      <c r="L209" t="s">
        <v>60</v>
      </c>
      <c r="M209" t="s">
        <v>1612</v>
      </c>
      <c r="N209" t="s">
        <v>1615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100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35">
      <c r="A210" s="1">
        <v>45383</v>
      </c>
      <c r="B210">
        <v>2024</v>
      </c>
      <c r="C210">
        <v>4</v>
      </c>
      <c r="D210">
        <v>2</v>
      </c>
      <c r="E210">
        <v>0</v>
      </c>
      <c r="F210">
        <v>0</v>
      </c>
      <c r="G210" t="s">
        <v>629</v>
      </c>
      <c r="H210" t="s">
        <v>272</v>
      </c>
      <c r="I210" t="s">
        <v>1356</v>
      </c>
      <c r="J210" t="s">
        <v>1357</v>
      </c>
      <c r="K210" t="s">
        <v>1359</v>
      </c>
      <c r="L210" t="s">
        <v>60</v>
      </c>
      <c r="M210" t="s">
        <v>1612</v>
      </c>
      <c r="N210" t="s">
        <v>1616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100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35">
      <c r="A211" s="1">
        <v>45413</v>
      </c>
      <c r="B211">
        <v>2024</v>
      </c>
      <c r="C211">
        <v>5</v>
      </c>
      <c r="D211">
        <v>2</v>
      </c>
      <c r="E211">
        <v>1</v>
      </c>
      <c r="F211">
        <v>0</v>
      </c>
      <c r="G211" t="s">
        <v>629</v>
      </c>
      <c r="H211" t="s">
        <v>272</v>
      </c>
      <c r="I211" t="s">
        <v>1356</v>
      </c>
      <c r="J211" t="s">
        <v>1357</v>
      </c>
      <c r="K211" t="s">
        <v>1359</v>
      </c>
      <c r="L211" t="s">
        <v>60</v>
      </c>
      <c r="M211" t="s">
        <v>1612</v>
      </c>
      <c r="N211" t="s">
        <v>1617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100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35">
      <c r="A212" s="1">
        <v>45444</v>
      </c>
      <c r="B212">
        <v>2024</v>
      </c>
      <c r="C212">
        <v>6</v>
      </c>
      <c r="D212">
        <v>2</v>
      </c>
      <c r="E212">
        <v>1</v>
      </c>
      <c r="F212">
        <v>0</v>
      </c>
      <c r="G212" t="s">
        <v>629</v>
      </c>
      <c r="H212" t="s">
        <v>272</v>
      </c>
      <c r="I212" t="s">
        <v>1356</v>
      </c>
      <c r="J212" t="s">
        <v>1357</v>
      </c>
      <c r="K212" t="s">
        <v>1359</v>
      </c>
      <c r="L212" t="s">
        <v>60</v>
      </c>
      <c r="M212" t="s">
        <v>1612</v>
      </c>
      <c r="N212" t="s">
        <v>1618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100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35">
      <c r="A213" s="1">
        <v>45474</v>
      </c>
      <c r="B213">
        <v>2024</v>
      </c>
      <c r="C213">
        <v>7</v>
      </c>
      <c r="D213">
        <v>3</v>
      </c>
      <c r="E213">
        <v>1</v>
      </c>
      <c r="F213">
        <v>0</v>
      </c>
      <c r="G213" t="s">
        <v>629</v>
      </c>
      <c r="H213" t="s">
        <v>272</v>
      </c>
      <c r="I213" t="s">
        <v>1356</v>
      </c>
      <c r="J213" t="s">
        <v>1357</v>
      </c>
      <c r="K213" t="s">
        <v>1359</v>
      </c>
      <c r="L213" t="s">
        <v>60</v>
      </c>
      <c r="M213" t="s">
        <v>1612</v>
      </c>
      <c r="N213" t="s">
        <v>1619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100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 x14ac:dyDescent="0.35">
      <c r="A214" s="1">
        <v>45505</v>
      </c>
      <c r="B214">
        <v>2024</v>
      </c>
      <c r="C214">
        <v>8</v>
      </c>
      <c r="D214">
        <v>3</v>
      </c>
      <c r="E214">
        <v>1</v>
      </c>
      <c r="F214">
        <v>0</v>
      </c>
      <c r="G214" t="s">
        <v>629</v>
      </c>
      <c r="H214" t="s">
        <v>272</v>
      </c>
      <c r="I214" t="s">
        <v>1356</v>
      </c>
      <c r="J214" t="s">
        <v>1357</v>
      </c>
      <c r="K214" t="s">
        <v>1359</v>
      </c>
      <c r="L214" t="s">
        <v>60</v>
      </c>
      <c r="M214" t="s">
        <v>1612</v>
      </c>
      <c r="N214" t="s">
        <v>1620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100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35">
      <c r="A215" s="1">
        <v>45292</v>
      </c>
      <c r="B215">
        <v>2024</v>
      </c>
      <c r="C215">
        <v>1</v>
      </c>
      <c r="D215">
        <v>1</v>
      </c>
      <c r="E215">
        <v>0</v>
      </c>
      <c r="F215">
        <v>0</v>
      </c>
      <c r="G215" t="s">
        <v>629</v>
      </c>
      <c r="H215" t="s">
        <v>272</v>
      </c>
      <c r="I215" t="s">
        <v>778</v>
      </c>
      <c r="J215" t="s">
        <v>779</v>
      </c>
      <c r="K215" t="s">
        <v>781</v>
      </c>
      <c r="L215" t="s">
        <v>63</v>
      </c>
      <c r="M215" t="s">
        <v>1612</v>
      </c>
      <c r="N215" t="s">
        <v>1613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100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35">
      <c r="A216" s="1">
        <v>45323</v>
      </c>
      <c r="B216">
        <v>2024</v>
      </c>
      <c r="C216">
        <v>2</v>
      </c>
      <c r="D216">
        <v>1</v>
      </c>
      <c r="E216">
        <v>0</v>
      </c>
      <c r="F216">
        <v>0</v>
      </c>
      <c r="G216" t="s">
        <v>629</v>
      </c>
      <c r="H216" t="s">
        <v>272</v>
      </c>
      <c r="I216" t="s">
        <v>778</v>
      </c>
      <c r="J216" t="s">
        <v>779</v>
      </c>
      <c r="K216" t="s">
        <v>781</v>
      </c>
      <c r="L216" t="s">
        <v>63</v>
      </c>
      <c r="M216" t="s">
        <v>1612</v>
      </c>
      <c r="N216" t="s">
        <v>1614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100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35">
      <c r="A217" s="1">
        <v>45352</v>
      </c>
      <c r="B217">
        <v>2024</v>
      </c>
      <c r="C217">
        <v>3</v>
      </c>
      <c r="D217">
        <v>1</v>
      </c>
      <c r="E217">
        <v>0</v>
      </c>
      <c r="F217">
        <v>0</v>
      </c>
      <c r="G217" t="s">
        <v>629</v>
      </c>
      <c r="H217" t="s">
        <v>272</v>
      </c>
      <c r="I217" t="s">
        <v>778</v>
      </c>
      <c r="J217" t="s">
        <v>779</v>
      </c>
      <c r="K217" t="s">
        <v>781</v>
      </c>
      <c r="L217" t="s">
        <v>63</v>
      </c>
      <c r="M217" t="s">
        <v>1612</v>
      </c>
      <c r="N217" t="s">
        <v>1615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100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35">
      <c r="A218" s="1">
        <v>45383</v>
      </c>
      <c r="B218">
        <v>2024</v>
      </c>
      <c r="C218">
        <v>4</v>
      </c>
      <c r="D218">
        <v>2</v>
      </c>
      <c r="E218">
        <v>0</v>
      </c>
      <c r="F218">
        <v>0</v>
      </c>
      <c r="G218" t="s">
        <v>629</v>
      </c>
      <c r="H218" t="s">
        <v>272</v>
      </c>
      <c r="I218" t="s">
        <v>778</v>
      </c>
      <c r="J218" t="s">
        <v>779</v>
      </c>
      <c r="K218" t="s">
        <v>781</v>
      </c>
      <c r="L218" t="s">
        <v>63</v>
      </c>
      <c r="M218" t="s">
        <v>1612</v>
      </c>
      <c r="N218" t="s">
        <v>1616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100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35">
      <c r="A219" s="1">
        <v>45413</v>
      </c>
      <c r="B219">
        <v>2024</v>
      </c>
      <c r="C219">
        <v>5</v>
      </c>
      <c r="D219">
        <v>2</v>
      </c>
      <c r="E219">
        <v>1</v>
      </c>
      <c r="F219">
        <v>0</v>
      </c>
      <c r="G219" t="s">
        <v>629</v>
      </c>
      <c r="H219" t="s">
        <v>272</v>
      </c>
      <c r="I219" t="s">
        <v>778</v>
      </c>
      <c r="J219" t="s">
        <v>779</v>
      </c>
      <c r="K219" t="s">
        <v>781</v>
      </c>
      <c r="L219" t="s">
        <v>63</v>
      </c>
      <c r="M219" t="s">
        <v>1612</v>
      </c>
      <c r="N219" t="s">
        <v>1617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100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35">
      <c r="A220" s="1">
        <v>45444</v>
      </c>
      <c r="B220">
        <v>2024</v>
      </c>
      <c r="C220">
        <v>6</v>
      </c>
      <c r="D220">
        <v>2</v>
      </c>
      <c r="E220">
        <v>1</v>
      </c>
      <c r="F220">
        <v>0</v>
      </c>
      <c r="G220" t="s">
        <v>629</v>
      </c>
      <c r="H220" t="s">
        <v>272</v>
      </c>
      <c r="I220" t="s">
        <v>778</v>
      </c>
      <c r="J220" t="s">
        <v>779</v>
      </c>
      <c r="K220" t="s">
        <v>781</v>
      </c>
      <c r="L220" t="s">
        <v>63</v>
      </c>
      <c r="M220" t="s">
        <v>1612</v>
      </c>
      <c r="N220" t="s">
        <v>1618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100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35">
      <c r="A221" s="1">
        <v>45474</v>
      </c>
      <c r="B221">
        <v>2024</v>
      </c>
      <c r="C221">
        <v>7</v>
      </c>
      <c r="D221">
        <v>3</v>
      </c>
      <c r="E221">
        <v>1</v>
      </c>
      <c r="F221">
        <v>0</v>
      </c>
      <c r="G221" t="s">
        <v>629</v>
      </c>
      <c r="H221" t="s">
        <v>272</v>
      </c>
      <c r="I221" t="s">
        <v>778</v>
      </c>
      <c r="J221" t="s">
        <v>779</v>
      </c>
      <c r="K221" t="s">
        <v>781</v>
      </c>
      <c r="L221" t="s">
        <v>63</v>
      </c>
      <c r="M221" t="s">
        <v>1612</v>
      </c>
      <c r="N221" t="s">
        <v>1619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100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35">
      <c r="A222" s="1">
        <v>45505</v>
      </c>
      <c r="B222">
        <v>2024</v>
      </c>
      <c r="C222">
        <v>8</v>
      </c>
      <c r="D222">
        <v>3</v>
      </c>
      <c r="E222">
        <v>1</v>
      </c>
      <c r="F222">
        <v>0</v>
      </c>
      <c r="G222" t="s">
        <v>629</v>
      </c>
      <c r="H222" t="s">
        <v>272</v>
      </c>
      <c r="I222" t="s">
        <v>778</v>
      </c>
      <c r="J222" t="s">
        <v>779</v>
      </c>
      <c r="K222" t="s">
        <v>781</v>
      </c>
      <c r="L222" t="s">
        <v>63</v>
      </c>
      <c r="M222" t="s">
        <v>1612</v>
      </c>
      <c r="N222" t="s">
        <v>1620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100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 x14ac:dyDescent="0.35">
      <c r="A223" s="1">
        <v>45292</v>
      </c>
      <c r="B223">
        <v>2024</v>
      </c>
      <c r="C223">
        <v>1</v>
      </c>
      <c r="D223">
        <v>1</v>
      </c>
      <c r="E223">
        <v>0</v>
      </c>
      <c r="F223">
        <v>0</v>
      </c>
      <c r="G223" t="s">
        <v>629</v>
      </c>
      <c r="H223" t="s">
        <v>272</v>
      </c>
      <c r="I223" t="s">
        <v>1343</v>
      </c>
      <c r="J223" t="s">
        <v>1344</v>
      </c>
      <c r="K223" t="s">
        <v>1346</v>
      </c>
      <c r="L223" t="s">
        <v>63</v>
      </c>
      <c r="M223" t="s">
        <v>1612</v>
      </c>
      <c r="N223" t="s">
        <v>1613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100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x14ac:dyDescent="0.35">
      <c r="A224" s="1">
        <v>45323</v>
      </c>
      <c r="B224">
        <v>2024</v>
      </c>
      <c r="C224">
        <v>2</v>
      </c>
      <c r="D224">
        <v>1</v>
      </c>
      <c r="E224">
        <v>0</v>
      </c>
      <c r="F224">
        <v>0</v>
      </c>
      <c r="G224" t="s">
        <v>629</v>
      </c>
      <c r="H224" t="s">
        <v>272</v>
      </c>
      <c r="I224" t="s">
        <v>1343</v>
      </c>
      <c r="J224" t="s">
        <v>1344</v>
      </c>
      <c r="K224" t="s">
        <v>1346</v>
      </c>
      <c r="L224" t="s">
        <v>63</v>
      </c>
      <c r="M224" t="s">
        <v>1612</v>
      </c>
      <c r="N224" t="s">
        <v>1614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100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 x14ac:dyDescent="0.35">
      <c r="A225" s="1">
        <v>45352</v>
      </c>
      <c r="B225">
        <v>2024</v>
      </c>
      <c r="C225">
        <v>3</v>
      </c>
      <c r="D225">
        <v>1</v>
      </c>
      <c r="E225">
        <v>0</v>
      </c>
      <c r="F225">
        <v>0</v>
      </c>
      <c r="G225" t="s">
        <v>629</v>
      </c>
      <c r="H225" t="s">
        <v>272</v>
      </c>
      <c r="I225" t="s">
        <v>1343</v>
      </c>
      <c r="J225" t="s">
        <v>1344</v>
      </c>
      <c r="K225" t="s">
        <v>1346</v>
      </c>
      <c r="L225" t="s">
        <v>63</v>
      </c>
      <c r="M225" t="s">
        <v>1612</v>
      </c>
      <c r="N225" t="s">
        <v>1615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100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35">
      <c r="A226" s="1">
        <v>45383</v>
      </c>
      <c r="B226">
        <v>2024</v>
      </c>
      <c r="C226">
        <v>4</v>
      </c>
      <c r="D226">
        <v>2</v>
      </c>
      <c r="E226">
        <v>0</v>
      </c>
      <c r="F226">
        <v>0</v>
      </c>
      <c r="G226" t="s">
        <v>629</v>
      </c>
      <c r="H226" t="s">
        <v>272</v>
      </c>
      <c r="I226" t="s">
        <v>1343</v>
      </c>
      <c r="J226" t="s">
        <v>1344</v>
      </c>
      <c r="K226" t="s">
        <v>1346</v>
      </c>
      <c r="L226" t="s">
        <v>63</v>
      </c>
      <c r="M226" t="s">
        <v>1612</v>
      </c>
      <c r="N226" t="s">
        <v>1616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100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x14ac:dyDescent="0.35">
      <c r="A227" s="1">
        <v>45413</v>
      </c>
      <c r="B227">
        <v>2024</v>
      </c>
      <c r="C227">
        <v>5</v>
      </c>
      <c r="D227">
        <v>2</v>
      </c>
      <c r="E227">
        <v>1</v>
      </c>
      <c r="F227">
        <v>0</v>
      </c>
      <c r="G227" t="s">
        <v>629</v>
      </c>
      <c r="H227" t="s">
        <v>272</v>
      </c>
      <c r="I227" t="s">
        <v>1343</v>
      </c>
      <c r="J227" t="s">
        <v>1344</v>
      </c>
      <c r="K227" t="s">
        <v>1346</v>
      </c>
      <c r="L227" t="s">
        <v>63</v>
      </c>
      <c r="M227" t="s">
        <v>1612</v>
      </c>
      <c r="N227" t="s">
        <v>1617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100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x14ac:dyDescent="0.35">
      <c r="A228" s="1">
        <v>45444</v>
      </c>
      <c r="B228">
        <v>2024</v>
      </c>
      <c r="C228">
        <v>6</v>
      </c>
      <c r="D228">
        <v>2</v>
      </c>
      <c r="E228">
        <v>1</v>
      </c>
      <c r="F228">
        <v>0</v>
      </c>
      <c r="G228" t="s">
        <v>629</v>
      </c>
      <c r="H228" t="s">
        <v>272</v>
      </c>
      <c r="I228" t="s">
        <v>1343</v>
      </c>
      <c r="J228" t="s">
        <v>1344</v>
      </c>
      <c r="K228" t="s">
        <v>1346</v>
      </c>
      <c r="L228" t="s">
        <v>63</v>
      </c>
      <c r="M228" t="s">
        <v>1612</v>
      </c>
      <c r="N228" t="s">
        <v>1618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100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35">
      <c r="A229" s="1">
        <v>45474</v>
      </c>
      <c r="B229">
        <v>2024</v>
      </c>
      <c r="C229">
        <v>7</v>
      </c>
      <c r="D229">
        <v>3</v>
      </c>
      <c r="E229">
        <v>1</v>
      </c>
      <c r="F229">
        <v>0</v>
      </c>
      <c r="G229" t="s">
        <v>629</v>
      </c>
      <c r="H229" t="s">
        <v>272</v>
      </c>
      <c r="I229" t="s">
        <v>1343</v>
      </c>
      <c r="J229" t="s">
        <v>1344</v>
      </c>
      <c r="K229" t="s">
        <v>1346</v>
      </c>
      <c r="L229" t="s">
        <v>63</v>
      </c>
      <c r="M229" t="s">
        <v>1612</v>
      </c>
      <c r="N229" t="s">
        <v>1619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100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35">
      <c r="A230" s="1">
        <v>45505</v>
      </c>
      <c r="B230">
        <v>2024</v>
      </c>
      <c r="C230">
        <v>8</v>
      </c>
      <c r="D230">
        <v>3</v>
      </c>
      <c r="E230">
        <v>1</v>
      </c>
      <c r="F230">
        <v>0</v>
      </c>
      <c r="G230" t="s">
        <v>629</v>
      </c>
      <c r="H230" t="s">
        <v>272</v>
      </c>
      <c r="I230" t="s">
        <v>1343</v>
      </c>
      <c r="J230" t="s">
        <v>1344</v>
      </c>
      <c r="K230" t="s">
        <v>1346</v>
      </c>
      <c r="L230" t="s">
        <v>63</v>
      </c>
      <c r="M230" t="s">
        <v>1612</v>
      </c>
      <c r="N230" t="s">
        <v>1620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100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35">
      <c r="A231" s="1">
        <v>45292</v>
      </c>
      <c r="B231">
        <v>2024</v>
      </c>
      <c r="C231">
        <v>1</v>
      </c>
      <c r="D231">
        <v>1</v>
      </c>
      <c r="E231">
        <v>0</v>
      </c>
      <c r="F231">
        <v>0</v>
      </c>
      <c r="G231" t="s">
        <v>629</v>
      </c>
      <c r="H231" t="s">
        <v>272</v>
      </c>
      <c r="I231" t="s">
        <v>733</v>
      </c>
      <c r="J231" t="s">
        <v>734</v>
      </c>
      <c r="K231" t="s">
        <v>703</v>
      </c>
      <c r="L231" t="s">
        <v>60</v>
      </c>
      <c r="M231" t="s">
        <v>1612</v>
      </c>
      <c r="N231" t="s">
        <v>1613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100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35">
      <c r="A232" s="1">
        <v>45323</v>
      </c>
      <c r="B232">
        <v>2024</v>
      </c>
      <c r="C232">
        <v>2</v>
      </c>
      <c r="D232">
        <v>1</v>
      </c>
      <c r="E232">
        <v>0</v>
      </c>
      <c r="F232">
        <v>0</v>
      </c>
      <c r="G232" t="s">
        <v>629</v>
      </c>
      <c r="H232" t="s">
        <v>272</v>
      </c>
      <c r="I232" t="s">
        <v>733</v>
      </c>
      <c r="J232" t="s">
        <v>734</v>
      </c>
      <c r="K232" t="s">
        <v>703</v>
      </c>
      <c r="L232" t="s">
        <v>60</v>
      </c>
      <c r="M232" t="s">
        <v>1612</v>
      </c>
      <c r="N232" t="s">
        <v>1614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100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x14ac:dyDescent="0.35">
      <c r="A233" s="1">
        <v>45352</v>
      </c>
      <c r="B233">
        <v>2024</v>
      </c>
      <c r="C233">
        <v>3</v>
      </c>
      <c r="D233">
        <v>1</v>
      </c>
      <c r="E233">
        <v>0</v>
      </c>
      <c r="F233">
        <v>0</v>
      </c>
      <c r="G233" t="s">
        <v>629</v>
      </c>
      <c r="H233" t="s">
        <v>272</v>
      </c>
      <c r="I233" t="s">
        <v>733</v>
      </c>
      <c r="J233" t="s">
        <v>734</v>
      </c>
      <c r="K233" t="s">
        <v>703</v>
      </c>
      <c r="L233" t="s">
        <v>60</v>
      </c>
      <c r="M233" t="s">
        <v>1612</v>
      </c>
      <c r="N233" t="s">
        <v>1615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100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35">
      <c r="A234" s="1">
        <v>45383</v>
      </c>
      <c r="B234">
        <v>2024</v>
      </c>
      <c r="C234">
        <v>4</v>
      </c>
      <c r="D234">
        <v>2</v>
      </c>
      <c r="E234">
        <v>0</v>
      </c>
      <c r="F234">
        <v>0</v>
      </c>
      <c r="G234" t="s">
        <v>629</v>
      </c>
      <c r="H234" t="s">
        <v>272</v>
      </c>
      <c r="I234" t="s">
        <v>733</v>
      </c>
      <c r="J234" t="s">
        <v>734</v>
      </c>
      <c r="K234" t="s">
        <v>703</v>
      </c>
      <c r="L234" t="s">
        <v>60</v>
      </c>
      <c r="M234" t="s">
        <v>1612</v>
      </c>
      <c r="N234" t="s">
        <v>1616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100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 x14ac:dyDescent="0.35">
      <c r="A235" s="1">
        <v>45413</v>
      </c>
      <c r="B235">
        <v>2024</v>
      </c>
      <c r="C235">
        <v>5</v>
      </c>
      <c r="D235">
        <v>2</v>
      </c>
      <c r="E235">
        <v>1</v>
      </c>
      <c r="F235">
        <v>0</v>
      </c>
      <c r="G235" t="s">
        <v>629</v>
      </c>
      <c r="H235" t="s">
        <v>272</v>
      </c>
      <c r="I235" t="s">
        <v>733</v>
      </c>
      <c r="J235" t="s">
        <v>734</v>
      </c>
      <c r="K235" t="s">
        <v>703</v>
      </c>
      <c r="L235" t="s">
        <v>60</v>
      </c>
      <c r="M235" t="s">
        <v>1612</v>
      </c>
      <c r="N235" t="s">
        <v>1617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100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x14ac:dyDescent="0.35">
      <c r="A236" s="1">
        <v>45444</v>
      </c>
      <c r="B236">
        <v>2024</v>
      </c>
      <c r="C236">
        <v>6</v>
      </c>
      <c r="D236">
        <v>2</v>
      </c>
      <c r="E236">
        <v>1</v>
      </c>
      <c r="F236">
        <v>0</v>
      </c>
      <c r="G236" t="s">
        <v>629</v>
      </c>
      <c r="H236" t="s">
        <v>272</v>
      </c>
      <c r="I236" t="s">
        <v>733</v>
      </c>
      <c r="J236" t="s">
        <v>734</v>
      </c>
      <c r="K236" t="s">
        <v>703</v>
      </c>
      <c r="L236" t="s">
        <v>60</v>
      </c>
      <c r="M236" t="s">
        <v>1612</v>
      </c>
      <c r="N236" t="s">
        <v>1618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100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 x14ac:dyDescent="0.35">
      <c r="A237" s="1">
        <v>45474</v>
      </c>
      <c r="B237">
        <v>2024</v>
      </c>
      <c r="C237">
        <v>7</v>
      </c>
      <c r="D237">
        <v>3</v>
      </c>
      <c r="E237">
        <v>1</v>
      </c>
      <c r="F237">
        <v>0</v>
      </c>
      <c r="G237" t="s">
        <v>629</v>
      </c>
      <c r="H237" t="s">
        <v>272</v>
      </c>
      <c r="I237" t="s">
        <v>733</v>
      </c>
      <c r="J237" t="s">
        <v>734</v>
      </c>
      <c r="K237" t="s">
        <v>703</v>
      </c>
      <c r="L237" t="s">
        <v>60</v>
      </c>
      <c r="M237" t="s">
        <v>1612</v>
      </c>
      <c r="N237" t="s">
        <v>1619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100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35">
      <c r="A238" s="1">
        <v>45505</v>
      </c>
      <c r="B238">
        <v>2024</v>
      </c>
      <c r="C238">
        <v>8</v>
      </c>
      <c r="D238">
        <v>3</v>
      </c>
      <c r="E238">
        <v>1</v>
      </c>
      <c r="F238">
        <v>0</v>
      </c>
      <c r="G238" t="s">
        <v>629</v>
      </c>
      <c r="H238" t="s">
        <v>272</v>
      </c>
      <c r="I238" t="s">
        <v>733</v>
      </c>
      <c r="J238" t="s">
        <v>734</v>
      </c>
      <c r="K238" t="s">
        <v>703</v>
      </c>
      <c r="L238" t="s">
        <v>60</v>
      </c>
      <c r="M238" t="s">
        <v>1612</v>
      </c>
      <c r="N238" t="s">
        <v>1620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100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x14ac:dyDescent="0.35">
      <c r="A239" s="1">
        <v>45292</v>
      </c>
      <c r="B239">
        <v>2024</v>
      </c>
      <c r="C239">
        <v>1</v>
      </c>
      <c r="D239">
        <v>1</v>
      </c>
      <c r="E239">
        <v>0</v>
      </c>
      <c r="F239">
        <v>0</v>
      </c>
      <c r="G239" t="s">
        <v>629</v>
      </c>
      <c r="H239" t="s">
        <v>272</v>
      </c>
      <c r="I239" t="s">
        <v>853</v>
      </c>
      <c r="J239" t="s">
        <v>854</v>
      </c>
      <c r="K239" t="s">
        <v>846</v>
      </c>
      <c r="L239" t="s">
        <v>60</v>
      </c>
      <c r="M239" t="s">
        <v>1612</v>
      </c>
      <c r="N239" t="s">
        <v>1613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100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35">
      <c r="A240" s="1">
        <v>45323</v>
      </c>
      <c r="B240">
        <v>2024</v>
      </c>
      <c r="C240">
        <v>2</v>
      </c>
      <c r="D240">
        <v>1</v>
      </c>
      <c r="E240">
        <v>0</v>
      </c>
      <c r="F240">
        <v>0</v>
      </c>
      <c r="G240" t="s">
        <v>629</v>
      </c>
      <c r="H240" t="s">
        <v>272</v>
      </c>
      <c r="I240" t="s">
        <v>853</v>
      </c>
      <c r="J240" t="s">
        <v>854</v>
      </c>
      <c r="K240" t="s">
        <v>846</v>
      </c>
      <c r="L240" t="s">
        <v>60</v>
      </c>
      <c r="M240" t="s">
        <v>1612</v>
      </c>
      <c r="N240" t="s">
        <v>1614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100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5">
      <c r="A241" s="1">
        <v>45352</v>
      </c>
      <c r="B241">
        <v>2024</v>
      </c>
      <c r="C241">
        <v>3</v>
      </c>
      <c r="D241">
        <v>1</v>
      </c>
      <c r="E241">
        <v>0</v>
      </c>
      <c r="F241">
        <v>0</v>
      </c>
      <c r="G241" t="s">
        <v>629</v>
      </c>
      <c r="H241" t="s">
        <v>272</v>
      </c>
      <c r="I241" t="s">
        <v>853</v>
      </c>
      <c r="J241" t="s">
        <v>854</v>
      </c>
      <c r="K241" t="s">
        <v>846</v>
      </c>
      <c r="L241" t="s">
        <v>60</v>
      </c>
      <c r="M241" t="s">
        <v>1612</v>
      </c>
      <c r="N241" t="s">
        <v>1615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100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35">
      <c r="A242" s="1">
        <v>45383</v>
      </c>
      <c r="B242">
        <v>2024</v>
      </c>
      <c r="C242">
        <v>4</v>
      </c>
      <c r="D242">
        <v>2</v>
      </c>
      <c r="E242">
        <v>0</v>
      </c>
      <c r="F242">
        <v>0</v>
      </c>
      <c r="G242" t="s">
        <v>629</v>
      </c>
      <c r="H242" t="s">
        <v>272</v>
      </c>
      <c r="I242" t="s">
        <v>853</v>
      </c>
      <c r="J242" t="s">
        <v>854</v>
      </c>
      <c r="K242" t="s">
        <v>846</v>
      </c>
      <c r="L242" t="s">
        <v>60</v>
      </c>
      <c r="M242" t="s">
        <v>1612</v>
      </c>
      <c r="N242" t="s">
        <v>1616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100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35">
      <c r="A243" s="1">
        <v>45413</v>
      </c>
      <c r="B243">
        <v>2024</v>
      </c>
      <c r="C243">
        <v>5</v>
      </c>
      <c r="D243">
        <v>2</v>
      </c>
      <c r="E243">
        <v>1</v>
      </c>
      <c r="F243">
        <v>0</v>
      </c>
      <c r="G243" t="s">
        <v>629</v>
      </c>
      <c r="H243" t="s">
        <v>272</v>
      </c>
      <c r="I243" t="s">
        <v>853</v>
      </c>
      <c r="J243" t="s">
        <v>854</v>
      </c>
      <c r="K243" t="s">
        <v>846</v>
      </c>
      <c r="L243" t="s">
        <v>60</v>
      </c>
      <c r="M243" t="s">
        <v>1612</v>
      </c>
      <c r="N243" t="s">
        <v>1617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100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35">
      <c r="A244" s="1">
        <v>45444</v>
      </c>
      <c r="B244">
        <v>2024</v>
      </c>
      <c r="C244">
        <v>6</v>
      </c>
      <c r="D244">
        <v>2</v>
      </c>
      <c r="E244">
        <v>1</v>
      </c>
      <c r="F244">
        <v>0</v>
      </c>
      <c r="G244" t="s">
        <v>629</v>
      </c>
      <c r="H244" t="s">
        <v>272</v>
      </c>
      <c r="I244" t="s">
        <v>853</v>
      </c>
      <c r="J244" t="s">
        <v>854</v>
      </c>
      <c r="K244" t="s">
        <v>846</v>
      </c>
      <c r="L244" t="s">
        <v>60</v>
      </c>
      <c r="M244" t="s">
        <v>1612</v>
      </c>
      <c r="N244" t="s">
        <v>1618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100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x14ac:dyDescent="0.35">
      <c r="A245" s="1">
        <v>45474</v>
      </c>
      <c r="B245">
        <v>2024</v>
      </c>
      <c r="C245">
        <v>7</v>
      </c>
      <c r="D245">
        <v>3</v>
      </c>
      <c r="E245">
        <v>1</v>
      </c>
      <c r="F245">
        <v>0</v>
      </c>
      <c r="G245" t="s">
        <v>629</v>
      </c>
      <c r="H245" t="s">
        <v>272</v>
      </c>
      <c r="I245" t="s">
        <v>853</v>
      </c>
      <c r="J245" t="s">
        <v>854</v>
      </c>
      <c r="K245" t="s">
        <v>846</v>
      </c>
      <c r="L245" t="s">
        <v>60</v>
      </c>
      <c r="M245" t="s">
        <v>1612</v>
      </c>
      <c r="N245" t="s">
        <v>1619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100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35">
      <c r="A246" s="1">
        <v>45505</v>
      </c>
      <c r="B246">
        <v>2024</v>
      </c>
      <c r="C246">
        <v>8</v>
      </c>
      <c r="D246">
        <v>3</v>
      </c>
      <c r="E246">
        <v>1</v>
      </c>
      <c r="F246">
        <v>0</v>
      </c>
      <c r="G246" t="s">
        <v>629</v>
      </c>
      <c r="H246" t="s">
        <v>272</v>
      </c>
      <c r="I246" t="s">
        <v>853</v>
      </c>
      <c r="J246" t="s">
        <v>854</v>
      </c>
      <c r="K246" t="s">
        <v>846</v>
      </c>
      <c r="L246" t="s">
        <v>60</v>
      </c>
      <c r="M246" t="s">
        <v>1612</v>
      </c>
      <c r="N246" t="s">
        <v>1620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100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 x14ac:dyDescent="0.35">
      <c r="A247" s="1">
        <v>45292</v>
      </c>
      <c r="B247">
        <v>2024</v>
      </c>
      <c r="C247">
        <v>1</v>
      </c>
      <c r="D247">
        <v>1</v>
      </c>
      <c r="E247">
        <v>0</v>
      </c>
      <c r="F247">
        <v>0</v>
      </c>
      <c r="G247" t="s">
        <v>629</v>
      </c>
      <c r="H247" t="s">
        <v>272</v>
      </c>
      <c r="I247" t="s">
        <v>687</v>
      </c>
      <c r="J247" t="s">
        <v>688</v>
      </c>
      <c r="K247" t="s">
        <v>690</v>
      </c>
      <c r="L247" t="s">
        <v>66</v>
      </c>
      <c r="M247" t="s">
        <v>1612</v>
      </c>
      <c r="N247" t="s">
        <v>1613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100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 x14ac:dyDescent="0.35">
      <c r="A248" s="1">
        <v>45323</v>
      </c>
      <c r="B248">
        <v>2024</v>
      </c>
      <c r="C248">
        <v>2</v>
      </c>
      <c r="D248">
        <v>1</v>
      </c>
      <c r="E248">
        <v>0</v>
      </c>
      <c r="F248">
        <v>0</v>
      </c>
      <c r="G248" t="s">
        <v>629</v>
      </c>
      <c r="H248" t="s">
        <v>272</v>
      </c>
      <c r="I248" t="s">
        <v>687</v>
      </c>
      <c r="J248" t="s">
        <v>688</v>
      </c>
      <c r="K248" t="s">
        <v>690</v>
      </c>
      <c r="L248" t="s">
        <v>66</v>
      </c>
      <c r="M248" t="s">
        <v>1612</v>
      </c>
      <c r="N248" t="s">
        <v>1614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100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x14ac:dyDescent="0.35">
      <c r="A249" s="1">
        <v>45352</v>
      </c>
      <c r="B249">
        <v>2024</v>
      </c>
      <c r="C249">
        <v>3</v>
      </c>
      <c r="D249">
        <v>1</v>
      </c>
      <c r="E249">
        <v>0</v>
      </c>
      <c r="F249">
        <v>0</v>
      </c>
      <c r="G249" t="s">
        <v>629</v>
      </c>
      <c r="H249" t="s">
        <v>272</v>
      </c>
      <c r="I249" t="s">
        <v>687</v>
      </c>
      <c r="J249" t="s">
        <v>688</v>
      </c>
      <c r="K249" t="s">
        <v>690</v>
      </c>
      <c r="L249" t="s">
        <v>66</v>
      </c>
      <c r="M249" t="s">
        <v>1612</v>
      </c>
      <c r="N249" t="s">
        <v>1615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100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35">
      <c r="A250" s="1">
        <v>45383</v>
      </c>
      <c r="B250">
        <v>2024</v>
      </c>
      <c r="C250">
        <v>4</v>
      </c>
      <c r="D250">
        <v>2</v>
      </c>
      <c r="E250">
        <v>0</v>
      </c>
      <c r="F250">
        <v>0</v>
      </c>
      <c r="G250" t="s">
        <v>629</v>
      </c>
      <c r="H250" t="s">
        <v>272</v>
      </c>
      <c r="I250" t="s">
        <v>687</v>
      </c>
      <c r="J250" t="s">
        <v>688</v>
      </c>
      <c r="K250" t="s">
        <v>690</v>
      </c>
      <c r="L250" t="s">
        <v>66</v>
      </c>
      <c r="M250" t="s">
        <v>1612</v>
      </c>
      <c r="N250" t="s">
        <v>1616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100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35">
      <c r="A251" s="1">
        <v>45413</v>
      </c>
      <c r="B251">
        <v>2024</v>
      </c>
      <c r="C251">
        <v>5</v>
      </c>
      <c r="D251">
        <v>2</v>
      </c>
      <c r="E251">
        <v>1</v>
      </c>
      <c r="F251">
        <v>0</v>
      </c>
      <c r="G251" t="s">
        <v>629</v>
      </c>
      <c r="H251" t="s">
        <v>272</v>
      </c>
      <c r="I251" t="s">
        <v>687</v>
      </c>
      <c r="J251" t="s">
        <v>688</v>
      </c>
      <c r="K251" t="s">
        <v>690</v>
      </c>
      <c r="L251" t="s">
        <v>66</v>
      </c>
      <c r="M251" t="s">
        <v>1612</v>
      </c>
      <c r="N251" t="s">
        <v>1617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100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35">
      <c r="A252" s="1">
        <v>45444</v>
      </c>
      <c r="B252">
        <v>2024</v>
      </c>
      <c r="C252">
        <v>6</v>
      </c>
      <c r="D252">
        <v>2</v>
      </c>
      <c r="E252">
        <v>1</v>
      </c>
      <c r="F252">
        <v>0</v>
      </c>
      <c r="G252" t="s">
        <v>629</v>
      </c>
      <c r="H252" t="s">
        <v>272</v>
      </c>
      <c r="I252" t="s">
        <v>687</v>
      </c>
      <c r="J252" t="s">
        <v>688</v>
      </c>
      <c r="K252" t="s">
        <v>690</v>
      </c>
      <c r="L252" t="s">
        <v>66</v>
      </c>
      <c r="M252" t="s">
        <v>1612</v>
      </c>
      <c r="N252" t="s">
        <v>1618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100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35">
      <c r="A253" s="1">
        <v>45474</v>
      </c>
      <c r="B253">
        <v>2024</v>
      </c>
      <c r="C253">
        <v>7</v>
      </c>
      <c r="D253">
        <v>3</v>
      </c>
      <c r="E253">
        <v>1</v>
      </c>
      <c r="F253">
        <v>0</v>
      </c>
      <c r="G253" t="s">
        <v>629</v>
      </c>
      <c r="H253" t="s">
        <v>272</v>
      </c>
      <c r="I253" t="s">
        <v>687</v>
      </c>
      <c r="J253" t="s">
        <v>688</v>
      </c>
      <c r="K253" t="s">
        <v>690</v>
      </c>
      <c r="L253" t="s">
        <v>66</v>
      </c>
      <c r="M253" t="s">
        <v>1612</v>
      </c>
      <c r="N253" t="s">
        <v>1619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100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35">
      <c r="A254" s="1">
        <v>45505</v>
      </c>
      <c r="B254">
        <v>2024</v>
      </c>
      <c r="C254">
        <v>8</v>
      </c>
      <c r="D254">
        <v>3</v>
      </c>
      <c r="E254">
        <v>1</v>
      </c>
      <c r="F254">
        <v>0</v>
      </c>
      <c r="G254" t="s">
        <v>629</v>
      </c>
      <c r="H254" t="s">
        <v>272</v>
      </c>
      <c r="I254" t="s">
        <v>687</v>
      </c>
      <c r="J254" t="s">
        <v>688</v>
      </c>
      <c r="K254" t="s">
        <v>690</v>
      </c>
      <c r="L254" t="s">
        <v>66</v>
      </c>
      <c r="M254" t="s">
        <v>1612</v>
      </c>
      <c r="N254" t="s">
        <v>1620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100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35">
      <c r="A255" s="1">
        <v>45292</v>
      </c>
      <c r="B255">
        <v>2024</v>
      </c>
      <c r="C255">
        <v>1</v>
      </c>
      <c r="D255">
        <v>1</v>
      </c>
      <c r="E255">
        <v>0</v>
      </c>
      <c r="F255">
        <v>0</v>
      </c>
      <c r="G255" t="s">
        <v>629</v>
      </c>
      <c r="H255" t="s">
        <v>272</v>
      </c>
      <c r="I255" t="s">
        <v>1353</v>
      </c>
      <c r="J255" t="s">
        <v>1354</v>
      </c>
      <c r="K255" t="s">
        <v>1346</v>
      </c>
      <c r="L255" t="s">
        <v>63</v>
      </c>
      <c r="M255" t="s">
        <v>1612</v>
      </c>
      <c r="N255" t="s">
        <v>1613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100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x14ac:dyDescent="0.35">
      <c r="A256" s="1">
        <v>45323</v>
      </c>
      <c r="B256">
        <v>2024</v>
      </c>
      <c r="C256">
        <v>2</v>
      </c>
      <c r="D256">
        <v>1</v>
      </c>
      <c r="E256">
        <v>0</v>
      </c>
      <c r="F256">
        <v>0</v>
      </c>
      <c r="G256" t="s">
        <v>629</v>
      </c>
      <c r="H256" t="s">
        <v>272</v>
      </c>
      <c r="I256" t="s">
        <v>1353</v>
      </c>
      <c r="J256" t="s">
        <v>1354</v>
      </c>
      <c r="K256" t="s">
        <v>1346</v>
      </c>
      <c r="L256" t="s">
        <v>63</v>
      </c>
      <c r="M256" t="s">
        <v>1612</v>
      </c>
      <c r="N256" t="s">
        <v>1614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100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 x14ac:dyDescent="0.35">
      <c r="A257" s="1">
        <v>45352</v>
      </c>
      <c r="B257">
        <v>2024</v>
      </c>
      <c r="C257">
        <v>3</v>
      </c>
      <c r="D257">
        <v>1</v>
      </c>
      <c r="E257">
        <v>0</v>
      </c>
      <c r="F257">
        <v>0</v>
      </c>
      <c r="G257" t="s">
        <v>629</v>
      </c>
      <c r="H257" t="s">
        <v>272</v>
      </c>
      <c r="I257" t="s">
        <v>1353</v>
      </c>
      <c r="J257" t="s">
        <v>1354</v>
      </c>
      <c r="K257" t="s">
        <v>1346</v>
      </c>
      <c r="L257" t="s">
        <v>63</v>
      </c>
      <c r="M257" t="s">
        <v>1612</v>
      </c>
      <c r="N257" t="s">
        <v>1615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100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x14ac:dyDescent="0.35">
      <c r="A258" s="1">
        <v>45383</v>
      </c>
      <c r="B258">
        <v>2024</v>
      </c>
      <c r="C258">
        <v>4</v>
      </c>
      <c r="D258">
        <v>2</v>
      </c>
      <c r="E258">
        <v>0</v>
      </c>
      <c r="F258">
        <v>0</v>
      </c>
      <c r="G258" t="s">
        <v>629</v>
      </c>
      <c r="H258" t="s">
        <v>272</v>
      </c>
      <c r="I258" t="s">
        <v>1353</v>
      </c>
      <c r="J258" t="s">
        <v>1354</v>
      </c>
      <c r="K258" t="s">
        <v>1346</v>
      </c>
      <c r="L258" t="s">
        <v>63</v>
      </c>
      <c r="M258" t="s">
        <v>1612</v>
      </c>
      <c r="N258" t="s">
        <v>1616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100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 x14ac:dyDescent="0.35">
      <c r="A259" s="1">
        <v>45413</v>
      </c>
      <c r="B259">
        <v>2024</v>
      </c>
      <c r="C259">
        <v>5</v>
      </c>
      <c r="D259">
        <v>2</v>
      </c>
      <c r="E259">
        <v>1</v>
      </c>
      <c r="F259">
        <v>0</v>
      </c>
      <c r="G259" t="s">
        <v>629</v>
      </c>
      <c r="H259" t="s">
        <v>272</v>
      </c>
      <c r="I259" t="s">
        <v>1353</v>
      </c>
      <c r="J259" t="s">
        <v>1354</v>
      </c>
      <c r="K259" t="s">
        <v>1346</v>
      </c>
      <c r="L259" t="s">
        <v>63</v>
      </c>
      <c r="M259" t="s">
        <v>1612</v>
      </c>
      <c r="N259" t="s">
        <v>1617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100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x14ac:dyDescent="0.35">
      <c r="A260" s="1">
        <v>45444</v>
      </c>
      <c r="B260">
        <v>2024</v>
      </c>
      <c r="C260">
        <v>6</v>
      </c>
      <c r="D260">
        <v>2</v>
      </c>
      <c r="E260">
        <v>1</v>
      </c>
      <c r="F260">
        <v>0</v>
      </c>
      <c r="G260" t="s">
        <v>629</v>
      </c>
      <c r="H260" t="s">
        <v>272</v>
      </c>
      <c r="I260" t="s">
        <v>1353</v>
      </c>
      <c r="J260" t="s">
        <v>1354</v>
      </c>
      <c r="K260" t="s">
        <v>1346</v>
      </c>
      <c r="L260" t="s">
        <v>63</v>
      </c>
      <c r="M260" t="s">
        <v>1612</v>
      </c>
      <c r="N260" t="s">
        <v>1618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100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35">
      <c r="A261" s="1">
        <v>45474</v>
      </c>
      <c r="B261">
        <v>2024</v>
      </c>
      <c r="C261">
        <v>7</v>
      </c>
      <c r="D261">
        <v>3</v>
      </c>
      <c r="E261">
        <v>1</v>
      </c>
      <c r="F261">
        <v>0</v>
      </c>
      <c r="G261" t="s">
        <v>629</v>
      </c>
      <c r="H261" t="s">
        <v>272</v>
      </c>
      <c r="I261" t="s">
        <v>1353</v>
      </c>
      <c r="J261" t="s">
        <v>1354</v>
      </c>
      <c r="K261" t="s">
        <v>1346</v>
      </c>
      <c r="L261" t="s">
        <v>63</v>
      </c>
      <c r="M261" t="s">
        <v>1612</v>
      </c>
      <c r="N261" t="s">
        <v>1619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100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35">
      <c r="A262" s="1">
        <v>45505</v>
      </c>
      <c r="B262">
        <v>2024</v>
      </c>
      <c r="C262">
        <v>8</v>
      </c>
      <c r="D262">
        <v>3</v>
      </c>
      <c r="E262">
        <v>1</v>
      </c>
      <c r="F262">
        <v>0</v>
      </c>
      <c r="G262" t="s">
        <v>629</v>
      </c>
      <c r="H262" t="s">
        <v>272</v>
      </c>
      <c r="I262" t="s">
        <v>1353</v>
      </c>
      <c r="J262" t="s">
        <v>1354</v>
      </c>
      <c r="K262" t="s">
        <v>1346</v>
      </c>
      <c r="L262" t="s">
        <v>63</v>
      </c>
      <c r="M262" t="s">
        <v>1612</v>
      </c>
      <c r="N262" t="s">
        <v>1620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100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35">
      <c r="A263" s="1">
        <v>45292</v>
      </c>
      <c r="B263">
        <v>2024</v>
      </c>
      <c r="C263">
        <v>1</v>
      </c>
      <c r="D263">
        <v>1</v>
      </c>
      <c r="E263">
        <v>0</v>
      </c>
      <c r="F263">
        <v>0</v>
      </c>
      <c r="G263" t="s">
        <v>629</v>
      </c>
      <c r="H263" t="s">
        <v>272</v>
      </c>
      <c r="I263" t="s">
        <v>1090</v>
      </c>
      <c r="J263" t="s">
        <v>1091</v>
      </c>
      <c r="K263" t="s">
        <v>1093</v>
      </c>
      <c r="L263" t="s">
        <v>66</v>
      </c>
      <c r="M263" t="s">
        <v>1612</v>
      </c>
      <c r="N263" t="s">
        <v>1613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100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35">
      <c r="A264" s="1">
        <v>45323</v>
      </c>
      <c r="B264">
        <v>2024</v>
      </c>
      <c r="C264">
        <v>2</v>
      </c>
      <c r="D264">
        <v>1</v>
      </c>
      <c r="E264">
        <v>0</v>
      </c>
      <c r="F264">
        <v>0</v>
      </c>
      <c r="G264" t="s">
        <v>629</v>
      </c>
      <c r="H264" t="s">
        <v>272</v>
      </c>
      <c r="I264" t="s">
        <v>1090</v>
      </c>
      <c r="J264" t="s">
        <v>1091</v>
      </c>
      <c r="K264" t="s">
        <v>1093</v>
      </c>
      <c r="L264" t="s">
        <v>66</v>
      </c>
      <c r="M264" t="s">
        <v>1612</v>
      </c>
      <c r="N264" t="s">
        <v>1614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100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x14ac:dyDescent="0.35">
      <c r="A265" s="1">
        <v>45352</v>
      </c>
      <c r="B265">
        <v>2024</v>
      </c>
      <c r="C265">
        <v>3</v>
      </c>
      <c r="D265">
        <v>1</v>
      </c>
      <c r="E265">
        <v>0</v>
      </c>
      <c r="F265">
        <v>0</v>
      </c>
      <c r="G265" t="s">
        <v>629</v>
      </c>
      <c r="H265" t="s">
        <v>272</v>
      </c>
      <c r="I265" t="s">
        <v>1090</v>
      </c>
      <c r="J265" t="s">
        <v>1091</v>
      </c>
      <c r="K265" t="s">
        <v>1093</v>
      </c>
      <c r="L265" t="s">
        <v>66</v>
      </c>
      <c r="M265" t="s">
        <v>1612</v>
      </c>
      <c r="N265" t="s">
        <v>1615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100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 x14ac:dyDescent="0.35">
      <c r="A266" s="1">
        <v>45383</v>
      </c>
      <c r="B266">
        <v>2024</v>
      </c>
      <c r="C266">
        <v>4</v>
      </c>
      <c r="D266">
        <v>2</v>
      </c>
      <c r="E266">
        <v>0</v>
      </c>
      <c r="F266">
        <v>0</v>
      </c>
      <c r="G266" t="s">
        <v>629</v>
      </c>
      <c r="H266" t="s">
        <v>272</v>
      </c>
      <c r="I266" t="s">
        <v>1090</v>
      </c>
      <c r="J266" t="s">
        <v>1091</v>
      </c>
      <c r="K266" t="s">
        <v>1093</v>
      </c>
      <c r="L266" t="s">
        <v>66</v>
      </c>
      <c r="M266" t="s">
        <v>1612</v>
      </c>
      <c r="N266" t="s">
        <v>1616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100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35">
      <c r="A267" s="1">
        <v>45413</v>
      </c>
      <c r="B267">
        <v>2024</v>
      </c>
      <c r="C267">
        <v>5</v>
      </c>
      <c r="D267">
        <v>2</v>
      </c>
      <c r="E267">
        <v>1</v>
      </c>
      <c r="F267">
        <v>0</v>
      </c>
      <c r="G267" t="s">
        <v>629</v>
      </c>
      <c r="H267" t="s">
        <v>272</v>
      </c>
      <c r="I267" t="s">
        <v>1090</v>
      </c>
      <c r="J267" t="s">
        <v>1091</v>
      </c>
      <c r="K267" t="s">
        <v>1093</v>
      </c>
      <c r="L267" t="s">
        <v>66</v>
      </c>
      <c r="M267" t="s">
        <v>1612</v>
      </c>
      <c r="N267" t="s">
        <v>1617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100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35">
      <c r="A268" s="1">
        <v>45444</v>
      </c>
      <c r="B268">
        <v>2024</v>
      </c>
      <c r="C268">
        <v>6</v>
      </c>
      <c r="D268">
        <v>2</v>
      </c>
      <c r="E268">
        <v>1</v>
      </c>
      <c r="F268">
        <v>0</v>
      </c>
      <c r="G268" t="s">
        <v>629</v>
      </c>
      <c r="H268" t="s">
        <v>272</v>
      </c>
      <c r="I268" t="s">
        <v>1090</v>
      </c>
      <c r="J268" t="s">
        <v>1091</v>
      </c>
      <c r="K268" t="s">
        <v>1093</v>
      </c>
      <c r="L268" t="s">
        <v>66</v>
      </c>
      <c r="M268" t="s">
        <v>1612</v>
      </c>
      <c r="N268" t="s">
        <v>1618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100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 x14ac:dyDescent="0.35">
      <c r="A269" s="1">
        <v>45474</v>
      </c>
      <c r="B269">
        <v>2024</v>
      </c>
      <c r="C269">
        <v>7</v>
      </c>
      <c r="D269">
        <v>3</v>
      </c>
      <c r="E269">
        <v>1</v>
      </c>
      <c r="F269">
        <v>0</v>
      </c>
      <c r="G269" t="s">
        <v>629</v>
      </c>
      <c r="H269" t="s">
        <v>272</v>
      </c>
      <c r="I269" t="s">
        <v>1090</v>
      </c>
      <c r="J269" t="s">
        <v>1091</v>
      </c>
      <c r="K269" t="s">
        <v>1093</v>
      </c>
      <c r="L269" t="s">
        <v>66</v>
      </c>
      <c r="M269" t="s">
        <v>1612</v>
      </c>
      <c r="N269" t="s">
        <v>1619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100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x14ac:dyDescent="0.35">
      <c r="A270" s="1">
        <v>45505</v>
      </c>
      <c r="B270">
        <v>2024</v>
      </c>
      <c r="C270">
        <v>8</v>
      </c>
      <c r="D270">
        <v>3</v>
      </c>
      <c r="E270">
        <v>1</v>
      </c>
      <c r="F270">
        <v>0</v>
      </c>
      <c r="G270" t="s">
        <v>629</v>
      </c>
      <c r="H270" t="s">
        <v>272</v>
      </c>
      <c r="I270" t="s">
        <v>1090</v>
      </c>
      <c r="J270" t="s">
        <v>1091</v>
      </c>
      <c r="K270" t="s">
        <v>1093</v>
      </c>
      <c r="L270" t="s">
        <v>66</v>
      </c>
      <c r="M270" t="s">
        <v>1612</v>
      </c>
      <c r="N270" t="s">
        <v>1620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100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x14ac:dyDescent="0.35">
      <c r="A271" s="1">
        <v>45292</v>
      </c>
      <c r="B271">
        <v>2024</v>
      </c>
      <c r="C271">
        <v>1</v>
      </c>
      <c r="D271">
        <v>1</v>
      </c>
      <c r="E271">
        <v>0</v>
      </c>
      <c r="F271">
        <v>0</v>
      </c>
      <c r="G271" t="s">
        <v>629</v>
      </c>
      <c r="H271" t="s">
        <v>272</v>
      </c>
      <c r="I271" t="s">
        <v>796</v>
      </c>
      <c r="J271" t="s">
        <v>797</v>
      </c>
      <c r="K271" t="s">
        <v>787</v>
      </c>
      <c r="L271" t="s">
        <v>63</v>
      </c>
      <c r="M271" t="s">
        <v>1612</v>
      </c>
      <c r="N271" t="s">
        <v>1613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100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35">
      <c r="A272" s="1">
        <v>45323</v>
      </c>
      <c r="B272">
        <v>2024</v>
      </c>
      <c r="C272">
        <v>2</v>
      </c>
      <c r="D272">
        <v>1</v>
      </c>
      <c r="E272">
        <v>0</v>
      </c>
      <c r="F272">
        <v>0</v>
      </c>
      <c r="G272" t="s">
        <v>629</v>
      </c>
      <c r="H272" t="s">
        <v>272</v>
      </c>
      <c r="I272" t="s">
        <v>796</v>
      </c>
      <c r="J272" t="s">
        <v>797</v>
      </c>
      <c r="K272" t="s">
        <v>787</v>
      </c>
      <c r="L272" t="s">
        <v>63</v>
      </c>
      <c r="M272" t="s">
        <v>1612</v>
      </c>
      <c r="N272" t="s">
        <v>1614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100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35">
      <c r="A273" s="1">
        <v>45352</v>
      </c>
      <c r="B273">
        <v>2024</v>
      </c>
      <c r="C273">
        <v>3</v>
      </c>
      <c r="D273">
        <v>1</v>
      </c>
      <c r="E273">
        <v>0</v>
      </c>
      <c r="F273">
        <v>0</v>
      </c>
      <c r="G273" t="s">
        <v>629</v>
      </c>
      <c r="H273" t="s">
        <v>272</v>
      </c>
      <c r="I273" t="s">
        <v>796</v>
      </c>
      <c r="J273" t="s">
        <v>797</v>
      </c>
      <c r="K273" t="s">
        <v>787</v>
      </c>
      <c r="L273" t="s">
        <v>63</v>
      </c>
      <c r="M273" t="s">
        <v>1612</v>
      </c>
      <c r="N273" t="s">
        <v>1615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100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35">
      <c r="A274" s="1">
        <v>45383</v>
      </c>
      <c r="B274">
        <v>2024</v>
      </c>
      <c r="C274">
        <v>4</v>
      </c>
      <c r="D274">
        <v>2</v>
      </c>
      <c r="E274">
        <v>0</v>
      </c>
      <c r="F274">
        <v>0</v>
      </c>
      <c r="G274" t="s">
        <v>629</v>
      </c>
      <c r="H274" t="s">
        <v>272</v>
      </c>
      <c r="I274" t="s">
        <v>796</v>
      </c>
      <c r="J274" t="s">
        <v>797</v>
      </c>
      <c r="K274" t="s">
        <v>787</v>
      </c>
      <c r="L274" t="s">
        <v>63</v>
      </c>
      <c r="M274" t="s">
        <v>1612</v>
      </c>
      <c r="N274" t="s">
        <v>1616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100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35">
      <c r="A275" s="1">
        <v>45413</v>
      </c>
      <c r="B275">
        <v>2024</v>
      </c>
      <c r="C275">
        <v>5</v>
      </c>
      <c r="D275">
        <v>2</v>
      </c>
      <c r="E275">
        <v>1</v>
      </c>
      <c r="F275">
        <v>0</v>
      </c>
      <c r="G275" t="s">
        <v>629</v>
      </c>
      <c r="H275" t="s">
        <v>272</v>
      </c>
      <c r="I275" t="s">
        <v>796</v>
      </c>
      <c r="J275" t="s">
        <v>797</v>
      </c>
      <c r="K275" t="s">
        <v>787</v>
      </c>
      <c r="L275" t="s">
        <v>63</v>
      </c>
      <c r="M275" t="s">
        <v>1612</v>
      </c>
      <c r="N275" t="s">
        <v>1617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100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35">
      <c r="A276" s="1">
        <v>45444</v>
      </c>
      <c r="B276">
        <v>2024</v>
      </c>
      <c r="C276">
        <v>6</v>
      </c>
      <c r="D276">
        <v>2</v>
      </c>
      <c r="E276">
        <v>1</v>
      </c>
      <c r="F276">
        <v>0</v>
      </c>
      <c r="G276" t="s">
        <v>629</v>
      </c>
      <c r="H276" t="s">
        <v>272</v>
      </c>
      <c r="I276" t="s">
        <v>796</v>
      </c>
      <c r="J276" t="s">
        <v>797</v>
      </c>
      <c r="K276" t="s">
        <v>787</v>
      </c>
      <c r="L276" t="s">
        <v>63</v>
      </c>
      <c r="M276" t="s">
        <v>1612</v>
      </c>
      <c r="N276" t="s">
        <v>1618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100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35">
      <c r="A277" s="1">
        <v>45474</v>
      </c>
      <c r="B277">
        <v>2024</v>
      </c>
      <c r="C277">
        <v>7</v>
      </c>
      <c r="D277">
        <v>3</v>
      </c>
      <c r="E277">
        <v>1</v>
      </c>
      <c r="F277">
        <v>0</v>
      </c>
      <c r="G277" t="s">
        <v>629</v>
      </c>
      <c r="H277" t="s">
        <v>272</v>
      </c>
      <c r="I277" t="s">
        <v>796</v>
      </c>
      <c r="J277" t="s">
        <v>797</v>
      </c>
      <c r="K277" t="s">
        <v>787</v>
      </c>
      <c r="L277" t="s">
        <v>63</v>
      </c>
      <c r="M277" t="s">
        <v>1612</v>
      </c>
      <c r="N277" t="s">
        <v>1619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100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35">
      <c r="A278" s="1">
        <v>45505</v>
      </c>
      <c r="B278">
        <v>2024</v>
      </c>
      <c r="C278">
        <v>8</v>
      </c>
      <c r="D278">
        <v>3</v>
      </c>
      <c r="E278">
        <v>1</v>
      </c>
      <c r="F278">
        <v>0</v>
      </c>
      <c r="G278" t="s">
        <v>629</v>
      </c>
      <c r="H278" t="s">
        <v>272</v>
      </c>
      <c r="I278" t="s">
        <v>796</v>
      </c>
      <c r="J278" t="s">
        <v>797</v>
      </c>
      <c r="K278" t="s">
        <v>787</v>
      </c>
      <c r="L278" t="s">
        <v>63</v>
      </c>
      <c r="M278" t="s">
        <v>1612</v>
      </c>
      <c r="N278" t="s">
        <v>1620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100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35">
      <c r="A279" s="1">
        <v>45292</v>
      </c>
      <c r="B279">
        <v>2024</v>
      </c>
      <c r="C279">
        <v>1</v>
      </c>
      <c r="D279">
        <v>1</v>
      </c>
      <c r="E279">
        <v>0</v>
      </c>
      <c r="F279">
        <v>0</v>
      </c>
      <c r="G279" t="s">
        <v>629</v>
      </c>
      <c r="H279" t="s">
        <v>272</v>
      </c>
      <c r="I279" t="s">
        <v>1151</v>
      </c>
      <c r="J279" t="s">
        <v>1152</v>
      </c>
      <c r="K279" t="s">
        <v>1154</v>
      </c>
      <c r="L279" t="s">
        <v>63</v>
      </c>
      <c r="M279" t="s">
        <v>1612</v>
      </c>
      <c r="N279" t="s">
        <v>1613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100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35">
      <c r="A280" s="1">
        <v>45323</v>
      </c>
      <c r="B280">
        <v>2024</v>
      </c>
      <c r="C280">
        <v>2</v>
      </c>
      <c r="D280">
        <v>1</v>
      </c>
      <c r="E280">
        <v>0</v>
      </c>
      <c r="F280">
        <v>0</v>
      </c>
      <c r="G280" t="s">
        <v>629</v>
      </c>
      <c r="H280" t="s">
        <v>272</v>
      </c>
      <c r="I280" t="s">
        <v>1151</v>
      </c>
      <c r="J280" t="s">
        <v>1152</v>
      </c>
      <c r="K280" t="s">
        <v>1154</v>
      </c>
      <c r="L280" t="s">
        <v>63</v>
      </c>
      <c r="M280" t="s">
        <v>1612</v>
      </c>
      <c r="N280" t="s">
        <v>1614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100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35">
      <c r="A281" s="1">
        <v>45352</v>
      </c>
      <c r="B281">
        <v>2024</v>
      </c>
      <c r="C281">
        <v>3</v>
      </c>
      <c r="D281">
        <v>1</v>
      </c>
      <c r="E281">
        <v>0</v>
      </c>
      <c r="F281">
        <v>0</v>
      </c>
      <c r="G281" t="s">
        <v>629</v>
      </c>
      <c r="H281" t="s">
        <v>272</v>
      </c>
      <c r="I281" t="s">
        <v>1151</v>
      </c>
      <c r="J281" t="s">
        <v>1152</v>
      </c>
      <c r="K281" t="s">
        <v>1154</v>
      </c>
      <c r="L281" t="s">
        <v>63</v>
      </c>
      <c r="M281" t="s">
        <v>1612</v>
      </c>
      <c r="N281" t="s">
        <v>1615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100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 x14ac:dyDescent="0.35">
      <c r="A282" s="1">
        <v>45383</v>
      </c>
      <c r="B282">
        <v>2024</v>
      </c>
      <c r="C282">
        <v>4</v>
      </c>
      <c r="D282">
        <v>2</v>
      </c>
      <c r="E282">
        <v>0</v>
      </c>
      <c r="F282">
        <v>0</v>
      </c>
      <c r="G282" t="s">
        <v>629</v>
      </c>
      <c r="H282" t="s">
        <v>272</v>
      </c>
      <c r="I282" t="s">
        <v>1151</v>
      </c>
      <c r="J282" t="s">
        <v>1152</v>
      </c>
      <c r="K282" t="s">
        <v>1154</v>
      </c>
      <c r="L282" t="s">
        <v>63</v>
      </c>
      <c r="M282" t="s">
        <v>1612</v>
      </c>
      <c r="N282" t="s">
        <v>1616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100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 x14ac:dyDescent="0.35">
      <c r="A283" s="1">
        <v>45413</v>
      </c>
      <c r="B283">
        <v>2024</v>
      </c>
      <c r="C283">
        <v>5</v>
      </c>
      <c r="D283">
        <v>2</v>
      </c>
      <c r="E283">
        <v>1</v>
      </c>
      <c r="F283">
        <v>0</v>
      </c>
      <c r="G283" t="s">
        <v>629</v>
      </c>
      <c r="H283" t="s">
        <v>272</v>
      </c>
      <c r="I283" t="s">
        <v>1151</v>
      </c>
      <c r="J283" t="s">
        <v>1152</v>
      </c>
      <c r="K283" t="s">
        <v>1154</v>
      </c>
      <c r="L283" t="s">
        <v>63</v>
      </c>
      <c r="M283" t="s">
        <v>1612</v>
      </c>
      <c r="N283" t="s">
        <v>1617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100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35">
      <c r="A284" s="1">
        <v>45444</v>
      </c>
      <c r="B284">
        <v>2024</v>
      </c>
      <c r="C284">
        <v>6</v>
      </c>
      <c r="D284">
        <v>2</v>
      </c>
      <c r="E284">
        <v>1</v>
      </c>
      <c r="F284">
        <v>0</v>
      </c>
      <c r="G284" t="s">
        <v>629</v>
      </c>
      <c r="H284" t="s">
        <v>272</v>
      </c>
      <c r="I284" t="s">
        <v>1151</v>
      </c>
      <c r="J284" t="s">
        <v>1152</v>
      </c>
      <c r="K284" t="s">
        <v>1154</v>
      </c>
      <c r="L284" t="s">
        <v>63</v>
      </c>
      <c r="M284" t="s">
        <v>1612</v>
      </c>
      <c r="N284" t="s">
        <v>1618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100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35">
      <c r="A285" s="1">
        <v>45474</v>
      </c>
      <c r="B285">
        <v>2024</v>
      </c>
      <c r="C285">
        <v>7</v>
      </c>
      <c r="D285">
        <v>3</v>
      </c>
      <c r="E285">
        <v>1</v>
      </c>
      <c r="F285">
        <v>0</v>
      </c>
      <c r="G285" t="s">
        <v>629</v>
      </c>
      <c r="H285" t="s">
        <v>272</v>
      </c>
      <c r="I285" t="s">
        <v>1151</v>
      </c>
      <c r="J285" t="s">
        <v>1152</v>
      </c>
      <c r="K285" t="s">
        <v>1154</v>
      </c>
      <c r="L285" t="s">
        <v>63</v>
      </c>
      <c r="M285" t="s">
        <v>1612</v>
      </c>
      <c r="N285" t="s">
        <v>1619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100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35">
      <c r="A286" s="1">
        <v>45505</v>
      </c>
      <c r="B286">
        <v>2024</v>
      </c>
      <c r="C286">
        <v>8</v>
      </c>
      <c r="D286">
        <v>3</v>
      </c>
      <c r="E286">
        <v>1</v>
      </c>
      <c r="F286">
        <v>0</v>
      </c>
      <c r="G286" t="s">
        <v>629</v>
      </c>
      <c r="H286" t="s">
        <v>272</v>
      </c>
      <c r="I286" t="s">
        <v>1151</v>
      </c>
      <c r="J286" t="s">
        <v>1152</v>
      </c>
      <c r="K286" t="s">
        <v>1154</v>
      </c>
      <c r="L286" t="s">
        <v>63</v>
      </c>
      <c r="M286" t="s">
        <v>1612</v>
      </c>
      <c r="N286" t="s">
        <v>1620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100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35">
      <c r="A287" s="1">
        <v>45292</v>
      </c>
      <c r="B287">
        <v>2024</v>
      </c>
      <c r="C287">
        <v>1</v>
      </c>
      <c r="D287">
        <v>1</v>
      </c>
      <c r="E287">
        <v>0</v>
      </c>
      <c r="F287">
        <v>0</v>
      </c>
      <c r="G287" t="s">
        <v>629</v>
      </c>
      <c r="H287" t="s">
        <v>272</v>
      </c>
      <c r="I287" t="s">
        <v>745</v>
      </c>
      <c r="J287" t="s">
        <v>746</v>
      </c>
      <c r="K287" t="s">
        <v>748</v>
      </c>
      <c r="L287" t="s">
        <v>63</v>
      </c>
      <c r="M287" t="s">
        <v>1612</v>
      </c>
      <c r="N287" t="s">
        <v>1613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100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35">
      <c r="A288" s="1">
        <v>45323</v>
      </c>
      <c r="B288">
        <v>2024</v>
      </c>
      <c r="C288">
        <v>2</v>
      </c>
      <c r="D288">
        <v>1</v>
      </c>
      <c r="E288">
        <v>0</v>
      </c>
      <c r="F288">
        <v>0</v>
      </c>
      <c r="G288" t="s">
        <v>629</v>
      </c>
      <c r="H288" t="s">
        <v>272</v>
      </c>
      <c r="I288" t="s">
        <v>745</v>
      </c>
      <c r="J288" t="s">
        <v>746</v>
      </c>
      <c r="K288" t="s">
        <v>748</v>
      </c>
      <c r="L288" t="s">
        <v>63</v>
      </c>
      <c r="M288" t="s">
        <v>1612</v>
      </c>
      <c r="N288" t="s">
        <v>1614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100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35">
      <c r="A289" s="1">
        <v>45352</v>
      </c>
      <c r="B289">
        <v>2024</v>
      </c>
      <c r="C289">
        <v>3</v>
      </c>
      <c r="D289">
        <v>1</v>
      </c>
      <c r="E289">
        <v>0</v>
      </c>
      <c r="F289">
        <v>0</v>
      </c>
      <c r="G289" t="s">
        <v>629</v>
      </c>
      <c r="H289" t="s">
        <v>272</v>
      </c>
      <c r="I289" t="s">
        <v>745</v>
      </c>
      <c r="J289" t="s">
        <v>746</v>
      </c>
      <c r="K289" t="s">
        <v>748</v>
      </c>
      <c r="L289" t="s">
        <v>63</v>
      </c>
      <c r="M289" t="s">
        <v>1612</v>
      </c>
      <c r="N289" t="s">
        <v>1615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100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35">
      <c r="A290" s="1">
        <v>45383</v>
      </c>
      <c r="B290">
        <v>2024</v>
      </c>
      <c r="C290">
        <v>4</v>
      </c>
      <c r="D290">
        <v>2</v>
      </c>
      <c r="E290">
        <v>0</v>
      </c>
      <c r="F290">
        <v>0</v>
      </c>
      <c r="G290" t="s">
        <v>629</v>
      </c>
      <c r="H290" t="s">
        <v>272</v>
      </c>
      <c r="I290" t="s">
        <v>745</v>
      </c>
      <c r="J290" t="s">
        <v>746</v>
      </c>
      <c r="K290" t="s">
        <v>748</v>
      </c>
      <c r="L290" t="s">
        <v>63</v>
      </c>
      <c r="M290" t="s">
        <v>1612</v>
      </c>
      <c r="N290" t="s">
        <v>1616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100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x14ac:dyDescent="0.35">
      <c r="A291" s="1">
        <v>45413</v>
      </c>
      <c r="B291">
        <v>2024</v>
      </c>
      <c r="C291">
        <v>5</v>
      </c>
      <c r="D291">
        <v>2</v>
      </c>
      <c r="E291">
        <v>1</v>
      </c>
      <c r="F291">
        <v>0</v>
      </c>
      <c r="G291" t="s">
        <v>629</v>
      </c>
      <c r="H291" t="s">
        <v>272</v>
      </c>
      <c r="I291" t="s">
        <v>745</v>
      </c>
      <c r="J291" t="s">
        <v>746</v>
      </c>
      <c r="K291" t="s">
        <v>748</v>
      </c>
      <c r="L291" t="s">
        <v>63</v>
      </c>
      <c r="M291" t="s">
        <v>1612</v>
      </c>
      <c r="N291" t="s">
        <v>1617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100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35">
      <c r="A292" s="1">
        <v>45444</v>
      </c>
      <c r="B292">
        <v>2024</v>
      </c>
      <c r="C292">
        <v>6</v>
      </c>
      <c r="D292">
        <v>2</v>
      </c>
      <c r="E292">
        <v>1</v>
      </c>
      <c r="F292">
        <v>0</v>
      </c>
      <c r="G292" t="s">
        <v>629</v>
      </c>
      <c r="H292" t="s">
        <v>272</v>
      </c>
      <c r="I292" t="s">
        <v>745</v>
      </c>
      <c r="J292" t="s">
        <v>746</v>
      </c>
      <c r="K292" t="s">
        <v>748</v>
      </c>
      <c r="L292" t="s">
        <v>63</v>
      </c>
      <c r="M292" t="s">
        <v>1612</v>
      </c>
      <c r="N292" t="s">
        <v>1618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100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35">
      <c r="A293" s="1">
        <v>45474</v>
      </c>
      <c r="B293">
        <v>2024</v>
      </c>
      <c r="C293">
        <v>7</v>
      </c>
      <c r="D293">
        <v>3</v>
      </c>
      <c r="E293">
        <v>1</v>
      </c>
      <c r="F293">
        <v>0</v>
      </c>
      <c r="G293" t="s">
        <v>629</v>
      </c>
      <c r="H293" t="s">
        <v>272</v>
      </c>
      <c r="I293" t="s">
        <v>745</v>
      </c>
      <c r="J293" t="s">
        <v>746</v>
      </c>
      <c r="K293" t="s">
        <v>748</v>
      </c>
      <c r="L293" t="s">
        <v>63</v>
      </c>
      <c r="M293" t="s">
        <v>1612</v>
      </c>
      <c r="N293" t="s">
        <v>1619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100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35">
      <c r="A294" s="1">
        <v>45505</v>
      </c>
      <c r="B294">
        <v>2024</v>
      </c>
      <c r="C294">
        <v>8</v>
      </c>
      <c r="D294">
        <v>3</v>
      </c>
      <c r="E294">
        <v>1</v>
      </c>
      <c r="F294">
        <v>0</v>
      </c>
      <c r="G294" t="s">
        <v>629</v>
      </c>
      <c r="H294" t="s">
        <v>272</v>
      </c>
      <c r="I294" t="s">
        <v>745</v>
      </c>
      <c r="J294" t="s">
        <v>746</v>
      </c>
      <c r="K294" t="s">
        <v>748</v>
      </c>
      <c r="L294" t="s">
        <v>63</v>
      </c>
      <c r="M294" t="s">
        <v>1612</v>
      </c>
      <c r="N294" t="s">
        <v>1620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100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35">
      <c r="A295" s="1">
        <v>45413</v>
      </c>
      <c r="B295">
        <v>2024</v>
      </c>
      <c r="C295">
        <v>5</v>
      </c>
      <c r="D295">
        <v>2</v>
      </c>
      <c r="E295">
        <v>1</v>
      </c>
      <c r="F295">
        <v>0</v>
      </c>
      <c r="G295" t="s">
        <v>294</v>
      </c>
      <c r="H295" t="s">
        <v>292</v>
      </c>
      <c r="I295" t="s">
        <v>1343</v>
      </c>
      <c r="J295" t="s">
        <v>1344</v>
      </c>
      <c r="K295" t="s">
        <v>1346</v>
      </c>
      <c r="L295" t="s">
        <v>75</v>
      </c>
      <c r="M295" t="s">
        <v>1612</v>
      </c>
      <c r="N295" t="s">
        <v>1617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100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35">
      <c r="A296" s="1">
        <v>45413</v>
      </c>
      <c r="B296">
        <v>2024</v>
      </c>
      <c r="C296">
        <v>5</v>
      </c>
      <c r="D296">
        <v>2</v>
      </c>
      <c r="E296">
        <v>1</v>
      </c>
      <c r="F296">
        <v>0</v>
      </c>
      <c r="G296" t="s">
        <v>294</v>
      </c>
      <c r="H296" t="s">
        <v>292</v>
      </c>
      <c r="I296" t="s">
        <v>1343</v>
      </c>
      <c r="J296" t="s">
        <v>1344</v>
      </c>
      <c r="K296" t="s">
        <v>1346</v>
      </c>
      <c r="L296" t="s">
        <v>75</v>
      </c>
      <c r="M296" t="s">
        <v>1612</v>
      </c>
      <c r="N296" t="s">
        <v>1617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100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35">
      <c r="A297" s="1">
        <v>45444</v>
      </c>
      <c r="B297">
        <v>2024</v>
      </c>
      <c r="C297">
        <v>6</v>
      </c>
      <c r="D297">
        <v>2</v>
      </c>
      <c r="E297">
        <v>1</v>
      </c>
      <c r="F297">
        <v>0</v>
      </c>
      <c r="G297" t="s">
        <v>294</v>
      </c>
      <c r="H297" t="s">
        <v>292</v>
      </c>
      <c r="I297" t="s">
        <v>1343</v>
      </c>
      <c r="J297" t="s">
        <v>1344</v>
      </c>
      <c r="K297" t="s">
        <v>1346</v>
      </c>
      <c r="L297" t="s">
        <v>75</v>
      </c>
      <c r="M297" t="s">
        <v>1612</v>
      </c>
      <c r="N297" t="s">
        <v>1618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100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x14ac:dyDescent="0.35">
      <c r="A298" s="1">
        <v>45444</v>
      </c>
      <c r="B298">
        <v>2024</v>
      </c>
      <c r="C298">
        <v>6</v>
      </c>
      <c r="D298">
        <v>2</v>
      </c>
      <c r="E298">
        <v>1</v>
      </c>
      <c r="F298">
        <v>0</v>
      </c>
      <c r="G298" t="s">
        <v>294</v>
      </c>
      <c r="H298" t="s">
        <v>292</v>
      </c>
      <c r="I298" t="s">
        <v>1343</v>
      </c>
      <c r="J298" t="s">
        <v>1344</v>
      </c>
      <c r="K298" t="s">
        <v>1346</v>
      </c>
      <c r="L298" t="s">
        <v>75</v>
      </c>
      <c r="M298" t="s">
        <v>1612</v>
      </c>
      <c r="N298" t="s">
        <v>1618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100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35">
      <c r="A299" s="1">
        <v>45474</v>
      </c>
      <c r="B299">
        <v>2024</v>
      </c>
      <c r="C299">
        <v>7</v>
      </c>
      <c r="D299">
        <v>3</v>
      </c>
      <c r="E299">
        <v>1</v>
      </c>
      <c r="F299">
        <v>0</v>
      </c>
      <c r="G299" t="s">
        <v>294</v>
      </c>
      <c r="H299" t="s">
        <v>292</v>
      </c>
      <c r="I299" t="s">
        <v>1343</v>
      </c>
      <c r="J299" t="s">
        <v>1344</v>
      </c>
      <c r="K299" t="s">
        <v>1346</v>
      </c>
      <c r="L299" t="s">
        <v>75</v>
      </c>
      <c r="M299" t="s">
        <v>1612</v>
      </c>
      <c r="N299" t="s">
        <v>1619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100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35">
      <c r="A300" s="1">
        <v>45474</v>
      </c>
      <c r="B300">
        <v>2024</v>
      </c>
      <c r="C300">
        <v>7</v>
      </c>
      <c r="D300">
        <v>3</v>
      </c>
      <c r="E300">
        <v>1</v>
      </c>
      <c r="F300">
        <v>0</v>
      </c>
      <c r="G300" t="s">
        <v>294</v>
      </c>
      <c r="H300" t="s">
        <v>292</v>
      </c>
      <c r="I300" t="s">
        <v>1343</v>
      </c>
      <c r="J300" t="s">
        <v>1344</v>
      </c>
      <c r="K300" t="s">
        <v>1346</v>
      </c>
      <c r="L300" t="s">
        <v>75</v>
      </c>
      <c r="M300" t="s">
        <v>1612</v>
      </c>
      <c r="N300" t="s">
        <v>1619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100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x14ac:dyDescent="0.35">
      <c r="A301" s="1">
        <v>45505</v>
      </c>
      <c r="B301">
        <v>2024</v>
      </c>
      <c r="C301">
        <v>8</v>
      </c>
      <c r="D301">
        <v>3</v>
      </c>
      <c r="E301">
        <v>1</v>
      </c>
      <c r="F301">
        <v>0</v>
      </c>
      <c r="G301" t="s">
        <v>294</v>
      </c>
      <c r="H301" t="s">
        <v>292</v>
      </c>
      <c r="I301" t="s">
        <v>1343</v>
      </c>
      <c r="J301" t="s">
        <v>1344</v>
      </c>
      <c r="K301" t="s">
        <v>1346</v>
      </c>
      <c r="L301" t="s">
        <v>75</v>
      </c>
      <c r="M301" t="s">
        <v>1612</v>
      </c>
      <c r="N301" t="s">
        <v>1620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100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35">
      <c r="A302" s="1">
        <v>45505</v>
      </c>
      <c r="B302">
        <v>2024</v>
      </c>
      <c r="C302">
        <v>8</v>
      </c>
      <c r="D302">
        <v>3</v>
      </c>
      <c r="E302">
        <v>1</v>
      </c>
      <c r="F302">
        <v>0</v>
      </c>
      <c r="G302" t="s">
        <v>294</v>
      </c>
      <c r="H302" t="s">
        <v>292</v>
      </c>
      <c r="I302" t="s">
        <v>1343</v>
      </c>
      <c r="J302" t="s">
        <v>1344</v>
      </c>
      <c r="K302" t="s">
        <v>1346</v>
      </c>
      <c r="L302" t="s">
        <v>75</v>
      </c>
      <c r="M302" t="s">
        <v>1612</v>
      </c>
      <c r="N302" t="s">
        <v>1620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100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35">
      <c r="A303" s="1">
        <v>45413</v>
      </c>
      <c r="B303">
        <v>2024</v>
      </c>
      <c r="C303">
        <v>5</v>
      </c>
      <c r="D303">
        <v>2</v>
      </c>
      <c r="E303">
        <v>1</v>
      </c>
      <c r="F303">
        <v>0</v>
      </c>
      <c r="G303" t="s">
        <v>281</v>
      </c>
      <c r="H303" t="s">
        <v>279</v>
      </c>
      <c r="I303" t="s">
        <v>1356</v>
      </c>
      <c r="J303" t="s">
        <v>1357</v>
      </c>
      <c r="K303" t="s">
        <v>1359</v>
      </c>
      <c r="L303" t="s">
        <v>72</v>
      </c>
      <c r="M303" t="s">
        <v>1612</v>
      </c>
      <c r="N303" t="s">
        <v>1617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100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35">
      <c r="A304" s="1">
        <v>45444</v>
      </c>
      <c r="B304">
        <v>2024</v>
      </c>
      <c r="C304">
        <v>6</v>
      </c>
      <c r="D304">
        <v>2</v>
      </c>
      <c r="E304">
        <v>1</v>
      </c>
      <c r="F304">
        <v>0</v>
      </c>
      <c r="G304" t="s">
        <v>281</v>
      </c>
      <c r="H304" t="s">
        <v>279</v>
      </c>
      <c r="I304" t="s">
        <v>1356</v>
      </c>
      <c r="J304" t="s">
        <v>1357</v>
      </c>
      <c r="K304" t="s">
        <v>1359</v>
      </c>
      <c r="L304" t="s">
        <v>72</v>
      </c>
      <c r="M304" t="s">
        <v>1612</v>
      </c>
      <c r="N304" t="s">
        <v>1618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100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 x14ac:dyDescent="0.35">
      <c r="A305" s="1">
        <v>45474</v>
      </c>
      <c r="B305">
        <v>2024</v>
      </c>
      <c r="C305">
        <v>7</v>
      </c>
      <c r="D305">
        <v>3</v>
      </c>
      <c r="E305">
        <v>1</v>
      </c>
      <c r="F305">
        <v>0</v>
      </c>
      <c r="G305" t="s">
        <v>281</v>
      </c>
      <c r="H305" t="s">
        <v>279</v>
      </c>
      <c r="I305" t="s">
        <v>1356</v>
      </c>
      <c r="J305" t="s">
        <v>1357</v>
      </c>
      <c r="K305" t="s">
        <v>1359</v>
      </c>
      <c r="L305" t="s">
        <v>72</v>
      </c>
      <c r="M305" t="s">
        <v>1612</v>
      </c>
      <c r="N305" t="s">
        <v>1619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100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35">
      <c r="A306" s="1">
        <v>45505</v>
      </c>
      <c r="B306">
        <v>2024</v>
      </c>
      <c r="C306">
        <v>8</v>
      </c>
      <c r="D306">
        <v>3</v>
      </c>
      <c r="E306">
        <v>1</v>
      </c>
      <c r="F306">
        <v>0</v>
      </c>
      <c r="G306" t="s">
        <v>281</v>
      </c>
      <c r="H306" t="s">
        <v>279</v>
      </c>
      <c r="I306" t="s">
        <v>1356</v>
      </c>
      <c r="J306" t="s">
        <v>1357</v>
      </c>
      <c r="K306" t="s">
        <v>1359</v>
      </c>
      <c r="L306" t="s">
        <v>72</v>
      </c>
      <c r="M306" t="s">
        <v>1612</v>
      </c>
      <c r="N306" t="s">
        <v>1620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100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35">
      <c r="A307" s="1">
        <v>45413</v>
      </c>
      <c r="B307">
        <v>2024</v>
      </c>
      <c r="C307">
        <v>5</v>
      </c>
      <c r="D307">
        <v>2</v>
      </c>
      <c r="E307">
        <v>1</v>
      </c>
      <c r="F307">
        <v>0</v>
      </c>
      <c r="G307" t="s">
        <v>267</v>
      </c>
      <c r="H307" t="s">
        <v>265</v>
      </c>
      <c r="I307" t="s">
        <v>1096</v>
      </c>
      <c r="J307" t="s">
        <v>1097</v>
      </c>
      <c r="K307" t="s">
        <v>1099</v>
      </c>
      <c r="L307" t="s">
        <v>63</v>
      </c>
      <c r="M307" t="s">
        <v>1612</v>
      </c>
      <c r="N307" t="s">
        <v>1617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100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35">
      <c r="A308" s="1">
        <v>45444</v>
      </c>
      <c r="B308">
        <v>2024</v>
      </c>
      <c r="C308">
        <v>6</v>
      </c>
      <c r="D308">
        <v>2</v>
      </c>
      <c r="E308">
        <v>1</v>
      </c>
      <c r="F308">
        <v>0</v>
      </c>
      <c r="G308" t="s">
        <v>267</v>
      </c>
      <c r="H308" t="s">
        <v>265</v>
      </c>
      <c r="I308" t="s">
        <v>1096</v>
      </c>
      <c r="J308" t="s">
        <v>1097</v>
      </c>
      <c r="K308" t="s">
        <v>1099</v>
      </c>
      <c r="L308" t="s">
        <v>63</v>
      </c>
      <c r="M308" t="s">
        <v>1612</v>
      </c>
      <c r="N308" t="s">
        <v>1618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100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35">
      <c r="A309" s="1">
        <v>45474</v>
      </c>
      <c r="B309">
        <v>2024</v>
      </c>
      <c r="C309">
        <v>7</v>
      </c>
      <c r="D309">
        <v>3</v>
      </c>
      <c r="E309">
        <v>1</v>
      </c>
      <c r="F309">
        <v>0</v>
      </c>
      <c r="G309" t="s">
        <v>267</v>
      </c>
      <c r="H309" t="s">
        <v>265</v>
      </c>
      <c r="I309" t="s">
        <v>1096</v>
      </c>
      <c r="J309" t="s">
        <v>1097</v>
      </c>
      <c r="K309" t="s">
        <v>1099</v>
      </c>
      <c r="L309" t="s">
        <v>63</v>
      </c>
      <c r="M309" t="s">
        <v>1612</v>
      </c>
      <c r="N309" t="s">
        <v>1619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100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35">
      <c r="A310" s="1">
        <v>45505</v>
      </c>
      <c r="B310">
        <v>2024</v>
      </c>
      <c r="C310">
        <v>8</v>
      </c>
      <c r="D310">
        <v>3</v>
      </c>
      <c r="E310">
        <v>1</v>
      </c>
      <c r="F310">
        <v>0</v>
      </c>
      <c r="G310" t="s">
        <v>267</v>
      </c>
      <c r="H310" t="s">
        <v>265</v>
      </c>
      <c r="I310" t="s">
        <v>1096</v>
      </c>
      <c r="J310" t="s">
        <v>1097</v>
      </c>
      <c r="K310" t="s">
        <v>1099</v>
      </c>
      <c r="L310" t="s">
        <v>63</v>
      </c>
      <c r="M310" t="s">
        <v>1612</v>
      </c>
      <c r="N310" t="s">
        <v>1620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100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35">
      <c r="A311" s="1">
        <v>45413</v>
      </c>
      <c r="B311">
        <v>2024</v>
      </c>
      <c r="C311">
        <v>5</v>
      </c>
      <c r="D311">
        <v>2</v>
      </c>
      <c r="E311">
        <v>1</v>
      </c>
      <c r="F311">
        <v>0</v>
      </c>
      <c r="G311" t="s">
        <v>281</v>
      </c>
      <c r="H311" t="s">
        <v>279</v>
      </c>
      <c r="I311" t="s">
        <v>1135</v>
      </c>
      <c r="J311" t="s">
        <v>1136</v>
      </c>
      <c r="K311" t="s">
        <v>1138</v>
      </c>
      <c r="L311" t="s">
        <v>72</v>
      </c>
      <c r="M311" t="s">
        <v>1612</v>
      </c>
      <c r="N311" t="s">
        <v>1617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100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x14ac:dyDescent="0.35">
      <c r="A312" s="1">
        <v>45444</v>
      </c>
      <c r="B312">
        <v>2024</v>
      </c>
      <c r="C312">
        <v>6</v>
      </c>
      <c r="D312">
        <v>2</v>
      </c>
      <c r="E312">
        <v>1</v>
      </c>
      <c r="F312">
        <v>0</v>
      </c>
      <c r="G312" t="s">
        <v>281</v>
      </c>
      <c r="H312" t="s">
        <v>279</v>
      </c>
      <c r="I312" t="s">
        <v>1135</v>
      </c>
      <c r="J312" t="s">
        <v>1136</v>
      </c>
      <c r="K312" t="s">
        <v>1138</v>
      </c>
      <c r="L312" t="s">
        <v>72</v>
      </c>
      <c r="M312" t="s">
        <v>1612</v>
      </c>
      <c r="N312" t="s">
        <v>1618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100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35">
      <c r="A313" s="1">
        <v>45474</v>
      </c>
      <c r="B313">
        <v>2024</v>
      </c>
      <c r="C313">
        <v>7</v>
      </c>
      <c r="D313">
        <v>3</v>
      </c>
      <c r="E313">
        <v>1</v>
      </c>
      <c r="F313">
        <v>0</v>
      </c>
      <c r="G313" t="s">
        <v>281</v>
      </c>
      <c r="H313" t="s">
        <v>279</v>
      </c>
      <c r="I313" t="s">
        <v>1135</v>
      </c>
      <c r="J313" t="s">
        <v>1136</v>
      </c>
      <c r="K313" t="s">
        <v>1138</v>
      </c>
      <c r="L313" t="s">
        <v>72</v>
      </c>
      <c r="M313" t="s">
        <v>1612</v>
      </c>
      <c r="N313" t="s">
        <v>1619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100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35">
      <c r="A314" s="1">
        <v>45505</v>
      </c>
      <c r="B314">
        <v>2024</v>
      </c>
      <c r="C314">
        <v>8</v>
      </c>
      <c r="D314">
        <v>3</v>
      </c>
      <c r="E314">
        <v>1</v>
      </c>
      <c r="F314">
        <v>0</v>
      </c>
      <c r="G314" t="s">
        <v>281</v>
      </c>
      <c r="H314" t="s">
        <v>279</v>
      </c>
      <c r="I314" t="s">
        <v>1135</v>
      </c>
      <c r="J314" t="s">
        <v>1136</v>
      </c>
      <c r="K314" t="s">
        <v>1138</v>
      </c>
      <c r="L314" t="s">
        <v>72</v>
      </c>
      <c r="M314" t="s">
        <v>1612</v>
      </c>
      <c r="N314" t="s">
        <v>1620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100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35">
      <c r="A315" s="1">
        <v>45413</v>
      </c>
      <c r="B315">
        <v>2024</v>
      </c>
      <c r="C315">
        <v>5</v>
      </c>
      <c r="D315">
        <v>2</v>
      </c>
      <c r="E315">
        <v>1</v>
      </c>
      <c r="F315">
        <v>0</v>
      </c>
      <c r="G315" t="s">
        <v>267</v>
      </c>
      <c r="H315" t="s">
        <v>265</v>
      </c>
      <c r="I315" t="s">
        <v>1012</v>
      </c>
      <c r="J315" t="s">
        <v>1013</v>
      </c>
      <c r="K315" t="s">
        <v>994</v>
      </c>
      <c r="L315" t="s">
        <v>60</v>
      </c>
      <c r="M315" t="s">
        <v>1612</v>
      </c>
      <c r="N315" t="s">
        <v>1617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100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x14ac:dyDescent="0.35">
      <c r="A316" s="1">
        <v>45444</v>
      </c>
      <c r="B316">
        <v>2024</v>
      </c>
      <c r="C316">
        <v>6</v>
      </c>
      <c r="D316">
        <v>2</v>
      </c>
      <c r="E316">
        <v>1</v>
      </c>
      <c r="F316">
        <v>0</v>
      </c>
      <c r="G316" t="s">
        <v>267</v>
      </c>
      <c r="H316" t="s">
        <v>265</v>
      </c>
      <c r="I316" t="s">
        <v>1012</v>
      </c>
      <c r="J316" t="s">
        <v>1013</v>
      </c>
      <c r="K316" t="s">
        <v>994</v>
      </c>
      <c r="L316" t="s">
        <v>60</v>
      </c>
      <c r="M316" t="s">
        <v>1612</v>
      </c>
      <c r="N316" t="s">
        <v>1618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100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35">
      <c r="A317" s="1">
        <v>45474</v>
      </c>
      <c r="B317">
        <v>2024</v>
      </c>
      <c r="C317">
        <v>7</v>
      </c>
      <c r="D317">
        <v>3</v>
      </c>
      <c r="E317">
        <v>1</v>
      </c>
      <c r="F317">
        <v>0</v>
      </c>
      <c r="G317" t="s">
        <v>267</v>
      </c>
      <c r="H317" t="s">
        <v>265</v>
      </c>
      <c r="I317" t="s">
        <v>1012</v>
      </c>
      <c r="J317" t="s">
        <v>1013</v>
      </c>
      <c r="K317" t="s">
        <v>994</v>
      </c>
      <c r="L317" t="s">
        <v>60</v>
      </c>
      <c r="M317" t="s">
        <v>1612</v>
      </c>
      <c r="N317" t="s">
        <v>1619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100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35">
      <c r="A318" s="1">
        <v>45505</v>
      </c>
      <c r="B318">
        <v>2024</v>
      </c>
      <c r="C318">
        <v>8</v>
      </c>
      <c r="D318">
        <v>3</v>
      </c>
      <c r="E318">
        <v>1</v>
      </c>
      <c r="F318">
        <v>0</v>
      </c>
      <c r="G318" t="s">
        <v>267</v>
      </c>
      <c r="H318" t="s">
        <v>265</v>
      </c>
      <c r="I318" t="s">
        <v>1012</v>
      </c>
      <c r="J318" t="s">
        <v>1013</v>
      </c>
      <c r="K318" t="s">
        <v>994</v>
      </c>
      <c r="L318" t="s">
        <v>60</v>
      </c>
      <c r="M318" t="s">
        <v>1612</v>
      </c>
      <c r="N318" t="s">
        <v>1620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100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35">
      <c r="A319" s="1">
        <v>45413</v>
      </c>
      <c r="B319">
        <v>2024</v>
      </c>
      <c r="C319">
        <v>5</v>
      </c>
      <c r="D319">
        <v>2</v>
      </c>
      <c r="E319">
        <v>1</v>
      </c>
      <c r="F319">
        <v>0</v>
      </c>
      <c r="G319" t="s">
        <v>267</v>
      </c>
      <c r="H319" t="s">
        <v>265</v>
      </c>
      <c r="I319" t="s">
        <v>1195</v>
      </c>
      <c r="J319" t="s">
        <v>1196</v>
      </c>
      <c r="K319" t="s">
        <v>1198</v>
      </c>
      <c r="L319" t="s">
        <v>63</v>
      </c>
      <c r="M319" t="s">
        <v>1612</v>
      </c>
      <c r="N319" t="s">
        <v>1617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100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35">
      <c r="A320" s="1">
        <v>45444</v>
      </c>
      <c r="B320">
        <v>2024</v>
      </c>
      <c r="C320">
        <v>6</v>
      </c>
      <c r="D320">
        <v>2</v>
      </c>
      <c r="E320">
        <v>1</v>
      </c>
      <c r="F320">
        <v>0</v>
      </c>
      <c r="G320" t="s">
        <v>267</v>
      </c>
      <c r="H320" t="s">
        <v>265</v>
      </c>
      <c r="I320" t="s">
        <v>1195</v>
      </c>
      <c r="J320" t="s">
        <v>1196</v>
      </c>
      <c r="K320" t="s">
        <v>1198</v>
      </c>
      <c r="L320" t="s">
        <v>63</v>
      </c>
      <c r="M320" t="s">
        <v>1612</v>
      </c>
      <c r="N320" t="s">
        <v>1618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100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35">
      <c r="A321" s="1">
        <v>45474</v>
      </c>
      <c r="B321">
        <v>2024</v>
      </c>
      <c r="C321">
        <v>7</v>
      </c>
      <c r="D321">
        <v>3</v>
      </c>
      <c r="E321">
        <v>1</v>
      </c>
      <c r="F321">
        <v>0</v>
      </c>
      <c r="G321" t="s">
        <v>267</v>
      </c>
      <c r="H321" t="s">
        <v>265</v>
      </c>
      <c r="I321" t="s">
        <v>1195</v>
      </c>
      <c r="J321" t="s">
        <v>1196</v>
      </c>
      <c r="K321" t="s">
        <v>1198</v>
      </c>
      <c r="L321" t="s">
        <v>63</v>
      </c>
      <c r="M321" t="s">
        <v>1612</v>
      </c>
      <c r="N321" t="s">
        <v>1619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100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35">
      <c r="A322" s="1">
        <v>45505</v>
      </c>
      <c r="B322">
        <v>2024</v>
      </c>
      <c r="C322">
        <v>8</v>
      </c>
      <c r="D322">
        <v>3</v>
      </c>
      <c r="E322">
        <v>1</v>
      </c>
      <c r="F322">
        <v>0</v>
      </c>
      <c r="G322" t="s">
        <v>267</v>
      </c>
      <c r="H322" t="s">
        <v>265</v>
      </c>
      <c r="I322" t="s">
        <v>1195</v>
      </c>
      <c r="J322" t="s">
        <v>1196</v>
      </c>
      <c r="K322" t="s">
        <v>1198</v>
      </c>
      <c r="L322" t="s">
        <v>63</v>
      </c>
      <c r="M322" t="s">
        <v>1612</v>
      </c>
      <c r="N322" t="s">
        <v>1620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100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35">
      <c r="A323" s="1">
        <v>45413</v>
      </c>
      <c r="B323">
        <v>2024</v>
      </c>
      <c r="C323">
        <v>5</v>
      </c>
      <c r="D323">
        <v>2</v>
      </c>
      <c r="E323">
        <v>1</v>
      </c>
      <c r="F323">
        <v>0</v>
      </c>
      <c r="G323" t="s">
        <v>281</v>
      </c>
      <c r="H323" t="s">
        <v>279</v>
      </c>
      <c r="I323" t="s">
        <v>1151</v>
      </c>
      <c r="J323" t="s">
        <v>1152</v>
      </c>
      <c r="K323" t="s">
        <v>1154</v>
      </c>
      <c r="L323" t="s">
        <v>72</v>
      </c>
      <c r="M323" t="s">
        <v>1612</v>
      </c>
      <c r="N323" t="s">
        <v>1617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100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35">
      <c r="A324" s="1">
        <v>45444</v>
      </c>
      <c r="B324">
        <v>2024</v>
      </c>
      <c r="C324">
        <v>6</v>
      </c>
      <c r="D324">
        <v>2</v>
      </c>
      <c r="E324">
        <v>1</v>
      </c>
      <c r="F324">
        <v>0</v>
      </c>
      <c r="G324" t="s">
        <v>281</v>
      </c>
      <c r="H324" t="s">
        <v>279</v>
      </c>
      <c r="I324" t="s">
        <v>1151</v>
      </c>
      <c r="J324" t="s">
        <v>1152</v>
      </c>
      <c r="K324" t="s">
        <v>1154</v>
      </c>
      <c r="L324" t="s">
        <v>72</v>
      </c>
      <c r="M324" t="s">
        <v>1612</v>
      </c>
      <c r="N324" t="s">
        <v>1618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100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35">
      <c r="A325" s="1">
        <v>45474</v>
      </c>
      <c r="B325">
        <v>2024</v>
      </c>
      <c r="C325">
        <v>7</v>
      </c>
      <c r="D325">
        <v>3</v>
      </c>
      <c r="E325">
        <v>1</v>
      </c>
      <c r="F325">
        <v>0</v>
      </c>
      <c r="G325" t="s">
        <v>281</v>
      </c>
      <c r="H325" t="s">
        <v>279</v>
      </c>
      <c r="I325" t="s">
        <v>1151</v>
      </c>
      <c r="J325" t="s">
        <v>1152</v>
      </c>
      <c r="K325" t="s">
        <v>1154</v>
      </c>
      <c r="L325" t="s">
        <v>72</v>
      </c>
      <c r="M325" t="s">
        <v>1612</v>
      </c>
      <c r="N325" t="s">
        <v>1619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100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x14ac:dyDescent="0.35">
      <c r="A326" s="1">
        <v>45505</v>
      </c>
      <c r="B326">
        <v>2024</v>
      </c>
      <c r="C326">
        <v>8</v>
      </c>
      <c r="D326">
        <v>3</v>
      </c>
      <c r="E326">
        <v>1</v>
      </c>
      <c r="F326">
        <v>0</v>
      </c>
      <c r="G326" t="s">
        <v>281</v>
      </c>
      <c r="H326" t="s">
        <v>279</v>
      </c>
      <c r="I326" t="s">
        <v>1151</v>
      </c>
      <c r="J326" t="s">
        <v>1152</v>
      </c>
      <c r="K326" t="s">
        <v>1154</v>
      </c>
      <c r="L326" t="s">
        <v>72</v>
      </c>
      <c r="M326" t="s">
        <v>1612</v>
      </c>
      <c r="N326" t="s">
        <v>1620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100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35">
      <c r="A327" s="1">
        <v>45413</v>
      </c>
      <c r="B327">
        <v>2024</v>
      </c>
      <c r="C327">
        <v>5</v>
      </c>
      <c r="D327">
        <v>2</v>
      </c>
      <c r="E327">
        <v>1</v>
      </c>
      <c r="F327">
        <v>0</v>
      </c>
      <c r="G327" t="s">
        <v>294</v>
      </c>
      <c r="H327" t="s">
        <v>292</v>
      </c>
      <c r="I327" t="s">
        <v>1353</v>
      </c>
      <c r="J327" t="s">
        <v>1354</v>
      </c>
      <c r="K327" t="s">
        <v>1346</v>
      </c>
      <c r="L327" t="s">
        <v>75</v>
      </c>
      <c r="M327" t="s">
        <v>1612</v>
      </c>
      <c r="N327" t="s">
        <v>1617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100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x14ac:dyDescent="0.35">
      <c r="A328" s="1">
        <v>45444</v>
      </c>
      <c r="B328">
        <v>2024</v>
      </c>
      <c r="C328">
        <v>6</v>
      </c>
      <c r="D328">
        <v>2</v>
      </c>
      <c r="E328">
        <v>1</v>
      </c>
      <c r="F328">
        <v>0</v>
      </c>
      <c r="G328" t="s">
        <v>294</v>
      </c>
      <c r="H328" t="s">
        <v>292</v>
      </c>
      <c r="I328" t="s">
        <v>1353</v>
      </c>
      <c r="J328" t="s">
        <v>1354</v>
      </c>
      <c r="K328" t="s">
        <v>1346</v>
      </c>
      <c r="L328" t="s">
        <v>75</v>
      </c>
      <c r="M328" t="s">
        <v>1612</v>
      </c>
      <c r="N328" t="s">
        <v>1618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100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35">
      <c r="A329" s="1">
        <v>45474</v>
      </c>
      <c r="B329">
        <v>2024</v>
      </c>
      <c r="C329">
        <v>7</v>
      </c>
      <c r="D329">
        <v>3</v>
      </c>
      <c r="E329">
        <v>1</v>
      </c>
      <c r="F329">
        <v>0</v>
      </c>
      <c r="G329" t="s">
        <v>294</v>
      </c>
      <c r="H329" t="s">
        <v>292</v>
      </c>
      <c r="I329" t="s">
        <v>1353</v>
      </c>
      <c r="J329" t="s">
        <v>1354</v>
      </c>
      <c r="K329" t="s">
        <v>1346</v>
      </c>
      <c r="L329" t="s">
        <v>75</v>
      </c>
      <c r="M329" t="s">
        <v>1612</v>
      </c>
      <c r="N329" t="s">
        <v>1619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100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35">
      <c r="A330" s="1">
        <v>45505</v>
      </c>
      <c r="B330">
        <v>2024</v>
      </c>
      <c r="C330">
        <v>8</v>
      </c>
      <c r="D330">
        <v>3</v>
      </c>
      <c r="E330">
        <v>1</v>
      </c>
      <c r="F330">
        <v>0</v>
      </c>
      <c r="G330" t="s">
        <v>294</v>
      </c>
      <c r="H330" t="s">
        <v>292</v>
      </c>
      <c r="I330" t="s">
        <v>1353</v>
      </c>
      <c r="J330" t="s">
        <v>1354</v>
      </c>
      <c r="K330" t="s">
        <v>1346</v>
      </c>
      <c r="L330" t="s">
        <v>75</v>
      </c>
      <c r="M330" t="s">
        <v>1612</v>
      </c>
      <c r="N330" t="s">
        <v>1620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100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35">
      <c r="A331" s="1">
        <v>45413</v>
      </c>
      <c r="B331">
        <v>2024</v>
      </c>
      <c r="C331">
        <v>5</v>
      </c>
      <c r="D331">
        <v>2</v>
      </c>
      <c r="E331">
        <v>1</v>
      </c>
      <c r="F331">
        <v>0</v>
      </c>
      <c r="G331" t="s">
        <v>267</v>
      </c>
      <c r="H331" t="s">
        <v>265</v>
      </c>
      <c r="I331" t="s">
        <v>1400</v>
      </c>
      <c r="J331" t="s">
        <v>1401</v>
      </c>
      <c r="K331" t="s">
        <v>1403</v>
      </c>
      <c r="L331" t="s">
        <v>66</v>
      </c>
      <c r="M331" t="s">
        <v>1612</v>
      </c>
      <c r="N331" t="s">
        <v>1617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100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35">
      <c r="A332" s="1">
        <v>45444</v>
      </c>
      <c r="B332">
        <v>2024</v>
      </c>
      <c r="C332">
        <v>6</v>
      </c>
      <c r="D332">
        <v>2</v>
      </c>
      <c r="E332">
        <v>1</v>
      </c>
      <c r="F332">
        <v>0</v>
      </c>
      <c r="G332" t="s">
        <v>267</v>
      </c>
      <c r="H332" t="s">
        <v>265</v>
      </c>
      <c r="I332" t="s">
        <v>1400</v>
      </c>
      <c r="J332" t="s">
        <v>1401</v>
      </c>
      <c r="K332" t="s">
        <v>1403</v>
      </c>
      <c r="L332" t="s">
        <v>66</v>
      </c>
      <c r="M332" t="s">
        <v>1612</v>
      </c>
      <c r="N332" t="s">
        <v>1618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100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35">
      <c r="A333" s="1">
        <v>45474</v>
      </c>
      <c r="B333">
        <v>2024</v>
      </c>
      <c r="C333">
        <v>7</v>
      </c>
      <c r="D333">
        <v>3</v>
      </c>
      <c r="E333">
        <v>1</v>
      </c>
      <c r="F333">
        <v>0</v>
      </c>
      <c r="G333" t="s">
        <v>267</v>
      </c>
      <c r="H333" t="s">
        <v>265</v>
      </c>
      <c r="I333" t="s">
        <v>1400</v>
      </c>
      <c r="J333" t="s">
        <v>1401</v>
      </c>
      <c r="K333" t="s">
        <v>1403</v>
      </c>
      <c r="L333" t="s">
        <v>66</v>
      </c>
      <c r="M333" t="s">
        <v>1612</v>
      </c>
      <c r="N333" t="s">
        <v>1619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100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35">
      <c r="A334" s="1">
        <v>45505</v>
      </c>
      <c r="B334">
        <v>2024</v>
      </c>
      <c r="C334">
        <v>8</v>
      </c>
      <c r="D334">
        <v>3</v>
      </c>
      <c r="E334">
        <v>1</v>
      </c>
      <c r="F334">
        <v>0</v>
      </c>
      <c r="G334" t="s">
        <v>267</v>
      </c>
      <c r="H334" t="s">
        <v>265</v>
      </c>
      <c r="I334" t="s">
        <v>1400</v>
      </c>
      <c r="J334" t="s">
        <v>1401</v>
      </c>
      <c r="K334" t="s">
        <v>1403</v>
      </c>
      <c r="L334" t="s">
        <v>66</v>
      </c>
      <c r="M334" t="s">
        <v>1612</v>
      </c>
      <c r="N334" t="s">
        <v>1620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100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35">
      <c r="A335" s="1">
        <v>45413</v>
      </c>
      <c r="B335">
        <v>2024</v>
      </c>
      <c r="C335">
        <v>5</v>
      </c>
      <c r="D335">
        <v>2</v>
      </c>
      <c r="E335">
        <v>1</v>
      </c>
      <c r="F335">
        <v>0</v>
      </c>
      <c r="G335" t="s">
        <v>267</v>
      </c>
      <c r="H335" t="s">
        <v>265</v>
      </c>
      <c r="I335" t="s">
        <v>1290</v>
      </c>
      <c r="J335" t="s">
        <v>1291</v>
      </c>
      <c r="K335" t="s">
        <v>1293</v>
      </c>
      <c r="L335" t="s">
        <v>60</v>
      </c>
      <c r="M335" t="s">
        <v>1612</v>
      </c>
      <c r="N335" t="s">
        <v>1617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100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x14ac:dyDescent="0.35">
      <c r="A336" s="1">
        <v>45444</v>
      </c>
      <c r="B336">
        <v>2024</v>
      </c>
      <c r="C336">
        <v>6</v>
      </c>
      <c r="D336">
        <v>2</v>
      </c>
      <c r="E336">
        <v>1</v>
      </c>
      <c r="F336">
        <v>0</v>
      </c>
      <c r="G336" t="s">
        <v>267</v>
      </c>
      <c r="H336" t="s">
        <v>265</v>
      </c>
      <c r="I336" t="s">
        <v>1290</v>
      </c>
      <c r="J336" t="s">
        <v>1291</v>
      </c>
      <c r="K336" t="s">
        <v>1293</v>
      </c>
      <c r="L336" t="s">
        <v>60</v>
      </c>
      <c r="M336" t="s">
        <v>1612</v>
      </c>
      <c r="N336" t="s">
        <v>1618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100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35">
      <c r="A337" s="1">
        <v>45474</v>
      </c>
      <c r="B337">
        <v>2024</v>
      </c>
      <c r="C337">
        <v>7</v>
      </c>
      <c r="D337">
        <v>3</v>
      </c>
      <c r="E337">
        <v>1</v>
      </c>
      <c r="F337">
        <v>0</v>
      </c>
      <c r="G337" t="s">
        <v>267</v>
      </c>
      <c r="H337" t="s">
        <v>265</v>
      </c>
      <c r="I337" t="s">
        <v>1290</v>
      </c>
      <c r="J337" t="s">
        <v>1291</v>
      </c>
      <c r="K337" t="s">
        <v>1293</v>
      </c>
      <c r="L337" t="s">
        <v>60</v>
      </c>
      <c r="M337" t="s">
        <v>1612</v>
      </c>
      <c r="N337" t="s">
        <v>1619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100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35">
      <c r="A338" s="1">
        <v>45505</v>
      </c>
      <c r="B338">
        <v>2024</v>
      </c>
      <c r="C338">
        <v>8</v>
      </c>
      <c r="D338">
        <v>3</v>
      </c>
      <c r="E338">
        <v>1</v>
      </c>
      <c r="F338">
        <v>0</v>
      </c>
      <c r="G338" t="s">
        <v>267</v>
      </c>
      <c r="H338" t="s">
        <v>265</v>
      </c>
      <c r="I338" t="s">
        <v>1290</v>
      </c>
      <c r="J338" t="s">
        <v>1291</v>
      </c>
      <c r="K338" t="s">
        <v>1293</v>
      </c>
      <c r="L338" t="s">
        <v>60</v>
      </c>
      <c r="M338" t="s">
        <v>1612</v>
      </c>
      <c r="N338" t="s">
        <v>1620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100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 x14ac:dyDescent="0.35">
      <c r="A339" s="1">
        <v>45413</v>
      </c>
      <c r="B339">
        <v>2024</v>
      </c>
      <c r="C339">
        <v>5</v>
      </c>
      <c r="D339">
        <v>2</v>
      </c>
      <c r="E339">
        <v>1</v>
      </c>
      <c r="F339">
        <v>0</v>
      </c>
      <c r="G339" t="s">
        <v>301</v>
      </c>
      <c r="H339" t="s">
        <v>299</v>
      </c>
      <c r="I339" t="s">
        <v>877</v>
      </c>
      <c r="J339" t="s">
        <v>878</v>
      </c>
      <c r="K339" t="s">
        <v>219</v>
      </c>
      <c r="L339" t="s">
        <v>66</v>
      </c>
      <c r="M339" t="s">
        <v>1612</v>
      </c>
      <c r="N339" t="s">
        <v>1617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100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35">
      <c r="A340" s="1">
        <v>45444</v>
      </c>
      <c r="B340">
        <v>2024</v>
      </c>
      <c r="C340">
        <v>6</v>
      </c>
      <c r="D340">
        <v>2</v>
      </c>
      <c r="E340">
        <v>1</v>
      </c>
      <c r="F340">
        <v>0</v>
      </c>
      <c r="G340" t="s">
        <v>301</v>
      </c>
      <c r="H340" t="s">
        <v>299</v>
      </c>
      <c r="I340" t="s">
        <v>877</v>
      </c>
      <c r="J340" t="s">
        <v>878</v>
      </c>
      <c r="K340" t="s">
        <v>219</v>
      </c>
      <c r="L340" t="s">
        <v>66</v>
      </c>
      <c r="M340" t="s">
        <v>1612</v>
      </c>
      <c r="N340" t="s">
        <v>1618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100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35">
      <c r="A341" s="1">
        <v>45474</v>
      </c>
      <c r="B341">
        <v>2024</v>
      </c>
      <c r="C341">
        <v>7</v>
      </c>
      <c r="D341">
        <v>3</v>
      </c>
      <c r="E341">
        <v>1</v>
      </c>
      <c r="F341">
        <v>0</v>
      </c>
      <c r="G341" t="s">
        <v>301</v>
      </c>
      <c r="H341" t="s">
        <v>299</v>
      </c>
      <c r="I341" t="s">
        <v>877</v>
      </c>
      <c r="J341" t="s">
        <v>878</v>
      </c>
      <c r="K341" t="s">
        <v>219</v>
      </c>
      <c r="L341" t="s">
        <v>66</v>
      </c>
      <c r="M341" t="s">
        <v>1612</v>
      </c>
      <c r="N341" t="s">
        <v>1619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100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 x14ac:dyDescent="0.35">
      <c r="A342" s="1">
        <v>45505</v>
      </c>
      <c r="B342">
        <v>2024</v>
      </c>
      <c r="C342">
        <v>8</v>
      </c>
      <c r="D342">
        <v>3</v>
      </c>
      <c r="E342">
        <v>1</v>
      </c>
      <c r="F342">
        <v>0</v>
      </c>
      <c r="G342" t="s">
        <v>301</v>
      </c>
      <c r="H342" t="s">
        <v>299</v>
      </c>
      <c r="I342" t="s">
        <v>877</v>
      </c>
      <c r="J342" t="s">
        <v>878</v>
      </c>
      <c r="K342" t="s">
        <v>219</v>
      </c>
      <c r="L342" t="s">
        <v>66</v>
      </c>
      <c r="M342" t="s">
        <v>1612</v>
      </c>
      <c r="N342" t="s">
        <v>1620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100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35">
      <c r="A343" s="1">
        <v>45413</v>
      </c>
      <c r="B343">
        <v>2024</v>
      </c>
      <c r="C343">
        <v>5</v>
      </c>
      <c r="D343">
        <v>2</v>
      </c>
      <c r="E343">
        <v>1</v>
      </c>
      <c r="F343">
        <v>0</v>
      </c>
      <c r="G343" t="s">
        <v>267</v>
      </c>
      <c r="H343" t="s">
        <v>265</v>
      </c>
      <c r="I343" t="s">
        <v>991</v>
      </c>
      <c r="J343" t="s">
        <v>992</v>
      </c>
      <c r="K343" t="s">
        <v>994</v>
      </c>
      <c r="L343" t="s">
        <v>60</v>
      </c>
      <c r="M343" t="s">
        <v>1612</v>
      </c>
      <c r="N343" t="s">
        <v>1617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100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35">
      <c r="A344" s="1">
        <v>45444</v>
      </c>
      <c r="B344">
        <v>2024</v>
      </c>
      <c r="C344">
        <v>6</v>
      </c>
      <c r="D344">
        <v>2</v>
      </c>
      <c r="E344">
        <v>1</v>
      </c>
      <c r="F344">
        <v>0</v>
      </c>
      <c r="G344" t="s">
        <v>267</v>
      </c>
      <c r="H344" t="s">
        <v>265</v>
      </c>
      <c r="I344" t="s">
        <v>991</v>
      </c>
      <c r="J344" t="s">
        <v>992</v>
      </c>
      <c r="K344" t="s">
        <v>994</v>
      </c>
      <c r="L344" t="s">
        <v>60</v>
      </c>
      <c r="M344" t="s">
        <v>1612</v>
      </c>
      <c r="N344" t="s">
        <v>1618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100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x14ac:dyDescent="0.35">
      <c r="A345" s="1">
        <v>45474</v>
      </c>
      <c r="B345">
        <v>2024</v>
      </c>
      <c r="C345">
        <v>7</v>
      </c>
      <c r="D345">
        <v>3</v>
      </c>
      <c r="E345">
        <v>1</v>
      </c>
      <c r="F345">
        <v>0</v>
      </c>
      <c r="G345" t="s">
        <v>267</v>
      </c>
      <c r="H345" t="s">
        <v>265</v>
      </c>
      <c r="I345" t="s">
        <v>991</v>
      </c>
      <c r="J345" t="s">
        <v>992</v>
      </c>
      <c r="K345" t="s">
        <v>994</v>
      </c>
      <c r="L345" t="s">
        <v>60</v>
      </c>
      <c r="M345" t="s">
        <v>1612</v>
      </c>
      <c r="N345" t="s">
        <v>1619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100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35">
      <c r="A346" s="1">
        <v>45505</v>
      </c>
      <c r="B346">
        <v>2024</v>
      </c>
      <c r="C346">
        <v>8</v>
      </c>
      <c r="D346">
        <v>3</v>
      </c>
      <c r="E346">
        <v>1</v>
      </c>
      <c r="F346">
        <v>0</v>
      </c>
      <c r="G346" t="s">
        <v>267</v>
      </c>
      <c r="H346" t="s">
        <v>265</v>
      </c>
      <c r="I346" t="s">
        <v>991</v>
      </c>
      <c r="J346" t="s">
        <v>992</v>
      </c>
      <c r="K346" t="s">
        <v>994</v>
      </c>
      <c r="L346" t="s">
        <v>60</v>
      </c>
      <c r="M346" t="s">
        <v>1612</v>
      </c>
      <c r="N346" t="s">
        <v>1620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100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35">
      <c r="A347" s="1">
        <v>45413</v>
      </c>
      <c r="B347">
        <v>2024</v>
      </c>
      <c r="C347">
        <v>5</v>
      </c>
      <c r="D347">
        <v>2</v>
      </c>
      <c r="E347">
        <v>1</v>
      </c>
      <c r="F347">
        <v>0</v>
      </c>
      <c r="G347" t="s">
        <v>267</v>
      </c>
      <c r="H347" t="s">
        <v>265</v>
      </c>
      <c r="I347" t="s">
        <v>751</v>
      </c>
      <c r="J347" t="s">
        <v>752</v>
      </c>
      <c r="K347" t="s">
        <v>748</v>
      </c>
      <c r="L347" t="s">
        <v>63</v>
      </c>
      <c r="M347" t="s">
        <v>1612</v>
      </c>
      <c r="N347" t="s">
        <v>1617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100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 x14ac:dyDescent="0.35">
      <c r="A348" s="1">
        <v>45413</v>
      </c>
      <c r="B348">
        <v>2024</v>
      </c>
      <c r="C348">
        <v>5</v>
      </c>
      <c r="D348">
        <v>2</v>
      </c>
      <c r="E348">
        <v>1</v>
      </c>
      <c r="F348">
        <v>0</v>
      </c>
      <c r="G348" t="s">
        <v>267</v>
      </c>
      <c r="H348" t="s">
        <v>265</v>
      </c>
      <c r="I348" t="s">
        <v>751</v>
      </c>
      <c r="J348" t="s">
        <v>752</v>
      </c>
      <c r="K348" t="s">
        <v>748</v>
      </c>
      <c r="L348" t="s">
        <v>63</v>
      </c>
      <c r="M348" t="s">
        <v>1612</v>
      </c>
      <c r="N348" t="s">
        <v>1617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100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 x14ac:dyDescent="0.35">
      <c r="A349" s="1">
        <v>45444</v>
      </c>
      <c r="B349">
        <v>2024</v>
      </c>
      <c r="C349">
        <v>6</v>
      </c>
      <c r="D349">
        <v>2</v>
      </c>
      <c r="E349">
        <v>1</v>
      </c>
      <c r="F349">
        <v>0</v>
      </c>
      <c r="G349" t="s">
        <v>267</v>
      </c>
      <c r="H349" t="s">
        <v>265</v>
      </c>
      <c r="I349" t="s">
        <v>751</v>
      </c>
      <c r="J349" t="s">
        <v>752</v>
      </c>
      <c r="K349" t="s">
        <v>748</v>
      </c>
      <c r="L349" t="s">
        <v>63</v>
      </c>
      <c r="M349" t="s">
        <v>1612</v>
      </c>
      <c r="N349" t="s">
        <v>1618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100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x14ac:dyDescent="0.35">
      <c r="A350" s="1">
        <v>45444</v>
      </c>
      <c r="B350">
        <v>2024</v>
      </c>
      <c r="C350">
        <v>6</v>
      </c>
      <c r="D350">
        <v>2</v>
      </c>
      <c r="E350">
        <v>1</v>
      </c>
      <c r="F350">
        <v>0</v>
      </c>
      <c r="G350" t="s">
        <v>267</v>
      </c>
      <c r="H350" t="s">
        <v>265</v>
      </c>
      <c r="I350" t="s">
        <v>751</v>
      </c>
      <c r="J350" t="s">
        <v>752</v>
      </c>
      <c r="K350" t="s">
        <v>748</v>
      </c>
      <c r="L350" t="s">
        <v>63</v>
      </c>
      <c r="M350" t="s">
        <v>1612</v>
      </c>
      <c r="N350" t="s">
        <v>1618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100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35">
      <c r="A351" s="1">
        <v>45474</v>
      </c>
      <c r="B351">
        <v>2024</v>
      </c>
      <c r="C351">
        <v>7</v>
      </c>
      <c r="D351">
        <v>3</v>
      </c>
      <c r="E351">
        <v>1</v>
      </c>
      <c r="F351">
        <v>0</v>
      </c>
      <c r="G351" t="s">
        <v>267</v>
      </c>
      <c r="H351" t="s">
        <v>265</v>
      </c>
      <c r="I351" t="s">
        <v>751</v>
      </c>
      <c r="J351" t="s">
        <v>752</v>
      </c>
      <c r="K351" t="s">
        <v>748</v>
      </c>
      <c r="L351" t="s">
        <v>63</v>
      </c>
      <c r="M351" t="s">
        <v>1612</v>
      </c>
      <c r="N351" t="s">
        <v>1619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100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x14ac:dyDescent="0.35">
      <c r="A352" s="1">
        <v>45474</v>
      </c>
      <c r="B352">
        <v>2024</v>
      </c>
      <c r="C352">
        <v>7</v>
      </c>
      <c r="D352">
        <v>3</v>
      </c>
      <c r="E352">
        <v>1</v>
      </c>
      <c r="F352">
        <v>0</v>
      </c>
      <c r="G352" t="s">
        <v>267</v>
      </c>
      <c r="H352" t="s">
        <v>265</v>
      </c>
      <c r="I352" t="s">
        <v>751</v>
      </c>
      <c r="J352" t="s">
        <v>752</v>
      </c>
      <c r="K352" t="s">
        <v>748</v>
      </c>
      <c r="L352" t="s">
        <v>63</v>
      </c>
      <c r="M352" t="s">
        <v>1612</v>
      </c>
      <c r="N352" t="s">
        <v>1619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100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35">
      <c r="A353" s="1">
        <v>45505</v>
      </c>
      <c r="B353">
        <v>2024</v>
      </c>
      <c r="C353">
        <v>8</v>
      </c>
      <c r="D353">
        <v>3</v>
      </c>
      <c r="E353">
        <v>1</v>
      </c>
      <c r="F353">
        <v>0</v>
      </c>
      <c r="G353" t="s">
        <v>267</v>
      </c>
      <c r="H353" t="s">
        <v>265</v>
      </c>
      <c r="I353" t="s">
        <v>751</v>
      </c>
      <c r="J353" t="s">
        <v>752</v>
      </c>
      <c r="K353" t="s">
        <v>748</v>
      </c>
      <c r="L353" t="s">
        <v>63</v>
      </c>
      <c r="M353" t="s">
        <v>1612</v>
      </c>
      <c r="N353" t="s">
        <v>1620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100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35">
      <c r="A354" s="1">
        <v>45505</v>
      </c>
      <c r="B354">
        <v>2024</v>
      </c>
      <c r="C354">
        <v>8</v>
      </c>
      <c r="D354">
        <v>3</v>
      </c>
      <c r="E354">
        <v>1</v>
      </c>
      <c r="F354">
        <v>0</v>
      </c>
      <c r="G354" t="s">
        <v>267</v>
      </c>
      <c r="H354" t="s">
        <v>265</v>
      </c>
      <c r="I354" t="s">
        <v>751</v>
      </c>
      <c r="J354" t="s">
        <v>752</v>
      </c>
      <c r="K354" t="s">
        <v>748</v>
      </c>
      <c r="L354" t="s">
        <v>63</v>
      </c>
      <c r="M354" t="s">
        <v>1612</v>
      </c>
      <c r="N354" t="s">
        <v>1620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100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35">
      <c r="A355" s="1">
        <v>45413</v>
      </c>
      <c r="B355">
        <v>2024</v>
      </c>
      <c r="C355">
        <v>5</v>
      </c>
      <c r="D355">
        <v>2</v>
      </c>
      <c r="E355">
        <v>1</v>
      </c>
      <c r="F355">
        <v>0</v>
      </c>
      <c r="G355" t="s">
        <v>267</v>
      </c>
      <c r="H355" t="s">
        <v>265</v>
      </c>
      <c r="I355" t="s">
        <v>1343</v>
      </c>
      <c r="J355" t="s">
        <v>1344</v>
      </c>
      <c r="K355" t="s">
        <v>1346</v>
      </c>
      <c r="L355" t="s">
        <v>66</v>
      </c>
      <c r="M355" t="s">
        <v>1612</v>
      </c>
      <c r="N355" t="s">
        <v>1617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100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35">
      <c r="A356" s="1">
        <v>45444</v>
      </c>
      <c r="B356">
        <v>2024</v>
      </c>
      <c r="C356">
        <v>6</v>
      </c>
      <c r="D356">
        <v>2</v>
      </c>
      <c r="E356">
        <v>1</v>
      </c>
      <c r="F356">
        <v>0</v>
      </c>
      <c r="G356" t="s">
        <v>267</v>
      </c>
      <c r="H356" t="s">
        <v>265</v>
      </c>
      <c r="I356" t="s">
        <v>1343</v>
      </c>
      <c r="J356" t="s">
        <v>1344</v>
      </c>
      <c r="K356" t="s">
        <v>1346</v>
      </c>
      <c r="L356" t="s">
        <v>66</v>
      </c>
      <c r="M356" t="s">
        <v>1612</v>
      </c>
      <c r="N356" t="s">
        <v>1618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100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35">
      <c r="A357" s="1">
        <v>45474</v>
      </c>
      <c r="B357">
        <v>2024</v>
      </c>
      <c r="C357">
        <v>7</v>
      </c>
      <c r="D357">
        <v>3</v>
      </c>
      <c r="E357">
        <v>1</v>
      </c>
      <c r="F357">
        <v>0</v>
      </c>
      <c r="G357" t="s">
        <v>267</v>
      </c>
      <c r="H357" t="s">
        <v>265</v>
      </c>
      <c r="I357" t="s">
        <v>1343</v>
      </c>
      <c r="J357" t="s">
        <v>1344</v>
      </c>
      <c r="K357" t="s">
        <v>1346</v>
      </c>
      <c r="L357" t="s">
        <v>66</v>
      </c>
      <c r="M357" t="s">
        <v>1612</v>
      </c>
      <c r="N357" t="s">
        <v>1619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100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35">
      <c r="A358" s="1">
        <v>45505</v>
      </c>
      <c r="B358">
        <v>2024</v>
      </c>
      <c r="C358">
        <v>8</v>
      </c>
      <c r="D358">
        <v>3</v>
      </c>
      <c r="E358">
        <v>1</v>
      </c>
      <c r="F358">
        <v>0</v>
      </c>
      <c r="G358" t="s">
        <v>267</v>
      </c>
      <c r="H358" t="s">
        <v>265</v>
      </c>
      <c r="I358" t="s">
        <v>1343</v>
      </c>
      <c r="J358" t="s">
        <v>1344</v>
      </c>
      <c r="K358" t="s">
        <v>1346</v>
      </c>
      <c r="L358" t="s">
        <v>66</v>
      </c>
      <c r="M358" t="s">
        <v>1612</v>
      </c>
      <c r="N358" t="s">
        <v>1620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100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x14ac:dyDescent="0.35">
      <c r="A359" s="1">
        <v>45413</v>
      </c>
      <c r="B359">
        <v>2024</v>
      </c>
      <c r="C359">
        <v>5</v>
      </c>
      <c r="D359">
        <v>2</v>
      </c>
      <c r="E359">
        <v>1</v>
      </c>
      <c r="F359">
        <v>0</v>
      </c>
      <c r="G359" t="s">
        <v>294</v>
      </c>
      <c r="H359" t="s">
        <v>292</v>
      </c>
      <c r="I359" t="s">
        <v>831</v>
      </c>
      <c r="J359" t="s">
        <v>832</v>
      </c>
      <c r="K359" t="s">
        <v>834</v>
      </c>
      <c r="L359" t="s">
        <v>75</v>
      </c>
      <c r="M359" t="s">
        <v>1612</v>
      </c>
      <c r="N359" t="s">
        <v>1617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100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35">
      <c r="A360" s="1">
        <v>45444</v>
      </c>
      <c r="B360">
        <v>2024</v>
      </c>
      <c r="C360">
        <v>6</v>
      </c>
      <c r="D360">
        <v>2</v>
      </c>
      <c r="E360">
        <v>1</v>
      </c>
      <c r="F360">
        <v>0</v>
      </c>
      <c r="G360" t="s">
        <v>294</v>
      </c>
      <c r="H360" t="s">
        <v>292</v>
      </c>
      <c r="I360" t="s">
        <v>831</v>
      </c>
      <c r="J360" t="s">
        <v>832</v>
      </c>
      <c r="K360" t="s">
        <v>834</v>
      </c>
      <c r="L360" t="s">
        <v>75</v>
      </c>
      <c r="M360" t="s">
        <v>1612</v>
      </c>
      <c r="N360" t="s">
        <v>1618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100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35">
      <c r="A361" s="1">
        <v>45474</v>
      </c>
      <c r="B361">
        <v>2024</v>
      </c>
      <c r="C361">
        <v>7</v>
      </c>
      <c r="D361">
        <v>3</v>
      </c>
      <c r="E361">
        <v>1</v>
      </c>
      <c r="F361">
        <v>0</v>
      </c>
      <c r="G361" t="s">
        <v>294</v>
      </c>
      <c r="H361" t="s">
        <v>292</v>
      </c>
      <c r="I361" t="s">
        <v>831</v>
      </c>
      <c r="J361" t="s">
        <v>832</v>
      </c>
      <c r="K361" t="s">
        <v>834</v>
      </c>
      <c r="L361" t="s">
        <v>75</v>
      </c>
      <c r="M361" t="s">
        <v>1612</v>
      </c>
      <c r="N361" t="s">
        <v>1619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100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35">
      <c r="A362" s="1">
        <v>45505</v>
      </c>
      <c r="B362">
        <v>2024</v>
      </c>
      <c r="C362">
        <v>8</v>
      </c>
      <c r="D362">
        <v>3</v>
      </c>
      <c r="E362">
        <v>1</v>
      </c>
      <c r="F362">
        <v>0</v>
      </c>
      <c r="G362" t="s">
        <v>294</v>
      </c>
      <c r="H362" t="s">
        <v>292</v>
      </c>
      <c r="I362" t="s">
        <v>831</v>
      </c>
      <c r="J362" t="s">
        <v>832</v>
      </c>
      <c r="K362" t="s">
        <v>834</v>
      </c>
      <c r="L362" t="s">
        <v>75</v>
      </c>
      <c r="M362" t="s">
        <v>1612</v>
      </c>
      <c r="N362" t="s">
        <v>1620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100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35">
      <c r="A363" s="1">
        <v>45413</v>
      </c>
      <c r="B363">
        <v>2024</v>
      </c>
      <c r="C363">
        <v>5</v>
      </c>
      <c r="D363">
        <v>2</v>
      </c>
      <c r="E363">
        <v>1</v>
      </c>
      <c r="F363">
        <v>0</v>
      </c>
      <c r="G363" t="s">
        <v>281</v>
      </c>
      <c r="H363" t="s">
        <v>279</v>
      </c>
      <c r="I363" t="s">
        <v>1332</v>
      </c>
      <c r="J363" t="s">
        <v>1333</v>
      </c>
      <c r="K363" t="s">
        <v>240</v>
      </c>
      <c r="L363" t="s">
        <v>72</v>
      </c>
      <c r="M363" t="s">
        <v>1612</v>
      </c>
      <c r="N363" t="s">
        <v>1617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100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35">
      <c r="A364" s="1">
        <v>45444</v>
      </c>
      <c r="B364">
        <v>2024</v>
      </c>
      <c r="C364">
        <v>6</v>
      </c>
      <c r="D364">
        <v>2</v>
      </c>
      <c r="E364">
        <v>1</v>
      </c>
      <c r="F364">
        <v>0</v>
      </c>
      <c r="G364" t="s">
        <v>281</v>
      </c>
      <c r="H364" t="s">
        <v>279</v>
      </c>
      <c r="I364" t="s">
        <v>1332</v>
      </c>
      <c r="J364" t="s">
        <v>1333</v>
      </c>
      <c r="K364" t="s">
        <v>240</v>
      </c>
      <c r="L364" t="s">
        <v>72</v>
      </c>
      <c r="M364" t="s">
        <v>1612</v>
      </c>
      <c r="N364" t="s">
        <v>1618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100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35">
      <c r="A365" s="1">
        <v>45474</v>
      </c>
      <c r="B365">
        <v>2024</v>
      </c>
      <c r="C365">
        <v>7</v>
      </c>
      <c r="D365">
        <v>3</v>
      </c>
      <c r="E365">
        <v>1</v>
      </c>
      <c r="F365">
        <v>0</v>
      </c>
      <c r="G365" t="s">
        <v>281</v>
      </c>
      <c r="H365" t="s">
        <v>279</v>
      </c>
      <c r="I365" t="s">
        <v>1332</v>
      </c>
      <c r="J365" t="s">
        <v>1333</v>
      </c>
      <c r="K365" t="s">
        <v>240</v>
      </c>
      <c r="L365" t="s">
        <v>72</v>
      </c>
      <c r="M365" t="s">
        <v>1612</v>
      </c>
      <c r="N365" t="s">
        <v>1619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100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35">
      <c r="A366" s="1">
        <v>45505</v>
      </c>
      <c r="B366">
        <v>2024</v>
      </c>
      <c r="C366">
        <v>8</v>
      </c>
      <c r="D366">
        <v>3</v>
      </c>
      <c r="E366">
        <v>1</v>
      </c>
      <c r="F366">
        <v>0</v>
      </c>
      <c r="G366" t="s">
        <v>281</v>
      </c>
      <c r="H366" t="s">
        <v>279</v>
      </c>
      <c r="I366" t="s">
        <v>1332</v>
      </c>
      <c r="J366" t="s">
        <v>1333</v>
      </c>
      <c r="K366" t="s">
        <v>240</v>
      </c>
      <c r="L366" t="s">
        <v>72</v>
      </c>
      <c r="M366" t="s">
        <v>1612</v>
      </c>
      <c r="N366" t="s">
        <v>1620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100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35">
      <c r="A367" s="1">
        <v>45413</v>
      </c>
      <c r="B367">
        <v>2024</v>
      </c>
      <c r="C367">
        <v>5</v>
      </c>
      <c r="D367">
        <v>2</v>
      </c>
      <c r="E367">
        <v>1</v>
      </c>
      <c r="F367">
        <v>0</v>
      </c>
      <c r="G367" t="s">
        <v>281</v>
      </c>
      <c r="H367" t="s">
        <v>279</v>
      </c>
      <c r="I367" t="s">
        <v>853</v>
      </c>
      <c r="J367" t="s">
        <v>854</v>
      </c>
      <c r="K367" t="s">
        <v>846</v>
      </c>
      <c r="L367" t="s">
        <v>72</v>
      </c>
      <c r="M367" t="s">
        <v>1612</v>
      </c>
      <c r="N367" t="s">
        <v>1617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100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5">
      <c r="A368" s="1">
        <v>45444</v>
      </c>
      <c r="B368">
        <v>2024</v>
      </c>
      <c r="C368">
        <v>6</v>
      </c>
      <c r="D368">
        <v>2</v>
      </c>
      <c r="E368">
        <v>1</v>
      </c>
      <c r="F368">
        <v>0</v>
      </c>
      <c r="G368" t="s">
        <v>281</v>
      </c>
      <c r="H368" t="s">
        <v>279</v>
      </c>
      <c r="I368" t="s">
        <v>853</v>
      </c>
      <c r="J368" t="s">
        <v>854</v>
      </c>
      <c r="K368" t="s">
        <v>846</v>
      </c>
      <c r="L368" t="s">
        <v>72</v>
      </c>
      <c r="M368" t="s">
        <v>1612</v>
      </c>
      <c r="N368" t="s">
        <v>1618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100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35">
      <c r="A369" s="1">
        <v>45474</v>
      </c>
      <c r="B369">
        <v>2024</v>
      </c>
      <c r="C369">
        <v>7</v>
      </c>
      <c r="D369">
        <v>3</v>
      </c>
      <c r="E369">
        <v>1</v>
      </c>
      <c r="F369">
        <v>0</v>
      </c>
      <c r="G369" t="s">
        <v>281</v>
      </c>
      <c r="H369" t="s">
        <v>279</v>
      </c>
      <c r="I369" t="s">
        <v>853</v>
      </c>
      <c r="J369" t="s">
        <v>854</v>
      </c>
      <c r="K369" t="s">
        <v>846</v>
      </c>
      <c r="L369" t="s">
        <v>72</v>
      </c>
      <c r="M369" t="s">
        <v>1612</v>
      </c>
      <c r="N369" t="s">
        <v>1619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100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35">
      <c r="A370" s="1">
        <v>45505</v>
      </c>
      <c r="B370">
        <v>2024</v>
      </c>
      <c r="C370">
        <v>8</v>
      </c>
      <c r="D370">
        <v>3</v>
      </c>
      <c r="E370">
        <v>1</v>
      </c>
      <c r="F370">
        <v>0</v>
      </c>
      <c r="G370" t="s">
        <v>281</v>
      </c>
      <c r="H370" t="s">
        <v>279</v>
      </c>
      <c r="I370" t="s">
        <v>853</v>
      </c>
      <c r="J370" t="s">
        <v>854</v>
      </c>
      <c r="K370" t="s">
        <v>846</v>
      </c>
      <c r="L370" t="s">
        <v>72</v>
      </c>
      <c r="M370" t="s">
        <v>1612</v>
      </c>
      <c r="N370" t="s">
        <v>1620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100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x14ac:dyDescent="0.35">
      <c r="A371" s="1">
        <v>45413</v>
      </c>
      <c r="B371">
        <v>2024</v>
      </c>
      <c r="C371">
        <v>5</v>
      </c>
      <c r="D371">
        <v>2</v>
      </c>
      <c r="E371">
        <v>1</v>
      </c>
      <c r="F371">
        <v>0</v>
      </c>
      <c r="G371" t="s">
        <v>294</v>
      </c>
      <c r="H371" t="s">
        <v>292</v>
      </c>
      <c r="I371" t="s">
        <v>1090</v>
      </c>
      <c r="J371" t="s">
        <v>1091</v>
      </c>
      <c r="K371" t="s">
        <v>1093</v>
      </c>
      <c r="L371" t="s">
        <v>75</v>
      </c>
      <c r="M371" t="s">
        <v>1612</v>
      </c>
      <c r="N371" t="s">
        <v>1617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100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35">
      <c r="A372" s="1">
        <v>45444</v>
      </c>
      <c r="B372">
        <v>2024</v>
      </c>
      <c r="C372">
        <v>6</v>
      </c>
      <c r="D372">
        <v>2</v>
      </c>
      <c r="E372">
        <v>1</v>
      </c>
      <c r="F372">
        <v>0</v>
      </c>
      <c r="G372" t="s">
        <v>294</v>
      </c>
      <c r="H372" t="s">
        <v>292</v>
      </c>
      <c r="I372" t="s">
        <v>1090</v>
      </c>
      <c r="J372" t="s">
        <v>1091</v>
      </c>
      <c r="K372" t="s">
        <v>1093</v>
      </c>
      <c r="L372" t="s">
        <v>75</v>
      </c>
      <c r="M372" t="s">
        <v>1612</v>
      </c>
      <c r="N372" t="s">
        <v>1618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100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x14ac:dyDescent="0.35">
      <c r="A373" s="1">
        <v>45474</v>
      </c>
      <c r="B373">
        <v>2024</v>
      </c>
      <c r="C373">
        <v>7</v>
      </c>
      <c r="D373">
        <v>3</v>
      </c>
      <c r="E373">
        <v>1</v>
      </c>
      <c r="F373">
        <v>0</v>
      </c>
      <c r="G373" t="s">
        <v>294</v>
      </c>
      <c r="H373" t="s">
        <v>292</v>
      </c>
      <c r="I373" t="s">
        <v>1090</v>
      </c>
      <c r="J373" t="s">
        <v>1091</v>
      </c>
      <c r="K373" t="s">
        <v>1093</v>
      </c>
      <c r="L373" t="s">
        <v>75</v>
      </c>
      <c r="M373" t="s">
        <v>1612</v>
      </c>
      <c r="N373" t="s">
        <v>1619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100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35">
      <c r="A374" s="1">
        <v>45505</v>
      </c>
      <c r="B374">
        <v>2024</v>
      </c>
      <c r="C374">
        <v>8</v>
      </c>
      <c r="D374">
        <v>3</v>
      </c>
      <c r="E374">
        <v>1</v>
      </c>
      <c r="F374">
        <v>0</v>
      </c>
      <c r="G374" t="s">
        <v>294</v>
      </c>
      <c r="H374" t="s">
        <v>292</v>
      </c>
      <c r="I374" t="s">
        <v>1090</v>
      </c>
      <c r="J374" t="s">
        <v>1091</v>
      </c>
      <c r="K374" t="s">
        <v>1093</v>
      </c>
      <c r="L374" t="s">
        <v>75</v>
      </c>
      <c r="M374" t="s">
        <v>1612</v>
      </c>
      <c r="N374" t="s">
        <v>1620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100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35">
      <c r="A375" s="1">
        <v>45413</v>
      </c>
      <c r="B375">
        <v>2024</v>
      </c>
      <c r="C375">
        <v>5</v>
      </c>
      <c r="D375">
        <v>2</v>
      </c>
      <c r="E375">
        <v>1</v>
      </c>
      <c r="F375">
        <v>0</v>
      </c>
      <c r="G375" t="s">
        <v>294</v>
      </c>
      <c r="H375" t="s">
        <v>292</v>
      </c>
      <c r="I375" t="s">
        <v>877</v>
      </c>
      <c r="J375" t="s">
        <v>878</v>
      </c>
      <c r="K375" t="s">
        <v>219</v>
      </c>
      <c r="L375" t="s">
        <v>75</v>
      </c>
      <c r="M375" t="s">
        <v>1612</v>
      </c>
      <c r="N375" t="s">
        <v>1617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100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35">
      <c r="A376" s="1">
        <v>45444</v>
      </c>
      <c r="B376">
        <v>2024</v>
      </c>
      <c r="C376">
        <v>6</v>
      </c>
      <c r="D376">
        <v>2</v>
      </c>
      <c r="E376">
        <v>1</v>
      </c>
      <c r="F376">
        <v>0</v>
      </c>
      <c r="G376" t="s">
        <v>294</v>
      </c>
      <c r="H376" t="s">
        <v>292</v>
      </c>
      <c r="I376" t="s">
        <v>877</v>
      </c>
      <c r="J376" t="s">
        <v>878</v>
      </c>
      <c r="K376" t="s">
        <v>219</v>
      </c>
      <c r="L376" t="s">
        <v>75</v>
      </c>
      <c r="M376" t="s">
        <v>1612</v>
      </c>
      <c r="N376" t="s">
        <v>1618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100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35">
      <c r="A377" s="1">
        <v>45474</v>
      </c>
      <c r="B377">
        <v>2024</v>
      </c>
      <c r="C377">
        <v>7</v>
      </c>
      <c r="D377">
        <v>3</v>
      </c>
      <c r="E377">
        <v>1</v>
      </c>
      <c r="F377">
        <v>0</v>
      </c>
      <c r="G377" t="s">
        <v>294</v>
      </c>
      <c r="H377" t="s">
        <v>292</v>
      </c>
      <c r="I377" t="s">
        <v>877</v>
      </c>
      <c r="J377" t="s">
        <v>878</v>
      </c>
      <c r="K377" t="s">
        <v>219</v>
      </c>
      <c r="L377" t="s">
        <v>75</v>
      </c>
      <c r="M377" t="s">
        <v>1612</v>
      </c>
      <c r="N377" t="s">
        <v>1619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100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35">
      <c r="A378" s="1">
        <v>45505</v>
      </c>
      <c r="B378">
        <v>2024</v>
      </c>
      <c r="C378">
        <v>8</v>
      </c>
      <c r="D378">
        <v>3</v>
      </c>
      <c r="E378">
        <v>1</v>
      </c>
      <c r="F378">
        <v>0</v>
      </c>
      <c r="G378" t="s">
        <v>294</v>
      </c>
      <c r="H378" t="s">
        <v>292</v>
      </c>
      <c r="I378" t="s">
        <v>877</v>
      </c>
      <c r="J378" t="s">
        <v>878</v>
      </c>
      <c r="K378" t="s">
        <v>219</v>
      </c>
      <c r="L378" t="s">
        <v>75</v>
      </c>
      <c r="M378" t="s">
        <v>1612</v>
      </c>
      <c r="N378" t="s">
        <v>1620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100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35">
      <c r="A379" s="1">
        <v>45413</v>
      </c>
      <c r="B379">
        <v>2024</v>
      </c>
      <c r="C379">
        <v>5</v>
      </c>
      <c r="D379">
        <v>2</v>
      </c>
      <c r="E379">
        <v>1</v>
      </c>
      <c r="F379">
        <v>0</v>
      </c>
      <c r="G379" t="s">
        <v>301</v>
      </c>
      <c r="H379" t="s">
        <v>299</v>
      </c>
      <c r="I379" t="s">
        <v>1151</v>
      </c>
      <c r="J379" t="s">
        <v>1152</v>
      </c>
      <c r="K379" t="s">
        <v>1154</v>
      </c>
      <c r="L379" t="s">
        <v>66</v>
      </c>
      <c r="M379" t="s">
        <v>1612</v>
      </c>
      <c r="N379" t="s">
        <v>1617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100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35">
      <c r="A380" s="1">
        <v>45444</v>
      </c>
      <c r="B380">
        <v>2024</v>
      </c>
      <c r="C380">
        <v>6</v>
      </c>
      <c r="D380">
        <v>2</v>
      </c>
      <c r="E380">
        <v>1</v>
      </c>
      <c r="F380">
        <v>0</v>
      </c>
      <c r="G380" t="s">
        <v>301</v>
      </c>
      <c r="H380" t="s">
        <v>299</v>
      </c>
      <c r="I380" t="s">
        <v>1151</v>
      </c>
      <c r="J380" t="s">
        <v>1152</v>
      </c>
      <c r="K380" t="s">
        <v>1154</v>
      </c>
      <c r="L380" t="s">
        <v>66</v>
      </c>
      <c r="M380" t="s">
        <v>1612</v>
      </c>
      <c r="N380" t="s">
        <v>1618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100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35">
      <c r="A381" s="1">
        <v>45474</v>
      </c>
      <c r="B381">
        <v>2024</v>
      </c>
      <c r="C381">
        <v>7</v>
      </c>
      <c r="D381">
        <v>3</v>
      </c>
      <c r="E381">
        <v>1</v>
      </c>
      <c r="F381">
        <v>0</v>
      </c>
      <c r="G381" t="s">
        <v>301</v>
      </c>
      <c r="H381" t="s">
        <v>299</v>
      </c>
      <c r="I381" t="s">
        <v>1151</v>
      </c>
      <c r="J381" t="s">
        <v>1152</v>
      </c>
      <c r="K381" t="s">
        <v>1154</v>
      </c>
      <c r="L381" t="s">
        <v>66</v>
      </c>
      <c r="M381" t="s">
        <v>1612</v>
      </c>
      <c r="N381" t="s">
        <v>1619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100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35">
      <c r="A382" s="1">
        <v>45505</v>
      </c>
      <c r="B382">
        <v>2024</v>
      </c>
      <c r="C382">
        <v>8</v>
      </c>
      <c r="D382">
        <v>3</v>
      </c>
      <c r="E382">
        <v>1</v>
      </c>
      <c r="F382">
        <v>0</v>
      </c>
      <c r="G382" t="s">
        <v>301</v>
      </c>
      <c r="H382" t="s">
        <v>299</v>
      </c>
      <c r="I382" t="s">
        <v>1151</v>
      </c>
      <c r="J382" t="s">
        <v>1152</v>
      </c>
      <c r="K382" t="s">
        <v>1154</v>
      </c>
      <c r="L382" t="s">
        <v>66</v>
      </c>
      <c r="M382" t="s">
        <v>1612</v>
      </c>
      <c r="N382" t="s">
        <v>1620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100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35">
      <c r="A383" s="1">
        <v>45413</v>
      </c>
      <c r="B383">
        <v>2024</v>
      </c>
      <c r="C383">
        <v>5</v>
      </c>
      <c r="D383">
        <v>2</v>
      </c>
      <c r="E383">
        <v>1</v>
      </c>
      <c r="F383">
        <v>0</v>
      </c>
      <c r="G383" t="s">
        <v>267</v>
      </c>
      <c r="H383" t="s">
        <v>265</v>
      </c>
      <c r="I383" t="s">
        <v>669</v>
      </c>
      <c r="J383" t="s">
        <v>670</v>
      </c>
      <c r="K383" t="s">
        <v>672</v>
      </c>
      <c r="L383" t="s">
        <v>66</v>
      </c>
      <c r="M383" t="s">
        <v>1612</v>
      </c>
      <c r="N383" t="s">
        <v>1617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100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35">
      <c r="A384" s="1">
        <v>45444</v>
      </c>
      <c r="B384">
        <v>2024</v>
      </c>
      <c r="C384">
        <v>6</v>
      </c>
      <c r="D384">
        <v>2</v>
      </c>
      <c r="E384">
        <v>1</v>
      </c>
      <c r="F384">
        <v>0</v>
      </c>
      <c r="G384" t="s">
        <v>267</v>
      </c>
      <c r="H384" t="s">
        <v>265</v>
      </c>
      <c r="I384" t="s">
        <v>669</v>
      </c>
      <c r="J384" t="s">
        <v>670</v>
      </c>
      <c r="K384" t="s">
        <v>672</v>
      </c>
      <c r="L384" t="s">
        <v>66</v>
      </c>
      <c r="M384" t="s">
        <v>1612</v>
      </c>
      <c r="N384" t="s">
        <v>1618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100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35">
      <c r="A385" s="1">
        <v>45474</v>
      </c>
      <c r="B385">
        <v>2024</v>
      </c>
      <c r="C385">
        <v>7</v>
      </c>
      <c r="D385">
        <v>3</v>
      </c>
      <c r="E385">
        <v>1</v>
      </c>
      <c r="F385">
        <v>0</v>
      </c>
      <c r="G385" t="s">
        <v>267</v>
      </c>
      <c r="H385" t="s">
        <v>265</v>
      </c>
      <c r="I385" t="s">
        <v>669</v>
      </c>
      <c r="J385" t="s">
        <v>670</v>
      </c>
      <c r="K385" t="s">
        <v>672</v>
      </c>
      <c r="L385" t="s">
        <v>66</v>
      </c>
      <c r="M385" t="s">
        <v>1612</v>
      </c>
      <c r="N385" t="s">
        <v>1619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100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35">
      <c r="A386" s="1">
        <v>45505</v>
      </c>
      <c r="B386">
        <v>2024</v>
      </c>
      <c r="C386">
        <v>8</v>
      </c>
      <c r="D386">
        <v>3</v>
      </c>
      <c r="E386">
        <v>1</v>
      </c>
      <c r="F386">
        <v>0</v>
      </c>
      <c r="G386" t="s">
        <v>267</v>
      </c>
      <c r="H386" t="s">
        <v>265</v>
      </c>
      <c r="I386" t="s">
        <v>669</v>
      </c>
      <c r="J386" t="s">
        <v>670</v>
      </c>
      <c r="K386" t="s">
        <v>672</v>
      </c>
      <c r="L386" t="s">
        <v>66</v>
      </c>
      <c r="M386" t="s">
        <v>1612</v>
      </c>
      <c r="N386" t="s">
        <v>1620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100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 x14ac:dyDescent="0.35">
      <c r="A387" s="1">
        <v>45413</v>
      </c>
      <c r="B387">
        <v>2024</v>
      </c>
      <c r="C387">
        <v>5</v>
      </c>
      <c r="D387">
        <v>2</v>
      </c>
      <c r="E387">
        <v>1</v>
      </c>
      <c r="F387">
        <v>0</v>
      </c>
      <c r="G387" t="s">
        <v>281</v>
      </c>
      <c r="H387" t="s">
        <v>279</v>
      </c>
      <c r="I387" t="s">
        <v>790</v>
      </c>
      <c r="J387" t="s">
        <v>791</v>
      </c>
      <c r="K387" t="s">
        <v>787</v>
      </c>
      <c r="L387" t="s">
        <v>72</v>
      </c>
      <c r="M387" t="s">
        <v>1612</v>
      </c>
      <c r="N387" t="s">
        <v>1617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100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35">
      <c r="A388" s="1">
        <v>45444</v>
      </c>
      <c r="B388">
        <v>2024</v>
      </c>
      <c r="C388">
        <v>6</v>
      </c>
      <c r="D388">
        <v>2</v>
      </c>
      <c r="E388">
        <v>1</v>
      </c>
      <c r="F388">
        <v>0</v>
      </c>
      <c r="G388" t="s">
        <v>281</v>
      </c>
      <c r="H388" t="s">
        <v>279</v>
      </c>
      <c r="I388" t="s">
        <v>790</v>
      </c>
      <c r="J388" t="s">
        <v>791</v>
      </c>
      <c r="K388" t="s">
        <v>787</v>
      </c>
      <c r="L388" t="s">
        <v>72</v>
      </c>
      <c r="M388" t="s">
        <v>1612</v>
      </c>
      <c r="N388" t="s">
        <v>1618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100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 x14ac:dyDescent="0.35">
      <c r="A389" s="1">
        <v>45474</v>
      </c>
      <c r="B389">
        <v>2024</v>
      </c>
      <c r="C389">
        <v>7</v>
      </c>
      <c r="D389">
        <v>3</v>
      </c>
      <c r="E389">
        <v>1</v>
      </c>
      <c r="F389">
        <v>0</v>
      </c>
      <c r="G389" t="s">
        <v>281</v>
      </c>
      <c r="H389" t="s">
        <v>279</v>
      </c>
      <c r="I389" t="s">
        <v>790</v>
      </c>
      <c r="J389" t="s">
        <v>791</v>
      </c>
      <c r="K389" t="s">
        <v>787</v>
      </c>
      <c r="L389" t="s">
        <v>72</v>
      </c>
      <c r="M389" t="s">
        <v>1612</v>
      </c>
      <c r="N389" t="s">
        <v>1619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100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35">
      <c r="A390" s="1">
        <v>45505</v>
      </c>
      <c r="B390">
        <v>2024</v>
      </c>
      <c r="C390">
        <v>8</v>
      </c>
      <c r="D390">
        <v>3</v>
      </c>
      <c r="E390">
        <v>1</v>
      </c>
      <c r="F390">
        <v>0</v>
      </c>
      <c r="G390" t="s">
        <v>281</v>
      </c>
      <c r="H390" t="s">
        <v>279</v>
      </c>
      <c r="I390" t="s">
        <v>790</v>
      </c>
      <c r="J390" t="s">
        <v>791</v>
      </c>
      <c r="K390" t="s">
        <v>787</v>
      </c>
      <c r="L390" t="s">
        <v>72</v>
      </c>
      <c r="M390" t="s">
        <v>1612</v>
      </c>
      <c r="N390" t="s">
        <v>1620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100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35">
      <c r="A391" s="1">
        <v>45413</v>
      </c>
      <c r="B391">
        <v>2024</v>
      </c>
      <c r="C391">
        <v>5</v>
      </c>
      <c r="D391">
        <v>2</v>
      </c>
      <c r="E391">
        <v>1</v>
      </c>
      <c r="F391">
        <v>0</v>
      </c>
      <c r="G391" t="s">
        <v>267</v>
      </c>
      <c r="H391" t="s">
        <v>265</v>
      </c>
      <c r="I391" t="s">
        <v>979</v>
      </c>
      <c r="J391" t="s">
        <v>980</v>
      </c>
      <c r="K391" t="s">
        <v>972</v>
      </c>
      <c r="L391" t="s">
        <v>60</v>
      </c>
      <c r="M391" t="s">
        <v>1612</v>
      </c>
      <c r="N391" t="s">
        <v>1617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100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35">
      <c r="A392" s="1">
        <v>45444</v>
      </c>
      <c r="B392">
        <v>2024</v>
      </c>
      <c r="C392">
        <v>6</v>
      </c>
      <c r="D392">
        <v>2</v>
      </c>
      <c r="E392">
        <v>1</v>
      </c>
      <c r="F392">
        <v>0</v>
      </c>
      <c r="G392" t="s">
        <v>267</v>
      </c>
      <c r="H392" t="s">
        <v>265</v>
      </c>
      <c r="I392" t="s">
        <v>979</v>
      </c>
      <c r="J392" t="s">
        <v>980</v>
      </c>
      <c r="K392" t="s">
        <v>972</v>
      </c>
      <c r="L392" t="s">
        <v>60</v>
      </c>
      <c r="M392" t="s">
        <v>1612</v>
      </c>
      <c r="N392" t="s">
        <v>1618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100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35">
      <c r="A393" s="1">
        <v>45474</v>
      </c>
      <c r="B393">
        <v>2024</v>
      </c>
      <c r="C393">
        <v>7</v>
      </c>
      <c r="D393">
        <v>3</v>
      </c>
      <c r="E393">
        <v>1</v>
      </c>
      <c r="F393">
        <v>0</v>
      </c>
      <c r="G393" t="s">
        <v>267</v>
      </c>
      <c r="H393" t="s">
        <v>265</v>
      </c>
      <c r="I393" t="s">
        <v>979</v>
      </c>
      <c r="J393" t="s">
        <v>980</v>
      </c>
      <c r="K393" t="s">
        <v>972</v>
      </c>
      <c r="L393" t="s">
        <v>60</v>
      </c>
      <c r="M393" t="s">
        <v>1612</v>
      </c>
      <c r="N393" t="s">
        <v>1619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100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35">
      <c r="A394" s="1">
        <v>45505</v>
      </c>
      <c r="B394">
        <v>2024</v>
      </c>
      <c r="C394">
        <v>8</v>
      </c>
      <c r="D394">
        <v>3</v>
      </c>
      <c r="E394">
        <v>1</v>
      </c>
      <c r="F394">
        <v>0</v>
      </c>
      <c r="G394" t="s">
        <v>267</v>
      </c>
      <c r="H394" t="s">
        <v>265</v>
      </c>
      <c r="I394" t="s">
        <v>979</v>
      </c>
      <c r="J394" t="s">
        <v>980</v>
      </c>
      <c r="K394" t="s">
        <v>972</v>
      </c>
      <c r="L394" t="s">
        <v>60</v>
      </c>
      <c r="M394" t="s">
        <v>1612</v>
      </c>
      <c r="N394" t="s">
        <v>1620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100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x14ac:dyDescent="0.35">
      <c r="A395" s="1">
        <v>45413</v>
      </c>
      <c r="B395">
        <v>2024</v>
      </c>
      <c r="C395">
        <v>5</v>
      </c>
      <c r="D395">
        <v>2</v>
      </c>
      <c r="E395">
        <v>1</v>
      </c>
      <c r="F395">
        <v>0</v>
      </c>
      <c r="G395" t="s">
        <v>267</v>
      </c>
      <c r="H395" t="s">
        <v>265</v>
      </c>
      <c r="I395" t="s">
        <v>1048</v>
      </c>
      <c r="J395" t="s">
        <v>1049</v>
      </c>
      <c r="K395" t="s">
        <v>1051</v>
      </c>
      <c r="L395" t="s">
        <v>63</v>
      </c>
      <c r="M395" t="s">
        <v>1612</v>
      </c>
      <c r="N395" t="s">
        <v>1617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100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35">
      <c r="A396" s="1">
        <v>45444</v>
      </c>
      <c r="B396">
        <v>2024</v>
      </c>
      <c r="C396">
        <v>6</v>
      </c>
      <c r="D396">
        <v>2</v>
      </c>
      <c r="E396">
        <v>1</v>
      </c>
      <c r="F396">
        <v>0</v>
      </c>
      <c r="G396" t="s">
        <v>267</v>
      </c>
      <c r="H396" t="s">
        <v>265</v>
      </c>
      <c r="I396" t="s">
        <v>1048</v>
      </c>
      <c r="J396" t="s">
        <v>1049</v>
      </c>
      <c r="K396" t="s">
        <v>1051</v>
      </c>
      <c r="L396" t="s">
        <v>63</v>
      </c>
      <c r="M396" t="s">
        <v>1612</v>
      </c>
      <c r="N396" t="s">
        <v>1618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100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35">
      <c r="A397" s="1">
        <v>45474</v>
      </c>
      <c r="B397">
        <v>2024</v>
      </c>
      <c r="C397">
        <v>7</v>
      </c>
      <c r="D397">
        <v>3</v>
      </c>
      <c r="E397">
        <v>1</v>
      </c>
      <c r="F397">
        <v>0</v>
      </c>
      <c r="G397" t="s">
        <v>267</v>
      </c>
      <c r="H397" t="s">
        <v>265</v>
      </c>
      <c r="I397" t="s">
        <v>1048</v>
      </c>
      <c r="J397" t="s">
        <v>1049</v>
      </c>
      <c r="K397" t="s">
        <v>1051</v>
      </c>
      <c r="L397" t="s">
        <v>63</v>
      </c>
      <c r="M397" t="s">
        <v>1612</v>
      </c>
      <c r="N397" t="s">
        <v>1619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100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35">
      <c r="A398" s="1">
        <v>45505</v>
      </c>
      <c r="B398">
        <v>2024</v>
      </c>
      <c r="C398">
        <v>8</v>
      </c>
      <c r="D398">
        <v>3</v>
      </c>
      <c r="E398">
        <v>1</v>
      </c>
      <c r="F398">
        <v>0</v>
      </c>
      <c r="G398" t="s">
        <v>267</v>
      </c>
      <c r="H398" t="s">
        <v>265</v>
      </c>
      <c r="I398" t="s">
        <v>1048</v>
      </c>
      <c r="J398" t="s">
        <v>1049</v>
      </c>
      <c r="K398" t="s">
        <v>1051</v>
      </c>
      <c r="L398" t="s">
        <v>63</v>
      </c>
      <c r="M398" t="s">
        <v>1612</v>
      </c>
      <c r="N398" t="s">
        <v>1620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100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35">
      <c r="A399" s="1">
        <v>45413</v>
      </c>
      <c r="B399">
        <v>2024</v>
      </c>
      <c r="C399">
        <v>5</v>
      </c>
      <c r="D399">
        <v>2</v>
      </c>
      <c r="E399">
        <v>1</v>
      </c>
      <c r="F399">
        <v>0</v>
      </c>
      <c r="G399" t="s">
        <v>294</v>
      </c>
      <c r="H399" t="s">
        <v>292</v>
      </c>
      <c r="I399" t="s">
        <v>768</v>
      </c>
      <c r="J399" t="s">
        <v>769</v>
      </c>
      <c r="K399" t="s">
        <v>771</v>
      </c>
      <c r="L399" t="s">
        <v>75</v>
      </c>
      <c r="M399" t="s">
        <v>1612</v>
      </c>
      <c r="N399" t="s">
        <v>1617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100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35">
      <c r="A400" s="1">
        <v>45444</v>
      </c>
      <c r="B400">
        <v>2024</v>
      </c>
      <c r="C400">
        <v>6</v>
      </c>
      <c r="D400">
        <v>2</v>
      </c>
      <c r="E400">
        <v>1</v>
      </c>
      <c r="F400">
        <v>0</v>
      </c>
      <c r="G400" t="s">
        <v>294</v>
      </c>
      <c r="H400" t="s">
        <v>292</v>
      </c>
      <c r="I400" t="s">
        <v>768</v>
      </c>
      <c r="J400" t="s">
        <v>769</v>
      </c>
      <c r="K400" t="s">
        <v>771</v>
      </c>
      <c r="L400" t="s">
        <v>75</v>
      </c>
      <c r="M400" t="s">
        <v>1612</v>
      </c>
      <c r="N400" t="s">
        <v>1618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100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35">
      <c r="A401" s="1">
        <v>45474</v>
      </c>
      <c r="B401">
        <v>2024</v>
      </c>
      <c r="C401">
        <v>7</v>
      </c>
      <c r="D401">
        <v>3</v>
      </c>
      <c r="E401">
        <v>1</v>
      </c>
      <c r="F401">
        <v>0</v>
      </c>
      <c r="G401" t="s">
        <v>294</v>
      </c>
      <c r="H401" t="s">
        <v>292</v>
      </c>
      <c r="I401" t="s">
        <v>768</v>
      </c>
      <c r="J401" t="s">
        <v>769</v>
      </c>
      <c r="K401" t="s">
        <v>771</v>
      </c>
      <c r="L401" t="s">
        <v>75</v>
      </c>
      <c r="M401" t="s">
        <v>1612</v>
      </c>
      <c r="N401" t="s">
        <v>1619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100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35">
      <c r="A402" s="1">
        <v>45505</v>
      </c>
      <c r="B402">
        <v>2024</v>
      </c>
      <c r="C402">
        <v>8</v>
      </c>
      <c r="D402">
        <v>3</v>
      </c>
      <c r="E402">
        <v>1</v>
      </c>
      <c r="F402">
        <v>0</v>
      </c>
      <c r="G402" t="s">
        <v>294</v>
      </c>
      <c r="H402" t="s">
        <v>292</v>
      </c>
      <c r="I402" t="s">
        <v>768</v>
      </c>
      <c r="J402" t="s">
        <v>769</v>
      </c>
      <c r="K402" t="s">
        <v>771</v>
      </c>
      <c r="L402" t="s">
        <v>75</v>
      </c>
      <c r="M402" t="s">
        <v>1612</v>
      </c>
      <c r="N402" t="s">
        <v>1620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100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35">
      <c r="A403" s="1">
        <v>45413</v>
      </c>
      <c r="B403">
        <v>2024</v>
      </c>
      <c r="C403">
        <v>5</v>
      </c>
      <c r="D403">
        <v>2</v>
      </c>
      <c r="E403">
        <v>1</v>
      </c>
      <c r="F403">
        <v>0</v>
      </c>
      <c r="G403" t="s">
        <v>294</v>
      </c>
      <c r="H403" t="s">
        <v>292</v>
      </c>
      <c r="I403" t="s">
        <v>778</v>
      </c>
      <c r="J403" t="s">
        <v>779</v>
      </c>
      <c r="K403" t="s">
        <v>781</v>
      </c>
      <c r="L403" t="s">
        <v>75</v>
      </c>
      <c r="M403" t="s">
        <v>1612</v>
      </c>
      <c r="N403" t="s">
        <v>1617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100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 x14ac:dyDescent="0.35">
      <c r="A404" s="1">
        <v>45413</v>
      </c>
      <c r="B404">
        <v>2024</v>
      </c>
      <c r="C404">
        <v>5</v>
      </c>
      <c r="D404">
        <v>2</v>
      </c>
      <c r="E404">
        <v>1</v>
      </c>
      <c r="F404">
        <v>0</v>
      </c>
      <c r="G404" t="s">
        <v>294</v>
      </c>
      <c r="H404" t="s">
        <v>292</v>
      </c>
      <c r="I404" t="s">
        <v>778</v>
      </c>
      <c r="J404" t="s">
        <v>779</v>
      </c>
      <c r="K404" t="s">
        <v>781</v>
      </c>
      <c r="L404" t="s">
        <v>75</v>
      </c>
      <c r="M404" t="s">
        <v>1612</v>
      </c>
      <c r="N404" t="s">
        <v>1617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100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35">
      <c r="A405" s="1">
        <v>45444</v>
      </c>
      <c r="B405">
        <v>2024</v>
      </c>
      <c r="C405">
        <v>6</v>
      </c>
      <c r="D405">
        <v>2</v>
      </c>
      <c r="E405">
        <v>1</v>
      </c>
      <c r="F405">
        <v>0</v>
      </c>
      <c r="G405" t="s">
        <v>294</v>
      </c>
      <c r="H405" t="s">
        <v>292</v>
      </c>
      <c r="I405" t="s">
        <v>778</v>
      </c>
      <c r="J405" t="s">
        <v>779</v>
      </c>
      <c r="K405" t="s">
        <v>781</v>
      </c>
      <c r="L405" t="s">
        <v>75</v>
      </c>
      <c r="M405" t="s">
        <v>1612</v>
      </c>
      <c r="N405" t="s">
        <v>1618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100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x14ac:dyDescent="0.35">
      <c r="A406" s="1">
        <v>45444</v>
      </c>
      <c r="B406">
        <v>2024</v>
      </c>
      <c r="C406">
        <v>6</v>
      </c>
      <c r="D406">
        <v>2</v>
      </c>
      <c r="E406">
        <v>1</v>
      </c>
      <c r="F406">
        <v>0</v>
      </c>
      <c r="G406" t="s">
        <v>294</v>
      </c>
      <c r="H406" t="s">
        <v>292</v>
      </c>
      <c r="I406" t="s">
        <v>778</v>
      </c>
      <c r="J406" t="s">
        <v>779</v>
      </c>
      <c r="K406" t="s">
        <v>781</v>
      </c>
      <c r="L406" t="s">
        <v>75</v>
      </c>
      <c r="M406" t="s">
        <v>1612</v>
      </c>
      <c r="N406" t="s">
        <v>1618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100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35">
      <c r="A407" s="1">
        <v>45474</v>
      </c>
      <c r="B407">
        <v>2024</v>
      </c>
      <c r="C407">
        <v>7</v>
      </c>
      <c r="D407">
        <v>3</v>
      </c>
      <c r="E407">
        <v>1</v>
      </c>
      <c r="F407">
        <v>0</v>
      </c>
      <c r="G407" t="s">
        <v>294</v>
      </c>
      <c r="H407" t="s">
        <v>292</v>
      </c>
      <c r="I407" t="s">
        <v>778</v>
      </c>
      <c r="J407" t="s">
        <v>779</v>
      </c>
      <c r="K407" t="s">
        <v>781</v>
      </c>
      <c r="L407" t="s">
        <v>75</v>
      </c>
      <c r="M407" t="s">
        <v>1612</v>
      </c>
      <c r="N407" t="s">
        <v>1619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100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35">
      <c r="A408" s="1">
        <v>45474</v>
      </c>
      <c r="B408">
        <v>2024</v>
      </c>
      <c r="C408">
        <v>7</v>
      </c>
      <c r="D408">
        <v>3</v>
      </c>
      <c r="E408">
        <v>1</v>
      </c>
      <c r="F408">
        <v>0</v>
      </c>
      <c r="G408" t="s">
        <v>294</v>
      </c>
      <c r="H408" t="s">
        <v>292</v>
      </c>
      <c r="I408" t="s">
        <v>778</v>
      </c>
      <c r="J408" t="s">
        <v>779</v>
      </c>
      <c r="K408" t="s">
        <v>781</v>
      </c>
      <c r="L408" t="s">
        <v>75</v>
      </c>
      <c r="M408" t="s">
        <v>1612</v>
      </c>
      <c r="N408" t="s">
        <v>1619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100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35">
      <c r="A409" s="1">
        <v>45505</v>
      </c>
      <c r="B409">
        <v>2024</v>
      </c>
      <c r="C409">
        <v>8</v>
      </c>
      <c r="D409">
        <v>3</v>
      </c>
      <c r="E409">
        <v>1</v>
      </c>
      <c r="F409">
        <v>0</v>
      </c>
      <c r="G409" t="s">
        <v>294</v>
      </c>
      <c r="H409" t="s">
        <v>292</v>
      </c>
      <c r="I409" t="s">
        <v>778</v>
      </c>
      <c r="J409" t="s">
        <v>779</v>
      </c>
      <c r="K409" t="s">
        <v>781</v>
      </c>
      <c r="L409" t="s">
        <v>75</v>
      </c>
      <c r="M409" t="s">
        <v>1612</v>
      </c>
      <c r="N409" t="s">
        <v>1620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100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35">
      <c r="A410" s="1">
        <v>45505</v>
      </c>
      <c r="B410">
        <v>2024</v>
      </c>
      <c r="C410">
        <v>8</v>
      </c>
      <c r="D410">
        <v>3</v>
      </c>
      <c r="E410">
        <v>1</v>
      </c>
      <c r="F410">
        <v>0</v>
      </c>
      <c r="G410" t="s">
        <v>294</v>
      </c>
      <c r="H410" t="s">
        <v>292</v>
      </c>
      <c r="I410" t="s">
        <v>778</v>
      </c>
      <c r="J410" t="s">
        <v>779</v>
      </c>
      <c r="K410" t="s">
        <v>781</v>
      </c>
      <c r="L410" t="s">
        <v>75</v>
      </c>
      <c r="M410" t="s">
        <v>1612</v>
      </c>
      <c r="N410" t="s">
        <v>1620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100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35">
      <c r="A411" s="1">
        <v>45413</v>
      </c>
      <c r="B411">
        <v>2024</v>
      </c>
      <c r="C411">
        <v>5</v>
      </c>
      <c r="D411">
        <v>2</v>
      </c>
      <c r="E411">
        <v>1</v>
      </c>
      <c r="F411">
        <v>0</v>
      </c>
      <c r="G411" t="s">
        <v>301</v>
      </c>
      <c r="H411" t="s">
        <v>299</v>
      </c>
      <c r="I411" t="s">
        <v>1356</v>
      </c>
      <c r="J411" t="s">
        <v>1357</v>
      </c>
      <c r="K411" t="s">
        <v>1359</v>
      </c>
      <c r="L411" t="s">
        <v>66</v>
      </c>
      <c r="M411" t="s">
        <v>1612</v>
      </c>
      <c r="N411" t="s">
        <v>1617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100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35">
      <c r="A412" s="1">
        <v>45444</v>
      </c>
      <c r="B412">
        <v>2024</v>
      </c>
      <c r="C412">
        <v>6</v>
      </c>
      <c r="D412">
        <v>2</v>
      </c>
      <c r="E412">
        <v>1</v>
      </c>
      <c r="F412">
        <v>0</v>
      </c>
      <c r="G412" t="s">
        <v>301</v>
      </c>
      <c r="H412" t="s">
        <v>299</v>
      </c>
      <c r="I412" t="s">
        <v>1356</v>
      </c>
      <c r="J412" t="s">
        <v>1357</v>
      </c>
      <c r="K412" t="s">
        <v>1359</v>
      </c>
      <c r="L412" t="s">
        <v>66</v>
      </c>
      <c r="M412" t="s">
        <v>1612</v>
      </c>
      <c r="N412" t="s">
        <v>1618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100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35">
      <c r="A413" s="1">
        <v>45474</v>
      </c>
      <c r="B413">
        <v>2024</v>
      </c>
      <c r="C413">
        <v>7</v>
      </c>
      <c r="D413">
        <v>3</v>
      </c>
      <c r="E413">
        <v>1</v>
      </c>
      <c r="F413">
        <v>0</v>
      </c>
      <c r="G413" t="s">
        <v>301</v>
      </c>
      <c r="H413" t="s">
        <v>299</v>
      </c>
      <c r="I413" t="s">
        <v>1356</v>
      </c>
      <c r="J413" t="s">
        <v>1357</v>
      </c>
      <c r="K413" t="s">
        <v>1359</v>
      </c>
      <c r="L413" t="s">
        <v>66</v>
      </c>
      <c r="M413" t="s">
        <v>1612</v>
      </c>
      <c r="N413" t="s">
        <v>1619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100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35">
      <c r="A414" s="1">
        <v>45505</v>
      </c>
      <c r="B414">
        <v>2024</v>
      </c>
      <c r="C414">
        <v>8</v>
      </c>
      <c r="D414">
        <v>3</v>
      </c>
      <c r="E414">
        <v>1</v>
      </c>
      <c r="F414">
        <v>0</v>
      </c>
      <c r="G414" t="s">
        <v>301</v>
      </c>
      <c r="H414" t="s">
        <v>299</v>
      </c>
      <c r="I414" t="s">
        <v>1356</v>
      </c>
      <c r="J414" t="s">
        <v>1357</v>
      </c>
      <c r="K414" t="s">
        <v>1359</v>
      </c>
      <c r="L414" t="s">
        <v>66</v>
      </c>
      <c r="M414" t="s">
        <v>1612</v>
      </c>
      <c r="N414" t="s">
        <v>1620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100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x14ac:dyDescent="0.35">
      <c r="A415" s="1">
        <v>45292</v>
      </c>
      <c r="B415">
        <v>2024</v>
      </c>
      <c r="C415">
        <v>1</v>
      </c>
      <c r="D415">
        <v>1</v>
      </c>
      <c r="E415">
        <v>0</v>
      </c>
      <c r="F415">
        <v>0</v>
      </c>
      <c r="G415" t="s">
        <v>294</v>
      </c>
      <c r="H415" t="s">
        <v>292</v>
      </c>
      <c r="I415" t="s">
        <v>1343</v>
      </c>
      <c r="J415" t="s">
        <v>1344</v>
      </c>
      <c r="K415" t="s">
        <v>1346</v>
      </c>
      <c r="L415" t="s">
        <v>75</v>
      </c>
      <c r="M415" t="s">
        <v>1612</v>
      </c>
      <c r="N415" t="s">
        <v>1613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100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35">
      <c r="A416" s="1">
        <v>45292</v>
      </c>
      <c r="B416">
        <v>2024</v>
      </c>
      <c r="C416">
        <v>1</v>
      </c>
      <c r="D416">
        <v>1</v>
      </c>
      <c r="E416">
        <v>0</v>
      </c>
      <c r="F416">
        <v>0</v>
      </c>
      <c r="G416" t="s">
        <v>294</v>
      </c>
      <c r="H416" t="s">
        <v>292</v>
      </c>
      <c r="I416" t="s">
        <v>1343</v>
      </c>
      <c r="J416" t="s">
        <v>1344</v>
      </c>
      <c r="K416" t="s">
        <v>1346</v>
      </c>
      <c r="L416" t="s">
        <v>75</v>
      </c>
      <c r="M416" t="s">
        <v>1612</v>
      </c>
      <c r="N416" t="s">
        <v>1613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100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35">
      <c r="A417" s="1">
        <v>45323</v>
      </c>
      <c r="B417">
        <v>2024</v>
      </c>
      <c r="C417">
        <v>2</v>
      </c>
      <c r="D417">
        <v>1</v>
      </c>
      <c r="E417">
        <v>0</v>
      </c>
      <c r="F417">
        <v>0</v>
      </c>
      <c r="G417" t="s">
        <v>294</v>
      </c>
      <c r="H417" t="s">
        <v>292</v>
      </c>
      <c r="I417" t="s">
        <v>1343</v>
      </c>
      <c r="J417" t="s">
        <v>1344</v>
      </c>
      <c r="K417" t="s">
        <v>1346</v>
      </c>
      <c r="L417" t="s">
        <v>75</v>
      </c>
      <c r="M417" t="s">
        <v>1612</v>
      </c>
      <c r="N417" t="s">
        <v>1614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100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35">
      <c r="A418" s="1">
        <v>45323</v>
      </c>
      <c r="B418">
        <v>2024</v>
      </c>
      <c r="C418">
        <v>2</v>
      </c>
      <c r="D418">
        <v>1</v>
      </c>
      <c r="E418">
        <v>0</v>
      </c>
      <c r="F418">
        <v>0</v>
      </c>
      <c r="G418" t="s">
        <v>294</v>
      </c>
      <c r="H418" t="s">
        <v>292</v>
      </c>
      <c r="I418" t="s">
        <v>1343</v>
      </c>
      <c r="J418" t="s">
        <v>1344</v>
      </c>
      <c r="K418" t="s">
        <v>1346</v>
      </c>
      <c r="L418" t="s">
        <v>75</v>
      </c>
      <c r="M418" t="s">
        <v>1612</v>
      </c>
      <c r="N418" t="s">
        <v>1614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100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35">
      <c r="A419" s="1">
        <v>45352</v>
      </c>
      <c r="B419">
        <v>2024</v>
      </c>
      <c r="C419">
        <v>3</v>
      </c>
      <c r="D419">
        <v>1</v>
      </c>
      <c r="E419">
        <v>0</v>
      </c>
      <c r="F419">
        <v>0</v>
      </c>
      <c r="G419" t="s">
        <v>294</v>
      </c>
      <c r="H419" t="s">
        <v>292</v>
      </c>
      <c r="I419" t="s">
        <v>1343</v>
      </c>
      <c r="J419" t="s">
        <v>1344</v>
      </c>
      <c r="K419" t="s">
        <v>1346</v>
      </c>
      <c r="L419" t="s">
        <v>75</v>
      </c>
      <c r="M419" t="s">
        <v>1612</v>
      </c>
      <c r="N419" t="s">
        <v>1615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100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35">
      <c r="A420" s="1">
        <v>45352</v>
      </c>
      <c r="B420">
        <v>2024</v>
      </c>
      <c r="C420">
        <v>3</v>
      </c>
      <c r="D420">
        <v>1</v>
      </c>
      <c r="E420">
        <v>0</v>
      </c>
      <c r="F420">
        <v>0</v>
      </c>
      <c r="G420" t="s">
        <v>294</v>
      </c>
      <c r="H420" t="s">
        <v>292</v>
      </c>
      <c r="I420" t="s">
        <v>1343</v>
      </c>
      <c r="J420" t="s">
        <v>1344</v>
      </c>
      <c r="K420" t="s">
        <v>1346</v>
      </c>
      <c r="L420" t="s">
        <v>75</v>
      </c>
      <c r="M420" t="s">
        <v>1612</v>
      </c>
      <c r="N420" t="s">
        <v>1615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100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35">
      <c r="A421" s="1">
        <v>45383</v>
      </c>
      <c r="B421">
        <v>2024</v>
      </c>
      <c r="C421">
        <v>4</v>
      </c>
      <c r="D421">
        <v>2</v>
      </c>
      <c r="E421">
        <v>0</v>
      </c>
      <c r="F421">
        <v>0</v>
      </c>
      <c r="G421" t="s">
        <v>294</v>
      </c>
      <c r="H421" t="s">
        <v>292</v>
      </c>
      <c r="I421" t="s">
        <v>1343</v>
      </c>
      <c r="J421" t="s">
        <v>1344</v>
      </c>
      <c r="K421" t="s">
        <v>1346</v>
      </c>
      <c r="L421" t="s">
        <v>75</v>
      </c>
      <c r="M421" t="s">
        <v>1612</v>
      </c>
      <c r="N421" t="s">
        <v>1616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100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35">
      <c r="A422" s="1">
        <v>45383</v>
      </c>
      <c r="B422">
        <v>2024</v>
      </c>
      <c r="C422">
        <v>4</v>
      </c>
      <c r="D422">
        <v>2</v>
      </c>
      <c r="E422">
        <v>0</v>
      </c>
      <c r="F422">
        <v>0</v>
      </c>
      <c r="G422" t="s">
        <v>294</v>
      </c>
      <c r="H422" t="s">
        <v>292</v>
      </c>
      <c r="I422" t="s">
        <v>1343</v>
      </c>
      <c r="J422" t="s">
        <v>1344</v>
      </c>
      <c r="K422" t="s">
        <v>1346</v>
      </c>
      <c r="L422" t="s">
        <v>75</v>
      </c>
      <c r="M422" t="s">
        <v>1612</v>
      </c>
      <c r="N422" t="s">
        <v>1616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100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35">
      <c r="A423" s="1">
        <v>45292</v>
      </c>
      <c r="B423">
        <v>2024</v>
      </c>
      <c r="C423">
        <v>1</v>
      </c>
      <c r="D423">
        <v>1</v>
      </c>
      <c r="E423">
        <v>0</v>
      </c>
      <c r="F423">
        <v>0</v>
      </c>
      <c r="G423" t="s">
        <v>281</v>
      </c>
      <c r="H423" t="s">
        <v>279</v>
      </c>
      <c r="I423" t="s">
        <v>1356</v>
      </c>
      <c r="J423" t="s">
        <v>1357</v>
      </c>
      <c r="K423" t="s">
        <v>1359</v>
      </c>
      <c r="L423" t="s">
        <v>72</v>
      </c>
      <c r="M423" t="s">
        <v>1612</v>
      </c>
      <c r="N423" t="s">
        <v>1613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100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5">
      <c r="A424" s="1">
        <v>45323</v>
      </c>
      <c r="B424">
        <v>2024</v>
      </c>
      <c r="C424">
        <v>2</v>
      </c>
      <c r="D424">
        <v>1</v>
      </c>
      <c r="E424">
        <v>0</v>
      </c>
      <c r="F424">
        <v>0</v>
      </c>
      <c r="G424" t="s">
        <v>281</v>
      </c>
      <c r="H424" t="s">
        <v>279</v>
      </c>
      <c r="I424" t="s">
        <v>1356</v>
      </c>
      <c r="J424" t="s">
        <v>1357</v>
      </c>
      <c r="K424" t="s">
        <v>1359</v>
      </c>
      <c r="L424" t="s">
        <v>72</v>
      </c>
      <c r="M424" t="s">
        <v>1612</v>
      </c>
      <c r="N424" t="s">
        <v>1614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100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35">
      <c r="A425" s="1">
        <v>45352</v>
      </c>
      <c r="B425">
        <v>2024</v>
      </c>
      <c r="C425">
        <v>3</v>
      </c>
      <c r="D425">
        <v>1</v>
      </c>
      <c r="E425">
        <v>0</v>
      </c>
      <c r="F425">
        <v>0</v>
      </c>
      <c r="G425" t="s">
        <v>281</v>
      </c>
      <c r="H425" t="s">
        <v>279</v>
      </c>
      <c r="I425" t="s">
        <v>1356</v>
      </c>
      <c r="J425" t="s">
        <v>1357</v>
      </c>
      <c r="K425" t="s">
        <v>1359</v>
      </c>
      <c r="L425" t="s">
        <v>72</v>
      </c>
      <c r="M425" t="s">
        <v>1612</v>
      </c>
      <c r="N425" t="s">
        <v>1615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100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35">
      <c r="A426" s="1">
        <v>45383</v>
      </c>
      <c r="B426">
        <v>2024</v>
      </c>
      <c r="C426">
        <v>4</v>
      </c>
      <c r="D426">
        <v>2</v>
      </c>
      <c r="E426">
        <v>0</v>
      </c>
      <c r="F426">
        <v>0</v>
      </c>
      <c r="G426" t="s">
        <v>281</v>
      </c>
      <c r="H426" t="s">
        <v>279</v>
      </c>
      <c r="I426" t="s">
        <v>1356</v>
      </c>
      <c r="J426" t="s">
        <v>1357</v>
      </c>
      <c r="K426" t="s">
        <v>1359</v>
      </c>
      <c r="L426" t="s">
        <v>72</v>
      </c>
      <c r="M426" t="s">
        <v>1612</v>
      </c>
      <c r="N426" t="s">
        <v>1616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100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35">
      <c r="A427" s="1">
        <v>45292</v>
      </c>
      <c r="B427">
        <v>2024</v>
      </c>
      <c r="C427">
        <v>1</v>
      </c>
      <c r="D427">
        <v>1</v>
      </c>
      <c r="E427">
        <v>0</v>
      </c>
      <c r="F427">
        <v>0</v>
      </c>
      <c r="G427" t="s">
        <v>267</v>
      </c>
      <c r="H427" t="s">
        <v>265</v>
      </c>
      <c r="I427" t="s">
        <v>1096</v>
      </c>
      <c r="J427" t="s">
        <v>1097</v>
      </c>
      <c r="K427" t="s">
        <v>1099</v>
      </c>
      <c r="L427" t="s">
        <v>63</v>
      </c>
      <c r="M427" t="s">
        <v>1612</v>
      </c>
      <c r="N427" t="s">
        <v>1613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100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35">
      <c r="A428" s="1">
        <v>45323</v>
      </c>
      <c r="B428">
        <v>2024</v>
      </c>
      <c r="C428">
        <v>2</v>
      </c>
      <c r="D428">
        <v>1</v>
      </c>
      <c r="E428">
        <v>0</v>
      </c>
      <c r="F428">
        <v>0</v>
      </c>
      <c r="G428" t="s">
        <v>267</v>
      </c>
      <c r="H428" t="s">
        <v>265</v>
      </c>
      <c r="I428" t="s">
        <v>1096</v>
      </c>
      <c r="J428" t="s">
        <v>1097</v>
      </c>
      <c r="K428" t="s">
        <v>1099</v>
      </c>
      <c r="L428" t="s">
        <v>63</v>
      </c>
      <c r="M428" t="s">
        <v>1612</v>
      </c>
      <c r="N428" t="s">
        <v>1614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100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35">
      <c r="A429" s="1">
        <v>45352</v>
      </c>
      <c r="B429">
        <v>2024</v>
      </c>
      <c r="C429">
        <v>3</v>
      </c>
      <c r="D429">
        <v>1</v>
      </c>
      <c r="E429">
        <v>0</v>
      </c>
      <c r="F429">
        <v>0</v>
      </c>
      <c r="G429" t="s">
        <v>267</v>
      </c>
      <c r="H429" t="s">
        <v>265</v>
      </c>
      <c r="I429" t="s">
        <v>1096</v>
      </c>
      <c r="J429" t="s">
        <v>1097</v>
      </c>
      <c r="K429" t="s">
        <v>1099</v>
      </c>
      <c r="L429" t="s">
        <v>63</v>
      </c>
      <c r="M429" t="s">
        <v>1612</v>
      </c>
      <c r="N429" t="s">
        <v>1615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100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35">
      <c r="A430" s="1">
        <v>45383</v>
      </c>
      <c r="B430">
        <v>2024</v>
      </c>
      <c r="C430">
        <v>4</v>
      </c>
      <c r="D430">
        <v>2</v>
      </c>
      <c r="E430">
        <v>0</v>
      </c>
      <c r="F430">
        <v>0</v>
      </c>
      <c r="G430" t="s">
        <v>267</v>
      </c>
      <c r="H430" t="s">
        <v>265</v>
      </c>
      <c r="I430" t="s">
        <v>1096</v>
      </c>
      <c r="J430" t="s">
        <v>1097</v>
      </c>
      <c r="K430" t="s">
        <v>1099</v>
      </c>
      <c r="L430" t="s">
        <v>63</v>
      </c>
      <c r="M430" t="s">
        <v>1612</v>
      </c>
      <c r="N430" t="s">
        <v>1616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100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x14ac:dyDescent="0.35">
      <c r="A431" s="1">
        <v>45292</v>
      </c>
      <c r="B431">
        <v>2024</v>
      </c>
      <c r="C431">
        <v>1</v>
      </c>
      <c r="D431">
        <v>1</v>
      </c>
      <c r="E431">
        <v>0</v>
      </c>
      <c r="F431">
        <v>0</v>
      </c>
      <c r="G431" t="s">
        <v>281</v>
      </c>
      <c r="H431" t="s">
        <v>279</v>
      </c>
      <c r="I431" t="s">
        <v>1135</v>
      </c>
      <c r="J431" t="s">
        <v>1136</v>
      </c>
      <c r="K431" t="s">
        <v>1138</v>
      </c>
      <c r="L431" t="s">
        <v>72</v>
      </c>
      <c r="M431" t="s">
        <v>1612</v>
      </c>
      <c r="N431" t="s">
        <v>1613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100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35">
      <c r="A432" s="1">
        <v>45323</v>
      </c>
      <c r="B432">
        <v>2024</v>
      </c>
      <c r="C432">
        <v>2</v>
      </c>
      <c r="D432">
        <v>1</v>
      </c>
      <c r="E432">
        <v>0</v>
      </c>
      <c r="F432">
        <v>0</v>
      </c>
      <c r="G432" t="s">
        <v>281</v>
      </c>
      <c r="H432" t="s">
        <v>279</v>
      </c>
      <c r="I432" t="s">
        <v>1135</v>
      </c>
      <c r="J432" t="s">
        <v>1136</v>
      </c>
      <c r="K432" t="s">
        <v>1138</v>
      </c>
      <c r="L432" t="s">
        <v>72</v>
      </c>
      <c r="M432" t="s">
        <v>1612</v>
      </c>
      <c r="N432" t="s">
        <v>1614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100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35">
      <c r="A433" s="1">
        <v>45352</v>
      </c>
      <c r="B433">
        <v>2024</v>
      </c>
      <c r="C433">
        <v>3</v>
      </c>
      <c r="D433">
        <v>1</v>
      </c>
      <c r="E433">
        <v>0</v>
      </c>
      <c r="F433">
        <v>0</v>
      </c>
      <c r="G433" t="s">
        <v>281</v>
      </c>
      <c r="H433" t="s">
        <v>279</v>
      </c>
      <c r="I433" t="s">
        <v>1135</v>
      </c>
      <c r="J433" t="s">
        <v>1136</v>
      </c>
      <c r="K433" t="s">
        <v>1138</v>
      </c>
      <c r="L433" t="s">
        <v>72</v>
      </c>
      <c r="M433" t="s">
        <v>1612</v>
      </c>
      <c r="N433" t="s">
        <v>1615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100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x14ac:dyDescent="0.35">
      <c r="A434" s="1">
        <v>45383</v>
      </c>
      <c r="B434">
        <v>2024</v>
      </c>
      <c r="C434">
        <v>4</v>
      </c>
      <c r="D434">
        <v>2</v>
      </c>
      <c r="E434">
        <v>0</v>
      </c>
      <c r="F434">
        <v>0</v>
      </c>
      <c r="G434" t="s">
        <v>281</v>
      </c>
      <c r="H434" t="s">
        <v>279</v>
      </c>
      <c r="I434" t="s">
        <v>1135</v>
      </c>
      <c r="J434" t="s">
        <v>1136</v>
      </c>
      <c r="K434" t="s">
        <v>1138</v>
      </c>
      <c r="L434" t="s">
        <v>72</v>
      </c>
      <c r="M434" t="s">
        <v>1612</v>
      </c>
      <c r="N434" t="s">
        <v>1616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100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35">
      <c r="A435" s="1">
        <v>45292</v>
      </c>
      <c r="B435">
        <v>2024</v>
      </c>
      <c r="C435">
        <v>1</v>
      </c>
      <c r="D435">
        <v>1</v>
      </c>
      <c r="E435">
        <v>0</v>
      </c>
      <c r="F435">
        <v>0</v>
      </c>
      <c r="G435" t="s">
        <v>267</v>
      </c>
      <c r="H435" t="s">
        <v>265</v>
      </c>
      <c r="I435" t="s">
        <v>1012</v>
      </c>
      <c r="J435" t="s">
        <v>1013</v>
      </c>
      <c r="K435" t="s">
        <v>994</v>
      </c>
      <c r="L435" t="s">
        <v>60</v>
      </c>
      <c r="M435" t="s">
        <v>1612</v>
      </c>
      <c r="N435" t="s">
        <v>1613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100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35">
      <c r="A436" s="1">
        <v>45323</v>
      </c>
      <c r="B436">
        <v>2024</v>
      </c>
      <c r="C436">
        <v>2</v>
      </c>
      <c r="D436">
        <v>1</v>
      </c>
      <c r="E436">
        <v>0</v>
      </c>
      <c r="F436">
        <v>0</v>
      </c>
      <c r="G436" t="s">
        <v>267</v>
      </c>
      <c r="H436" t="s">
        <v>265</v>
      </c>
      <c r="I436" t="s">
        <v>1012</v>
      </c>
      <c r="J436" t="s">
        <v>1013</v>
      </c>
      <c r="K436" t="s">
        <v>994</v>
      </c>
      <c r="L436" t="s">
        <v>60</v>
      </c>
      <c r="M436" t="s">
        <v>1612</v>
      </c>
      <c r="N436" t="s">
        <v>1614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100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35">
      <c r="A437" s="1">
        <v>45352</v>
      </c>
      <c r="B437">
        <v>2024</v>
      </c>
      <c r="C437">
        <v>3</v>
      </c>
      <c r="D437">
        <v>1</v>
      </c>
      <c r="E437">
        <v>0</v>
      </c>
      <c r="F437">
        <v>0</v>
      </c>
      <c r="G437" t="s">
        <v>267</v>
      </c>
      <c r="H437" t="s">
        <v>265</v>
      </c>
      <c r="I437" t="s">
        <v>1012</v>
      </c>
      <c r="J437" t="s">
        <v>1013</v>
      </c>
      <c r="K437" t="s">
        <v>994</v>
      </c>
      <c r="L437" t="s">
        <v>60</v>
      </c>
      <c r="M437" t="s">
        <v>1612</v>
      </c>
      <c r="N437" t="s">
        <v>1615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100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35">
      <c r="A438" s="1">
        <v>45383</v>
      </c>
      <c r="B438">
        <v>2024</v>
      </c>
      <c r="C438">
        <v>4</v>
      </c>
      <c r="D438">
        <v>2</v>
      </c>
      <c r="E438">
        <v>0</v>
      </c>
      <c r="F438">
        <v>0</v>
      </c>
      <c r="G438" t="s">
        <v>267</v>
      </c>
      <c r="H438" t="s">
        <v>265</v>
      </c>
      <c r="I438" t="s">
        <v>1012</v>
      </c>
      <c r="J438" t="s">
        <v>1013</v>
      </c>
      <c r="K438" t="s">
        <v>994</v>
      </c>
      <c r="L438" t="s">
        <v>60</v>
      </c>
      <c r="M438" t="s">
        <v>1612</v>
      </c>
      <c r="N438" t="s">
        <v>1616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100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35">
      <c r="A439" s="1">
        <v>45292</v>
      </c>
      <c r="B439">
        <v>2024</v>
      </c>
      <c r="C439">
        <v>1</v>
      </c>
      <c r="D439">
        <v>1</v>
      </c>
      <c r="E439">
        <v>0</v>
      </c>
      <c r="F439">
        <v>0</v>
      </c>
      <c r="G439" t="s">
        <v>267</v>
      </c>
      <c r="H439" t="s">
        <v>265</v>
      </c>
      <c r="I439" t="s">
        <v>778</v>
      </c>
      <c r="J439" t="s">
        <v>779</v>
      </c>
      <c r="K439" t="s">
        <v>781</v>
      </c>
      <c r="L439" t="s">
        <v>66</v>
      </c>
      <c r="M439" t="s">
        <v>1612</v>
      </c>
      <c r="N439" t="s">
        <v>1613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100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35">
      <c r="A440" s="1">
        <v>45292</v>
      </c>
      <c r="B440">
        <v>2024</v>
      </c>
      <c r="C440">
        <v>1</v>
      </c>
      <c r="D440">
        <v>1</v>
      </c>
      <c r="E440">
        <v>0</v>
      </c>
      <c r="F440">
        <v>0</v>
      </c>
      <c r="G440" t="s">
        <v>267</v>
      </c>
      <c r="H440" t="s">
        <v>265</v>
      </c>
      <c r="I440" t="s">
        <v>1195</v>
      </c>
      <c r="J440" t="s">
        <v>1196</v>
      </c>
      <c r="K440" t="s">
        <v>1198</v>
      </c>
      <c r="L440" t="s">
        <v>63</v>
      </c>
      <c r="M440" t="s">
        <v>1612</v>
      </c>
      <c r="N440" t="s">
        <v>1613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100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x14ac:dyDescent="0.35">
      <c r="A441" s="1">
        <v>45323</v>
      </c>
      <c r="B441">
        <v>2024</v>
      </c>
      <c r="C441">
        <v>2</v>
      </c>
      <c r="D441">
        <v>1</v>
      </c>
      <c r="E441">
        <v>0</v>
      </c>
      <c r="F441">
        <v>0</v>
      </c>
      <c r="G441" t="s">
        <v>267</v>
      </c>
      <c r="H441" t="s">
        <v>265</v>
      </c>
      <c r="I441" t="s">
        <v>1195</v>
      </c>
      <c r="J441" t="s">
        <v>1196</v>
      </c>
      <c r="K441" t="s">
        <v>1198</v>
      </c>
      <c r="L441" t="s">
        <v>63</v>
      </c>
      <c r="M441" t="s">
        <v>1612</v>
      </c>
      <c r="N441" t="s">
        <v>1614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100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35">
      <c r="A442" s="1">
        <v>45352</v>
      </c>
      <c r="B442">
        <v>2024</v>
      </c>
      <c r="C442">
        <v>3</v>
      </c>
      <c r="D442">
        <v>1</v>
      </c>
      <c r="E442">
        <v>0</v>
      </c>
      <c r="F442">
        <v>0</v>
      </c>
      <c r="G442" t="s">
        <v>267</v>
      </c>
      <c r="H442" t="s">
        <v>265</v>
      </c>
      <c r="I442" t="s">
        <v>1195</v>
      </c>
      <c r="J442" t="s">
        <v>1196</v>
      </c>
      <c r="K442" t="s">
        <v>1198</v>
      </c>
      <c r="L442" t="s">
        <v>63</v>
      </c>
      <c r="M442" t="s">
        <v>1612</v>
      </c>
      <c r="N442" t="s">
        <v>1615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100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35">
      <c r="A443" s="1">
        <v>45383</v>
      </c>
      <c r="B443">
        <v>2024</v>
      </c>
      <c r="C443">
        <v>4</v>
      </c>
      <c r="D443">
        <v>2</v>
      </c>
      <c r="E443">
        <v>0</v>
      </c>
      <c r="F443">
        <v>0</v>
      </c>
      <c r="G443" t="s">
        <v>267</v>
      </c>
      <c r="H443" t="s">
        <v>265</v>
      </c>
      <c r="I443" t="s">
        <v>1195</v>
      </c>
      <c r="J443" t="s">
        <v>1196</v>
      </c>
      <c r="K443" t="s">
        <v>1198</v>
      </c>
      <c r="L443" t="s">
        <v>63</v>
      </c>
      <c r="M443" t="s">
        <v>1612</v>
      </c>
      <c r="N443" t="s">
        <v>1616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100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35">
      <c r="A444" s="1">
        <v>45292</v>
      </c>
      <c r="B444">
        <v>2024</v>
      </c>
      <c r="C444">
        <v>1</v>
      </c>
      <c r="D444">
        <v>1</v>
      </c>
      <c r="E444">
        <v>0</v>
      </c>
      <c r="F444">
        <v>0</v>
      </c>
      <c r="G444" t="s">
        <v>281</v>
      </c>
      <c r="H444" t="s">
        <v>279</v>
      </c>
      <c r="I444" t="s">
        <v>1151</v>
      </c>
      <c r="J444" t="s">
        <v>1152</v>
      </c>
      <c r="K444" t="s">
        <v>1154</v>
      </c>
      <c r="L444" t="s">
        <v>72</v>
      </c>
      <c r="M444" t="s">
        <v>1612</v>
      </c>
      <c r="N444" t="s">
        <v>1613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100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x14ac:dyDescent="0.35">
      <c r="A445" s="1">
        <v>45323</v>
      </c>
      <c r="B445">
        <v>2024</v>
      </c>
      <c r="C445">
        <v>2</v>
      </c>
      <c r="D445">
        <v>1</v>
      </c>
      <c r="E445">
        <v>0</v>
      </c>
      <c r="F445">
        <v>0</v>
      </c>
      <c r="G445" t="s">
        <v>281</v>
      </c>
      <c r="H445" t="s">
        <v>279</v>
      </c>
      <c r="I445" t="s">
        <v>1151</v>
      </c>
      <c r="J445" t="s">
        <v>1152</v>
      </c>
      <c r="K445" t="s">
        <v>1154</v>
      </c>
      <c r="L445" t="s">
        <v>72</v>
      </c>
      <c r="M445" t="s">
        <v>1612</v>
      </c>
      <c r="N445" t="s">
        <v>1614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100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35">
      <c r="A446" s="1">
        <v>45352</v>
      </c>
      <c r="B446">
        <v>2024</v>
      </c>
      <c r="C446">
        <v>3</v>
      </c>
      <c r="D446">
        <v>1</v>
      </c>
      <c r="E446">
        <v>0</v>
      </c>
      <c r="F446">
        <v>0</v>
      </c>
      <c r="G446" t="s">
        <v>281</v>
      </c>
      <c r="H446" t="s">
        <v>279</v>
      </c>
      <c r="I446" t="s">
        <v>1151</v>
      </c>
      <c r="J446" t="s">
        <v>1152</v>
      </c>
      <c r="K446" t="s">
        <v>1154</v>
      </c>
      <c r="L446" t="s">
        <v>72</v>
      </c>
      <c r="M446" t="s">
        <v>1612</v>
      </c>
      <c r="N446" t="s">
        <v>1615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100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35">
      <c r="A447" s="1">
        <v>45383</v>
      </c>
      <c r="B447">
        <v>2024</v>
      </c>
      <c r="C447">
        <v>4</v>
      </c>
      <c r="D447">
        <v>2</v>
      </c>
      <c r="E447">
        <v>0</v>
      </c>
      <c r="F447">
        <v>0</v>
      </c>
      <c r="G447" t="s">
        <v>281</v>
      </c>
      <c r="H447" t="s">
        <v>279</v>
      </c>
      <c r="I447" t="s">
        <v>1151</v>
      </c>
      <c r="J447" t="s">
        <v>1152</v>
      </c>
      <c r="K447" t="s">
        <v>1154</v>
      </c>
      <c r="L447" t="s">
        <v>72</v>
      </c>
      <c r="M447" t="s">
        <v>1612</v>
      </c>
      <c r="N447" t="s">
        <v>1616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100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35">
      <c r="A448" s="1">
        <v>45292</v>
      </c>
      <c r="B448">
        <v>2024</v>
      </c>
      <c r="C448">
        <v>1</v>
      </c>
      <c r="D448">
        <v>1</v>
      </c>
      <c r="E448">
        <v>0</v>
      </c>
      <c r="F448">
        <v>0</v>
      </c>
      <c r="G448" t="s">
        <v>294</v>
      </c>
      <c r="H448" t="s">
        <v>292</v>
      </c>
      <c r="I448" t="s">
        <v>1353</v>
      </c>
      <c r="J448" t="s">
        <v>1354</v>
      </c>
      <c r="K448" t="s">
        <v>1346</v>
      </c>
      <c r="L448" t="s">
        <v>75</v>
      </c>
      <c r="M448" t="s">
        <v>1612</v>
      </c>
      <c r="N448" t="s">
        <v>1613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100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35">
      <c r="A449" s="1">
        <v>45323</v>
      </c>
      <c r="B449">
        <v>2024</v>
      </c>
      <c r="C449">
        <v>2</v>
      </c>
      <c r="D449">
        <v>1</v>
      </c>
      <c r="E449">
        <v>0</v>
      </c>
      <c r="F449">
        <v>0</v>
      </c>
      <c r="G449" t="s">
        <v>294</v>
      </c>
      <c r="H449" t="s">
        <v>292</v>
      </c>
      <c r="I449" t="s">
        <v>1353</v>
      </c>
      <c r="J449" t="s">
        <v>1354</v>
      </c>
      <c r="K449" t="s">
        <v>1346</v>
      </c>
      <c r="L449" t="s">
        <v>75</v>
      </c>
      <c r="M449" t="s">
        <v>1612</v>
      </c>
      <c r="N449" t="s">
        <v>1614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100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35">
      <c r="A450" s="1">
        <v>45352</v>
      </c>
      <c r="B450">
        <v>2024</v>
      </c>
      <c r="C450">
        <v>3</v>
      </c>
      <c r="D450">
        <v>1</v>
      </c>
      <c r="E450">
        <v>0</v>
      </c>
      <c r="F450">
        <v>0</v>
      </c>
      <c r="G450" t="s">
        <v>294</v>
      </c>
      <c r="H450" t="s">
        <v>292</v>
      </c>
      <c r="I450" t="s">
        <v>1353</v>
      </c>
      <c r="J450" t="s">
        <v>1354</v>
      </c>
      <c r="K450" t="s">
        <v>1346</v>
      </c>
      <c r="L450" t="s">
        <v>75</v>
      </c>
      <c r="M450" t="s">
        <v>1612</v>
      </c>
      <c r="N450" t="s">
        <v>1615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100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35">
      <c r="A451" s="1">
        <v>45383</v>
      </c>
      <c r="B451">
        <v>2024</v>
      </c>
      <c r="C451">
        <v>4</v>
      </c>
      <c r="D451">
        <v>2</v>
      </c>
      <c r="E451">
        <v>0</v>
      </c>
      <c r="F451">
        <v>0</v>
      </c>
      <c r="G451" t="s">
        <v>294</v>
      </c>
      <c r="H451" t="s">
        <v>292</v>
      </c>
      <c r="I451" t="s">
        <v>1353</v>
      </c>
      <c r="J451" t="s">
        <v>1354</v>
      </c>
      <c r="K451" t="s">
        <v>1346</v>
      </c>
      <c r="L451" t="s">
        <v>75</v>
      </c>
      <c r="M451" t="s">
        <v>1612</v>
      </c>
      <c r="N451" t="s">
        <v>1616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100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</row>
    <row r="452" spans="1:32" x14ac:dyDescent="0.35">
      <c r="A452" s="1">
        <v>45292</v>
      </c>
      <c r="B452">
        <v>2024</v>
      </c>
      <c r="C452">
        <v>1</v>
      </c>
      <c r="D452">
        <v>1</v>
      </c>
      <c r="E452">
        <v>0</v>
      </c>
      <c r="F452">
        <v>0</v>
      </c>
      <c r="G452" t="s">
        <v>267</v>
      </c>
      <c r="H452" t="s">
        <v>265</v>
      </c>
      <c r="I452" t="s">
        <v>1400</v>
      </c>
      <c r="J452" t="s">
        <v>1401</v>
      </c>
      <c r="K452" t="s">
        <v>1403</v>
      </c>
      <c r="L452" t="s">
        <v>66</v>
      </c>
      <c r="M452" t="s">
        <v>1612</v>
      </c>
      <c r="N452" t="s">
        <v>1613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100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35">
      <c r="A453" s="1">
        <v>45323</v>
      </c>
      <c r="B453">
        <v>2024</v>
      </c>
      <c r="C453">
        <v>2</v>
      </c>
      <c r="D453">
        <v>1</v>
      </c>
      <c r="E453">
        <v>0</v>
      </c>
      <c r="F453">
        <v>0</v>
      </c>
      <c r="G453" t="s">
        <v>267</v>
      </c>
      <c r="H453" t="s">
        <v>265</v>
      </c>
      <c r="I453" t="s">
        <v>1400</v>
      </c>
      <c r="J453" t="s">
        <v>1401</v>
      </c>
      <c r="K453" t="s">
        <v>1403</v>
      </c>
      <c r="L453" t="s">
        <v>66</v>
      </c>
      <c r="M453" t="s">
        <v>1612</v>
      </c>
      <c r="N453" t="s">
        <v>1614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100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35">
      <c r="A454" s="1">
        <v>45352</v>
      </c>
      <c r="B454">
        <v>2024</v>
      </c>
      <c r="C454">
        <v>3</v>
      </c>
      <c r="D454">
        <v>1</v>
      </c>
      <c r="E454">
        <v>0</v>
      </c>
      <c r="F454">
        <v>0</v>
      </c>
      <c r="G454" t="s">
        <v>267</v>
      </c>
      <c r="H454" t="s">
        <v>265</v>
      </c>
      <c r="I454" t="s">
        <v>1400</v>
      </c>
      <c r="J454" t="s">
        <v>1401</v>
      </c>
      <c r="K454" t="s">
        <v>1403</v>
      </c>
      <c r="L454" t="s">
        <v>66</v>
      </c>
      <c r="M454" t="s">
        <v>1612</v>
      </c>
      <c r="N454" t="s">
        <v>1615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100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35">
      <c r="A455" s="1">
        <v>45383</v>
      </c>
      <c r="B455">
        <v>2024</v>
      </c>
      <c r="C455">
        <v>4</v>
      </c>
      <c r="D455">
        <v>2</v>
      </c>
      <c r="E455">
        <v>0</v>
      </c>
      <c r="F455">
        <v>0</v>
      </c>
      <c r="G455" t="s">
        <v>267</v>
      </c>
      <c r="H455" t="s">
        <v>265</v>
      </c>
      <c r="I455" t="s">
        <v>1400</v>
      </c>
      <c r="J455" t="s">
        <v>1401</v>
      </c>
      <c r="K455" t="s">
        <v>1403</v>
      </c>
      <c r="L455" t="s">
        <v>66</v>
      </c>
      <c r="M455" t="s">
        <v>1612</v>
      </c>
      <c r="N455" t="s">
        <v>1616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100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35">
      <c r="A456" s="1">
        <v>45292</v>
      </c>
      <c r="B456">
        <v>2024</v>
      </c>
      <c r="C456">
        <v>1</v>
      </c>
      <c r="D456">
        <v>1</v>
      </c>
      <c r="E456">
        <v>0</v>
      </c>
      <c r="F456">
        <v>0</v>
      </c>
      <c r="G456" t="s">
        <v>267</v>
      </c>
      <c r="H456" t="s">
        <v>265</v>
      </c>
      <c r="I456" t="s">
        <v>1290</v>
      </c>
      <c r="J456" t="s">
        <v>1291</v>
      </c>
      <c r="K456" t="s">
        <v>1293</v>
      </c>
      <c r="L456" t="s">
        <v>60</v>
      </c>
      <c r="M456" t="s">
        <v>1612</v>
      </c>
      <c r="N456" t="s">
        <v>1613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100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35">
      <c r="A457" s="1">
        <v>45323</v>
      </c>
      <c r="B457">
        <v>2024</v>
      </c>
      <c r="C457">
        <v>2</v>
      </c>
      <c r="D457">
        <v>1</v>
      </c>
      <c r="E457">
        <v>0</v>
      </c>
      <c r="F457">
        <v>0</v>
      </c>
      <c r="G457" t="s">
        <v>267</v>
      </c>
      <c r="H457" t="s">
        <v>265</v>
      </c>
      <c r="I457" t="s">
        <v>1290</v>
      </c>
      <c r="J457" t="s">
        <v>1291</v>
      </c>
      <c r="K457" t="s">
        <v>1293</v>
      </c>
      <c r="L457" t="s">
        <v>60</v>
      </c>
      <c r="M457" t="s">
        <v>1612</v>
      </c>
      <c r="N457" t="s">
        <v>1614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100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35">
      <c r="A458" s="1">
        <v>45352</v>
      </c>
      <c r="B458">
        <v>2024</v>
      </c>
      <c r="C458">
        <v>3</v>
      </c>
      <c r="D458">
        <v>1</v>
      </c>
      <c r="E458">
        <v>0</v>
      </c>
      <c r="F458">
        <v>0</v>
      </c>
      <c r="G458" t="s">
        <v>267</v>
      </c>
      <c r="H458" t="s">
        <v>265</v>
      </c>
      <c r="I458" t="s">
        <v>1290</v>
      </c>
      <c r="J458" t="s">
        <v>1291</v>
      </c>
      <c r="K458" t="s">
        <v>1293</v>
      </c>
      <c r="L458" t="s">
        <v>60</v>
      </c>
      <c r="M458" t="s">
        <v>1612</v>
      </c>
      <c r="N458" t="s">
        <v>1615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100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35">
      <c r="A459" s="1">
        <v>45383</v>
      </c>
      <c r="B459">
        <v>2024</v>
      </c>
      <c r="C459">
        <v>4</v>
      </c>
      <c r="D459">
        <v>2</v>
      </c>
      <c r="E459">
        <v>0</v>
      </c>
      <c r="F459">
        <v>0</v>
      </c>
      <c r="G459" t="s">
        <v>267</v>
      </c>
      <c r="H459" t="s">
        <v>265</v>
      </c>
      <c r="I459" t="s">
        <v>1290</v>
      </c>
      <c r="J459" t="s">
        <v>1291</v>
      </c>
      <c r="K459" t="s">
        <v>1293</v>
      </c>
      <c r="L459" t="s">
        <v>60</v>
      </c>
      <c r="M459" t="s">
        <v>1612</v>
      </c>
      <c r="N459" t="s">
        <v>1616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100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35">
      <c r="A460" s="1">
        <v>45292</v>
      </c>
      <c r="B460">
        <v>2024</v>
      </c>
      <c r="C460">
        <v>1</v>
      </c>
      <c r="D460">
        <v>1</v>
      </c>
      <c r="E460">
        <v>0</v>
      </c>
      <c r="F460">
        <v>0</v>
      </c>
      <c r="G460" t="s">
        <v>301</v>
      </c>
      <c r="H460" t="s">
        <v>299</v>
      </c>
      <c r="I460" t="s">
        <v>877</v>
      </c>
      <c r="J460" t="s">
        <v>878</v>
      </c>
      <c r="K460" t="s">
        <v>219</v>
      </c>
      <c r="L460" t="s">
        <v>66</v>
      </c>
      <c r="M460" t="s">
        <v>1612</v>
      </c>
      <c r="N460" t="s">
        <v>1613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100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35">
      <c r="A461" s="1">
        <v>45323</v>
      </c>
      <c r="B461">
        <v>2024</v>
      </c>
      <c r="C461">
        <v>2</v>
      </c>
      <c r="D461">
        <v>1</v>
      </c>
      <c r="E461">
        <v>0</v>
      </c>
      <c r="F461">
        <v>0</v>
      </c>
      <c r="G461" t="s">
        <v>301</v>
      </c>
      <c r="H461" t="s">
        <v>299</v>
      </c>
      <c r="I461" t="s">
        <v>877</v>
      </c>
      <c r="J461" t="s">
        <v>878</v>
      </c>
      <c r="K461" t="s">
        <v>219</v>
      </c>
      <c r="L461" t="s">
        <v>66</v>
      </c>
      <c r="M461" t="s">
        <v>1612</v>
      </c>
      <c r="N461" t="s">
        <v>1614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100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35">
      <c r="A462" s="1">
        <v>45352</v>
      </c>
      <c r="B462">
        <v>2024</v>
      </c>
      <c r="C462">
        <v>3</v>
      </c>
      <c r="D462">
        <v>1</v>
      </c>
      <c r="E462">
        <v>0</v>
      </c>
      <c r="F462">
        <v>0</v>
      </c>
      <c r="G462" t="s">
        <v>301</v>
      </c>
      <c r="H462" t="s">
        <v>299</v>
      </c>
      <c r="I462" t="s">
        <v>877</v>
      </c>
      <c r="J462" t="s">
        <v>878</v>
      </c>
      <c r="K462" t="s">
        <v>219</v>
      </c>
      <c r="L462" t="s">
        <v>66</v>
      </c>
      <c r="M462" t="s">
        <v>1612</v>
      </c>
      <c r="N462" t="s">
        <v>1615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100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35">
      <c r="A463" s="1">
        <v>45383</v>
      </c>
      <c r="B463">
        <v>2024</v>
      </c>
      <c r="C463">
        <v>4</v>
      </c>
      <c r="D463">
        <v>2</v>
      </c>
      <c r="E463">
        <v>0</v>
      </c>
      <c r="F463">
        <v>0</v>
      </c>
      <c r="G463" t="s">
        <v>301</v>
      </c>
      <c r="H463" t="s">
        <v>299</v>
      </c>
      <c r="I463" t="s">
        <v>877</v>
      </c>
      <c r="J463" t="s">
        <v>878</v>
      </c>
      <c r="K463" t="s">
        <v>219</v>
      </c>
      <c r="L463" t="s">
        <v>66</v>
      </c>
      <c r="M463" t="s">
        <v>1612</v>
      </c>
      <c r="N463" t="s">
        <v>1616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100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35">
      <c r="A464" s="1">
        <v>45292</v>
      </c>
      <c r="B464">
        <v>2024</v>
      </c>
      <c r="C464">
        <v>1</v>
      </c>
      <c r="D464">
        <v>1</v>
      </c>
      <c r="E464">
        <v>0</v>
      </c>
      <c r="F464">
        <v>0</v>
      </c>
      <c r="G464" t="s">
        <v>267</v>
      </c>
      <c r="H464" t="s">
        <v>265</v>
      </c>
      <c r="I464" t="s">
        <v>991</v>
      </c>
      <c r="J464" t="s">
        <v>992</v>
      </c>
      <c r="K464" t="s">
        <v>994</v>
      </c>
      <c r="L464" t="s">
        <v>60</v>
      </c>
      <c r="M464" t="s">
        <v>1612</v>
      </c>
      <c r="N464" t="s">
        <v>1613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100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35">
      <c r="A465" s="1">
        <v>45323</v>
      </c>
      <c r="B465">
        <v>2024</v>
      </c>
      <c r="C465">
        <v>2</v>
      </c>
      <c r="D465">
        <v>1</v>
      </c>
      <c r="E465">
        <v>0</v>
      </c>
      <c r="F465">
        <v>0</v>
      </c>
      <c r="G465" t="s">
        <v>267</v>
      </c>
      <c r="H465" t="s">
        <v>265</v>
      </c>
      <c r="I465" t="s">
        <v>991</v>
      </c>
      <c r="J465" t="s">
        <v>992</v>
      </c>
      <c r="K465" t="s">
        <v>994</v>
      </c>
      <c r="L465" t="s">
        <v>60</v>
      </c>
      <c r="M465" t="s">
        <v>1612</v>
      </c>
      <c r="N465" t="s">
        <v>1614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100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35">
      <c r="A466" s="1">
        <v>45352</v>
      </c>
      <c r="B466">
        <v>2024</v>
      </c>
      <c r="C466">
        <v>3</v>
      </c>
      <c r="D466">
        <v>1</v>
      </c>
      <c r="E466">
        <v>0</v>
      </c>
      <c r="F466">
        <v>0</v>
      </c>
      <c r="G466" t="s">
        <v>267</v>
      </c>
      <c r="H466" t="s">
        <v>265</v>
      </c>
      <c r="I466" t="s">
        <v>991</v>
      </c>
      <c r="J466" t="s">
        <v>992</v>
      </c>
      <c r="K466" t="s">
        <v>994</v>
      </c>
      <c r="L466" t="s">
        <v>60</v>
      </c>
      <c r="M466" t="s">
        <v>1612</v>
      </c>
      <c r="N466" t="s">
        <v>1615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100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35">
      <c r="A467" s="1">
        <v>45383</v>
      </c>
      <c r="B467">
        <v>2024</v>
      </c>
      <c r="C467">
        <v>4</v>
      </c>
      <c r="D467">
        <v>2</v>
      </c>
      <c r="E467">
        <v>0</v>
      </c>
      <c r="F467">
        <v>0</v>
      </c>
      <c r="G467" t="s">
        <v>267</v>
      </c>
      <c r="H467" t="s">
        <v>265</v>
      </c>
      <c r="I467" t="s">
        <v>991</v>
      </c>
      <c r="J467" t="s">
        <v>992</v>
      </c>
      <c r="K467" t="s">
        <v>994</v>
      </c>
      <c r="L467" t="s">
        <v>60</v>
      </c>
      <c r="M467" t="s">
        <v>1612</v>
      </c>
      <c r="N467" t="s">
        <v>1616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100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35">
      <c r="A468" s="1">
        <v>45292</v>
      </c>
      <c r="B468">
        <v>2024</v>
      </c>
      <c r="C468">
        <v>1</v>
      </c>
      <c r="D468">
        <v>1</v>
      </c>
      <c r="E468">
        <v>0</v>
      </c>
      <c r="F468">
        <v>0</v>
      </c>
      <c r="G468" t="s">
        <v>267</v>
      </c>
      <c r="H468" t="s">
        <v>265</v>
      </c>
      <c r="I468" t="s">
        <v>751</v>
      </c>
      <c r="J468" t="s">
        <v>752</v>
      </c>
      <c r="K468" t="s">
        <v>748</v>
      </c>
      <c r="L468" t="s">
        <v>63</v>
      </c>
      <c r="M468" t="s">
        <v>1612</v>
      </c>
      <c r="N468" t="s">
        <v>1613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100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35">
      <c r="A469" s="1">
        <v>45292</v>
      </c>
      <c r="B469">
        <v>2024</v>
      </c>
      <c r="C469">
        <v>1</v>
      </c>
      <c r="D469">
        <v>1</v>
      </c>
      <c r="E469">
        <v>0</v>
      </c>
      <c r="F469">
        <v>0</v>
      </c>
      <c r="G469" t="s">
        <v>267</v>
      </c>
      <c r="H469" t="s">
        <v>265</v>
      </c>
      <c r="I469" t="s">
        <v>751</v>
      </c>
      <c r="J469" t="s">
        <v>752</v>
      </c>
      <c r="K469" t="s">
        <v>748</v>
      </c>
      <c r="L469" t="s">
        <v>63</v>
      </c>
      <c r="M469" t="s">
        <v>1612</v>
      </c>
      <c r="N469" t="s">
        <v>1613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100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35">
      <c r="A470" s="1">
        <v>45323</v>
      </c>
      <c r="B470">
        <v>2024</v>
      </c>
      <c r="C470">
        <v>2</v>
      </c>
      <c r="D470">
        <v>1</v>
      </c>
      <c r="E470">
        <v>0</v>
      </c>
      <c r="F470">
        <v>0</v>
      </c>
      <c r="G470" t="s">
        <v>267</v>
      </c>
      <c r="H470" t="s">
        <v>265</v>
      </c>
      <c r="I470" t="s">
        <v>751</v>
      </c>
      <c r="J470" t="s">
        <v>752</v>
      </c>
      <c r="K470" t="s">
        <v>748</v>
      </c>
      <c r="L470" t="s">
        <v>63</v>
      </c>
      <c r="M470" t="s">
        <v>1612</v>
      </c>
      <c r="N470" t="s">
        <v>1614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100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35">
      <c r="A471" s="1">
        <v>45323</v>
      </c>
      <c r="B471">
        <v>2024</v>
      </c>
      <c r="C471">
        <v>2</v>
      </c>
      <c r="D471">
        <v>1</v>
      </c>
      <c r="E471">
        <v>0</v>
      </c>
      <c r="F471">
        <v>0</v>
      </c>
      <c r="G471" t="s">
        <v>267</v>
      </c>
      <c r="H471" t="s">
        <v>265</v>
      </c>
      <c r="I471" t="s">
        <v>751</v>
      </c>
      <c r="J471" t="s">
        <v>752</v>
      </c>
      <c r="K471" t="s">
        <v>748</v>
      </c>
      <c r="L471" t="s">
        <v>63</v>
      </c>
      <c r="M471" t="s">
        <v>1612</v>
      </c>
      <c r="N471" t="s">
        <v>1614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100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35">
      <c r="A472" s="1">
        <v>45352</v>
      </c>
      <c r="B472">
        <v>2024</v>
      </c>
      <c r="C472">
        <v>3</v>
      </c>
      <c r="D472">
        <v>1</v>
      </c>
      <c r="E472">
        <v>0</v>
      </c>
      <c r="F472">
        <v>0</v>
      </c>
      <c r="G472" t="s">
        <v>267</v>
      </c>
      <c r="H472" t="s">
        <v>265</v>
      </c>
      <c r="I472" t="s">
        <v>751</v>
      </c>
      <c r="J472" t="s">
        <v>752</v>
      </c>
      <c r="K472" t="s">
        <v>748</v>
      </c>
      <c r="L472" t="s">
        <v>63</v>
      </c>
      <c r="M472" t="s">
        <v>1612</v>
      </c>
      <c r="N472" t="s">
        <v>1615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100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35">
      <c r="A473" s="1">
        <v>45352</v>
      </c>
      <c r="B473">
        <v>2024</v>
      </c>
      <c r="C473">
        <v>3</v>
      </c>
      <c r="D473">
        <v>1</v>
      </c>
      <c r="E473">
        <v>0</v>
      </c>
      <c r="F473">
        <v>0</v>
      </c>
      <c r="G473" t="s">
        <v>267</v>
      </c>
      <c r="H473" t="s">
        <v>265</v>
      </c>
      <c r="I473" t="s">
        <v>751</v>
      </c>
      <c r="J473" t="s">
        <v>752</v>
      </c>
      <c r="K473" t="s">
        <v>748</v>
      </c>
      <c r="L473" t="s">
        <v>63</v>
      </c>
      <c r="M473" t="s">
        <v>1612</v>
      </c>
      <c r="N473" t="s">
        <v>1615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100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35">
      <c r="A474" s="1">
        <v>45383</v>
      </c>
      <c r="B474">
        <v>2024</v>
      </c>
      <c r="C474">
        <v>4</v>
      </c>
      <c r="D474">
        <v>2</v>
      </c>
      <c r="E474">
        <v>0</v>
      </c>
      <c r="F474">
        <v>0</v>
      </c>
      <c r="G474" t="s">
        <v>267</v>
      </c>
      <c r="H474" t="s">
        <v>265</v>
      </c>
      <c r="I474" t="s">
        <v>751</v>
      </c>
      <c r="J474" t="s">
        <v>752</v>
      </c>
      <c r="K474" t="s">
        <v>748</v>
      </c>
      <c r="L474" t="s">
        <v>63</v>
      </c>
      <c r="M474" t="s">
        <v>1612</v>
      </c>
      <c r="N474" t="s">
        <v>1616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100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35">
      <c r="A475" s="1">
        <v>45383</v>
      </c>
      <c r="B475">
        <v>2024</v>
      </c>
      <c r="C475">
        <v>4</v>
      </c>
      <c r="D475">
        <v>2</v>
      </c>
      <c r="E475">
        <v>0</v>
      </c>
      <c r="F475">
        <v>0</v>
      </c>
      <c r="G475" t="s">
        <v>267</v>
      </c>
      <c r="H475" t="s">
        <v>265</v>
      </c>
      <c r="I475" t="s">
        <v>751</v>
      </c>
      <c r="J475" t="s">
        <v>752</v>
      </c>
      <c r="K475" t="s">
        <v>748</v>
      </c>
      <c r="L475" t="s">
        <v>63</v>
      </c>
      <c r="M475" t="s">
        <v>1612</v>
      </c>
      <c r="N475" t="s">
        <v>1616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100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35">
      <c r="A476" s="1">
        <v>45292</v>
      </c>
      <c r="B476">
        <v>2024</v>
      </c>
      <c r="C476">
        <v>1</v>
      </c>
      <c r="D476">
        <v>1</v>
      </c>
      <c r="E476">
        <v>0</v>
      </c>
      <c r="F476">
        <v>0</v>
      </c>
      <c r="G476" t="s">
        <v>267</v>
      </c>
      <c r="H476" t="s">
        <v>265</v>
      </c>
      <c r="I476" t="s">
        <v>1343</v>
      </c>
      <c r="J476" t="s">
        <v>1344</v>
      </c>
      <c r="K476" t="s">
        <v>1346</v>
      </c>
      <c r="L476" t="s">
        <v>66</v>
      </c>
      <c r="M476" t="s">
        <v>1612</v>
      </c>
      <c r="N476" t="s">
        <v>1613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100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35">
      <c r="A477" s="1">
        <v>45323</v>
      </c>
      <c r="B477">
        <v>2024</v>
      </c>
      <c r="C477">
        <v>2</v>
      </c>
      <c r="D477">
        <v>1</v>
      </c>
      <c r="E477">
        <v>0</v>
      </c>
      <c r="F477">
        <v>0</v>
      </c>
      <c r="G477" t="s">
        <v>267</v>
      </c>
      <c r="H477" t="s">
        <v>265</v>
      </c>
      <c r="I477" t="s">
        <v>1343</v>
      </c>
      <c r="J477" t="s">
        <v>1344</v>
      </c>
      <c r="K477" t="s">
        <v>1346</v>
      </c>
      <c r="L477" t="s">
        <v>66</v>
      </c>
      <c r="M477" t="s">
        <v>1612</v>
      </c>
      <c r="N477" t="s">
        <v>1614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100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35">
      <c r="A478" s="1">
        <v>45352</v>
      </c>
      <c r="B478">
        <v>2024</v>
      </c>
      <c r="C478">
        <v>3</v>
      </c>
      <c r="D478">
        <v>1</v>
      </c>
      <c r="E478">
        <v>0</v>
      </c>
      <c r="F478">
        <v>0</v>
      </c>
      <c r="G478" t="s">
        <v>267</v>
      </c>
      <c r="H478" t="s">
        <v>265</v>
      </c>
      <c r="I478" t="s">
        <v>1343</v>
      </c>
      <c r="J478" t="s">
        <v>1344</v>
      </c>
      <c r="K478" t="s">
        <v>1346</v>
      </c>
      <c r="L478" t="s">
        <v>66</v>
      </c>
      <c r="M478" t="s">
        <v>1612</v>
      </c>
      <c r="N478" t="s">
        <v>1615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100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35">
      <c r="A479" s="1">
        <v>45383</v>
      </c>
      <c r="B479">
        <v>2024</v>
      </c>
      <c r="C479">
        <v>4</v>
      </c>
      <c r="D479">
        <v>2</v>
      </c>
      <c r="E479">
        <v>0</v>
      </c>
      <c r="F479">
        <v>0</v>
      </c>
      <c r="G479" t="s">
        <v>267</v>
      </c>
      <c r="H479" t="s">
        <v>265</v>
      </c>
      <c r="I479" t="s">
        <v>1343</v>
      </c>
      <c r="J479" t="s">
        <v>1344</v>
      </c>
      <c r="K479" t="s">
        <v>1346</v>
      </c>
      <c r="L479" t="s">
        <v>66</v>
      </c>
      <c r="M479" t="s">
        <v>1612</v>
      </c>
      <c r="N479" t="s">
        <v>1616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100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35">
      <c r="A480" s="1">
        <v>45292</v>
      </c>
      <c r="B480">
        <v>2024</v>
      </c>
      <c r="C480">
        <v>1</v>
      </c>
      <c r="D480">
        <v>1</v>
      </c>
      <c r="E480">
        <v>0</v>
      </c>
      <c r="F480">
        <v>0</v>
      </c>
      <c r="G480" t="s">
        <v>294</v>
      </c>
      <c r="H480" t="s">
        <v>292</v>
      </c>
      <c r="I480" t="s">
        <v>831</v>
      </c>
      <c r="J480" t="s">
        <v>832</v>
      </c>
      <c r="K480" t="s">
        <v>834</v>
      </c>
      <c r="L480" t="s">
        <v>75</v>
      </c>
      <c r="M480" t="s">
        <v>1612</v>
      </c>
      <c r="N480" t="s">
        <v>1613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100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35">
      <c r="A481" s="1">
        <v>45323</v>
      </c>
      <c r="B481">
        <v>2024</v>
      </c>
      <c r="C481">
        <v>2</v>
      </c>
      <c r="D481">
        <v>1</v>
      </c>
      <c r="E481">
        <v>0</v>
      </c>
      <c r="F481">
        <v>0</v>
      </c>
      <c r="G481" t="s">
        <v>294</v>
      </c>
      <c r="H481" t="s">
        <v>292</v>
      </c>
      <c r="I481" t="s">
        <v>831</v>
      </c>
      <c r="J481" t="s">
        <v>832</v>
      </c>
      <c r="K481" t="s">
        <v>834</v>
      </c>
      <c r="L481" t="s">
        <v>75</v>
      </c>
      <c r="M481" t="s">
        <v>1612</v>
      </c>
      <c r="N481" t="s">
        <v>1614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100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35">
      <c r="A482" s="1">
        <v>45352</v>
      </c>
      <c r="B482">
        <v>2024</v>
      </c>
      <c r="C482">
        <v>3</v>
      </c>
      <c r="D482">
        <v>1</v>
      </c>
      <c r="E482">
        <v>0</v>
      </c>
      <c r="F482">
        <v>0</v>
      </c>
      <c r="G482" t="s">
        <v>294</v>
      </c>
      <c r="H482" t="s">
        <v>292</v>
      </c>
      <c r="I482" t="s">
        <v>831</v>
      </c>
      <c r="J482" t="s">
        <v>832</v>
      </c>
      <c r="K482" t="s">
        <v>834</v>
      </c>
      <c r="L482" t="s">
        <v>75</v>
      </c>
      <c r="M482" t="s">
        <v>1612</v>
      </c>
      <c r="N482" t="s">
        <v>1615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100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x14ac:dyDescent="0.35">
      <c r="A483" s="1">
        <v>45383</v>
      </c>
      <c r="B483">
        <v>2024</v>
      </c>
      <c r="C483">
        <v>4</v>
      </c>
      <c r="D483">
        <v>2</v>
      </c>
      <c r="E483">
        <v>0</v>
      </c>
      <c r="F483">
        <v>0</v>
      </c>
      <c r="G483" t="s">
        <v>294</v>
      </c>
      <c r="H483" t="s">
        <v>292</v>
      </c>
      <c r="I483" t="s">
        <v>831</v>
      </c>
      <c r="J483" t="s">
        <v>832</v>
      </c>
      <c r="K483" t="s">
        <v>834</v>
      </c>
      <c r="L483" t="s">
        <v>75</v>
      </c>
      <c r="M483" t="s">
        <v>1612</v>
      </c>
      <c r="N483" t="s">
        <v>1616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100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 x14ac:dyDescent="0.35">
      <c r="A484" s="1">
        <v>45292</v>
      </c>
      <c r="B484">
        <v>2024</v>
      </c>
      <c r="C484">
        <v>1</v>
      </c>
      <c r="D484">
        <v>1</v>
      </c>
      <c r="E484">
        <v>0</v>
      </c>
      <c r="F484">
        <v>0</v>
      </c>
      <c r="G484" t="s">
        <v>281</v>
      </c>
      <c r="H484" t="s">
        <v>279</v>
      </c>
      <c r="I484" t="s">
        <v>1332</v>
      </c>
      <c r="J484" t="s">
        <v>1333</v>
      </c>
      <c r="K484" t="s">
        <v>240</v>
      </c>
      <c r="L484" t="s">
        <v>72</v>
      </c>
      <c r="M484" t="s">
        <v>1612</v>
      </c>
      <c r="N484" t="s">
        <v>1613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100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35">
      <c r="A485" s="1">
        <v>45323</v>
      </c>
      <c r="B485">
        <v>2024</v>
      </c>
      <c r="C485">
        <v>2</v>
      </c>
      <c r="D485">
        <v>1</v>
      </c>
      <c r="E485">
        <v>0</v>
      </c>
      <c r="F485">
        <v>0</v>
      </c>
      <c r="G485" t="s">
        <v>281</v>
      </c>
      <c r="H485" t="s">
        <v>279</v>
      </c>
      <c r="I485" t="s">
        <v>1332</v>
      </c>
      <c r="J485" t="s">
        <v>1333</v>
      </c>
      <c r="K485" t="s">
        <v>240</v>
      </c>
      <c r="L485" t="s">
        <v>72</v>
      </c>
      <c r="M485" t="s">
        <v>1612</v>
      </c>
      <c r="N485" t="s">
        <v>1614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100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35">
      <c r="A486" s="1">
        <v>45352</v>
      </c>
      <c r="B486">
        <v>2024</v>
      </c>
      <c r="C486">
        <v>3</v>
      </c>
      <c r="D486">
        <v>1</v>
      </c>
      <c r="E486">
        <v>0</v>
      </c>
      <c r="F486">
        <v>0</v>
      </c>
      <c r="G486" t="s">
        <v>281</v>
      </c>
      <c r="H486" t="s">
        <v>279</v>
      </c>
      <c r="I486" t="s">
        <v>1332</v>
      </c>
      <c r="J486" t="s">
        <v>1333</v>
      </c>
      <c r="K486" t="s">
        <v>240</v>
      </c>
      <c r="L486" t="s">
        <v>72</v>
      </c>
      <c r="M486" t="s">
        <v>1612</v>
      </c>
      <c r="N486" t="s">
        <v>1615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100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 x14ac:dyDescent="0.35">
      <c r="A487" s="1">
        <v>45383</v>
      </c>
      <c r="B487">
        <v>2024</v>
      </c>
      <c r="C487">
        <v>4</v>
      </c>
      <c r="D487">
        <v>2</v>
      </c>
      <c r="E487">
        <v>0</v>
      </c>
      <c r="F487">
        <v>0</v>
      </c>
      <c r="G487" t="s">
        <v>281</v>
      </c>
      <c r="H487" t="s">
        <v>279</v>
      </c>
      <c r="I487" t="s">
        <v>1332</v>
      </c>
      <c r="J487" t="s">
        <v>1333</v>
      </c>
      <c r="K487" t="s">
        <v>240</v>
      </c>
      <c r="L487" t="s">
        <v>72</v>
      </c>
      <c r="M487" t="s">
        <v>1612</v>
      </c>
      <c r="N487" t="s">
        <v>1616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100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35">
      <c r="A488" s="1">
        <v>45292</v>
      </c>
      <c r="B488">
        <v>2024</v>
      </c>
      <c r="C488">
        <v>1</v>
      </c>
      <c r="D488">
        <v>1</v>
      </c>
      <c r="E488">
        <v>0</v>
      </c>
      <c r="F488">
        <v>0</v>
      </c>
      <c r="G488" t="s">
        <v>281</v>
      </c>
      <c r="H488" t="s">
        <v>279</v>
      </c>
      <c r="I488" t="s">
        <v>853</v>
      </c>
      <c r="J488" t="s">
        <v>854</v>
      </c>
      <c r="K488" t="s">
        <v>846</v>
      </c>
      <c r="L488" t="s">
        <v>72</v>
      </c>
      <c r="M488" t="s">
        <v>1612</v>
      </c>
      <c r="N488" t="s">
        <v>1613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100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35">
      <c r="A489" s="1">
        <v>45323</v>
      </c>
      <c r="B489">
        <v>2024</v>
      </c>
      <c r="C489">
        <v>2</v>
      </c>
      <c r="D489">
        <v>1</v>
      </c>
      <c r="E489">
        <v>0</v>
      </c>
      <c r="F489">
        <v>0</v>
      </c>
      <c r="G489" t="s">
        <v>281</v>
      </c>
      <c r="H489" t="s">
        <v>279</v>
      </c>
      <c r="I489" t="s">
        <v>853</v>
      </c>
      <c r="J489" t="s">
        <v>854</v>
      </c>
      <c r="K489" t="s">
        <v>846</v>
      </c>
      <c r="L489" t="s">
        <v>72</v>
      </c>
      <c r="M489" t="s">
        <v>1612</v>
      </c>
      <c r="N489" t="s">
        <v>1614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100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35">
      <c r="A490" s="1">
        <v>45352</v>
      </c>
      <c r="B490">
        <v>2024</v>
      </c>
      <c r="C490">
        <v>3</v>
      </c>
      <c r="D490">
        <v>1</v>
      </c>
      <c r="E490">
        <v>0</v>
      </c>
      <c r="F490">
        <v>0</v>
      </c>
      <c r="G490" t="s">
        <v>281</v>
      </c>
      <c r="H490" t="s">
        <v>279</v>
      </c>
      <c r="I490" t="s">
        <v>853</v>
      </c>
      <c r="J490" t="s">
        <v>854</v>
      </c>
      <c r="K490" t="s">
        <v>846</v>
      </c>
      <c r="L490" t="s">
        <v>72</v>
      </c>
      <c r="M490" t="s">
        <v>1612</v>
      </c>
      <c r="N490" t="s">
        <v>1615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100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35">
      <c r="A491" s="1">
        <v>45383</v>
      </c>
      <c r="B491">
        <v>2024</v>
      </c>
      <c r="C491">
        <v>4</v>
      </c>
      <c r="D491">
        <v>2</v>
      </c>
      <c r="E491">
        <v>0</v>
      </c>
      <c r="F491">
        <v>0</v>
      </c>
      <c r="G491" t="s">
        <v>281</v>
      </c>
      <c r="H491" t="s">
        <v>279</v>
      </c>
      <c r="I491" t="s">
        <v>853</v>
      </c>
      <c r="J491" t="s">
        <v>854</v>
      </c>
      <c r="K491" t="s">
        <v>846</v>
      </c>
      <c r="L491" t="s">
        <v>72</v>
      </c>
      <c r="M491" t="s">
        <v>1612</v>
      </c>
      <c r="N491" t="s">
        <v>1616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100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35">
      <c r="A492" s="1">
        <v>45292</v>
      </c>
      <c r="B492">
        <v>2024</v>
      </c>
      <c r="C492">
        <v>1</v>
      </c>
      <c r="D492">
        <v>1</v>
      </c>
      <c r="E492">
        <v>0</v>
      </c>
      <c r="F492">
        <v>0</v>
      </c>
      <c r="G492" t="s">
        <v>294</v>
      </c>
      <c r="H492" t="s">
        <v>292</v>
      </c>
      <c r="I492" t="s">
        <v>1090</v>
      </c>
      <c r="J492" t="s">
        <v>1091</v>
      </c>
      <c r="K492" t="s">
        <v>1093</v>
      </c>
      <c r="L492" t="s">
        <v>75</v>
      </c>
      <c r="M492" t="s">
        <v>1612</v>
      </c>
      <c r="N492" t="s">
        <v>1613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100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x14ac:dyDescent="0.35">
      <c r="A493" s="1">
        <v>45323</v>
      </c>
      <c r="B493">
        <v>2024</v>
      </c>
      <c r="C493">
        <v>2</v>
      </c>
      <c r="D493">
        <v>1</v>
      </c>
      <c r="E493">
        <v>0</v>
      </c>
      <c r="F493">
        <v>0</v>
      </c>
      <c r="G493" t="s">
        <v>294</v>
      </c>
      <c r="H493" t="s">
        <v>292</v>
      </c>
      <c r="I493" t="s">
        <v>1090</v>
      </c>
      <c r="J493" t="s">
        <v>1091</v>
      </c>
      <c r="K493" t="s">
        <v>1093</v>
      </c>
      <c r="L493" t="s">
        <v>75</v>
      </c>
      <c r="M493" t="s">
        <v>1612</v>
      </c>
      <c r="N493" t="s">
        <v>1614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100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 x14ac:dyDescent="0.35">
      <c r="A494" s="1">
        <v>45352</v>
      </c>
      <c r="B494">
        <v>2024</v>
      </c>
      <c r="C494">
        <v>3</v>
      </c>
      <c r="D494">
        <v>1</v>
      </c>
      <c r="E494">
        <v>0</v>
      </c>
      <c r="F494">
        <v>0</v>
      </c>
      <c r="G494" t="s">
        <v>294</v>
      </c>
      <c r="H494" t="s">
        <v>292</v>
      </c>
      <c r="I494" t="s">
        <v>1090</v>
      </c>
      <c r="J494" t="s">
        <v>1091</v>
      </c>
      <c r="K494" t="s">
        <v>1093</v>
      </c>
      <c r="L494" t="s">
        <v>75</v>
      </c>
      <c r="M494" t="s">
        <v>1612</v>
      </c>
      <c r="N494" t="s">
        <v>1615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100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35">
      <c r="A495" s="1">
        <v>45383</v>
      </c>
      <c r="B495">
        <v>2024</v>
      </c>
      <c r="C495">
        <v>4</v>
      </c>
      <c r="D495">
        <v>2</v>
      </c>
      <c r="E495">
        <v>0</v>
      </c>
      <c r="F495">
        <v>0</v>
      </c>
      <c r="G495" t="s">
        <v>294</v>
      </c>
      <c r="H495" t="s">
        <v>292</v>
      </c>
      <c r="I495" t="s">
        <v>1090</v>
      </c>
      <c r="J495" t="s">
        <v>1091</v>
      </c>
      <c r="K495" t="s">
        <v>1093</v>
      </c>
      <c r="L495" t="s">
        <v>75</v>
      </c>
      <c r="M495" t="s">
        <v>1612</v>
      </c>
      <c r="N495" t="s">
        <v>1616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100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x14ac:dyDescent="0.35">
      <c r="A496" s="1">
        <v>45292</v>
      </c>
      <c r="B496">
        <v>2024</v>
      </c>
      <c r="C496">
        <v>1</v>
      </c>
      <c r="D496">
        <v>1</v>
      </c>
      <c r="E496">
        <v>0</v>
      </c>
      <c r="F496">
        <v>0</v>
      </c>
      <c r="G496" t="s">
        <v>294</v>
      </c>
      <c r="H496" t="s">
        <v>292</v>
      </c>
      <c r="I496" t="s">
        <v>877</v>
      </c>
      <c r="J496" t="s">
        <v>878</v>
      </c>
      <c r="K496" t="s">
        <v>219</v>
      </c>
      <c r="L496" t="s">
        <v>75</v>
      </c>
      <c r="M496" t="s">
        <v>1612</v>
      </c>
      <c r="N496" t="s">
        <v>1613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100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35">
      <c r="A497" s="1">
        <v>45323</v>
      </c>
      <c r="B497">
        <v>2024</v>
      </c>
      <c r="C497">
        <v>2</v>
      </c>
      <c r="D497">
        <v>1</v>
      </c>
      <c r="E497">
        <v>0</v>
      </c>
      <c r="F497">
        <v>0</v>
      </c>
      <c r="G497" t="s">
        <v>294</v>
      </c>
      <c r="H497" t="s">
        <v>292</v>
      </c>
      <c r="I497" t="s">
        <v>877</v>
      </c>
      <c r="J497" t="s">
        <v>878</v>
      </c>
      <c r="K497" t="s">
        <v>219</v>
      </c>
      <c r="L497" t="s">
        <v>75</v>
      </c>
      <c r="M497" t="s">
        <v>1612</v>
      </c>
      <c r="N497" t="s">
        <v>1614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100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35">
      <c r="A498" s="1">
        <v>45352</v>
      </c>
      <c r="B498">
        <v>2024</v>
      </c>
      <c r="C498">
        <v>3</v>
      </c>
      <c r="D498">
        <v>1</v>
      </c>
      <c r="E498">
        <v>0</v>
      </c>
      <c r="F498">
        <v>0</v>
      </c>
      <c r="G498" t="s">
        <v>294</v>
      </c>
      <c r="H498" t="s">
        <v>292</v>
      </c>
      <c r="I498" t="s">
        <v>877</v>
      </c>
      <c r="J498" t="s">
        <v>878</v>
      </c>
      <c r="K498" t="s">
        <v>219</v>
      </c>
      <c r="L498" t="s">
        <v>75</v>
      </c>
      <c r="M498" t="s">
        <v>1612</v>
      </c>
      <c r="N498" t="s">
        <v>1615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100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 x14ac:dyDescent="0.35">
      <c r="A499" s="1">
        <v>45383</v>
      </c>
      <c r="B499">
        <v>2024</v>
      </c>
      <c r="C499">
        <v>4</v>
      </c>
      <c r="D499">
        <v>2</v>
      </c>
      <c r="E499">
        <v>0</v>
      </c>
      <c r="F499">
        <v>0</v>
      </c>
      <c r="G499" t="s">
        <v>294</v>
      </c>
      <c r="H499" t="s">
        <v>292</v>
      </c>
      <c r="I499" t="s">
        <v>877</v>
      </c>
      <c r="J499" t="s">
        <v>878</v>
      </c>
      <c r="K499" t="s">
        <v>219</v>
      </c>
      <c r="L499" t="s">
        <v>75</v>
      </c>
      <c r="M499" t="s">
        <v>1612</v>
      </c>
      <c r="N499" t="s">
        <v>1616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100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35">
      <c r="A500" s="1">
        <v>45292</v>
      </c>
      <c r="B500">
        <v>2024</v>
      </c>
      <c r="C500">
        <v>1</v>
      </c>
      <c r="D500">
        <v>1</v>
      </c>
      <c r="E500">
        <v>0</v>
      </c>
      <c r="F500">
        <v>0</v>
      </c>
      <c r="G500" t="s">
        <v>301</v>
      </c>
      <c r="H500" t="s">
        <v>299</v>
      </c>
      <c r="I500" t="s">
        <v>1151</v>
      </c>
      <c r="J500" t="s">
        <v>1152</v>
      </c>
      <c r="K500" t="s">
        <v>1154</v>
      </c>
      <c r="L500" t="s">
        <v>66</v>
      </c>
      <c r="M500" t="s">
        <v>1612</v>
      </c>
      <c r="N500" t="s">
        <v>1613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100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35">
      <c r="A501" s="1">
        <v>45323</v>
      </c>
      <c r="B501">
        <v>2024</v>
      </c>
      <c r="C501">
        <v>2</v>
      </c>
      <c r="D501">
        <v>1</v>
      </c>
      <c r="E501">
        <v>0</v>
      </c>
      <c r="F501">
        <v>0</v>
      </c>
      <c r="G501" t="s">
        <v>301</v>
      </c>
      <c r="H501" t="s">
        <v>299</v>
      </c>
      <c r="I501" t="s">
        <v>1151</v>
      </c>
      <c r="J501" t="s">
        <v>1152</v>
      </c>
      <c r="K501" t="s">
        <v>1154</v>
      </c>
      <c r="L501" t="s">
        <v>66</v>
      </c>
      <c r="M501" t="s">
        <v>1612</v>
      </c>
      <c r="N501" t="s">
        <v>1614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100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35">
      <c r="A502" s="1">
        <v>45352</v>
      </c>
      <c r="B502">
        <v>2024</v>
      </c>
      <c r="C502">
        <v>3</v>
      </c>
      <c r="D502">
        <v>1</v>
      </c>
      <c r="E502">
        <v>0</v>
      </c>
      <c r="F502">
        <v>0</v>
      </c>
      <c r="G502" t="s">
        <v>301</v>
      </c>
      <c r="H502" t="s">
        <v>299</v>
      </c>
      <c r="I502" t="s">
        <v>1151</v>
      </c>
      <c r="J502" t="s">
        <v>1152</v>
      </c>
      <c r="K502" t="s">
        <v>1154</v>
      </c>
      <c r="L502" t="s">
        <v>66</v>
      </c>
      <c r="M502" t="s">
        <v>1612</v>
      </c>
      <c r="N502" t="s">
        <v>1615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100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35">
      <c r="A503" s="1">
        <v>45383</v>
      </c>
      <c r="B503">
        <v>2024</v>
      </c>
      <c r="C503">
        <v>4</v>
      </c>
      <c r="D503">
        <v>2</v>
      </c>
      <c r="E503">
        <v>0</v>
      </c>
      <c r="F503">
        <v>0</v>
      </c>
      <c r="G503" t="s">
        <v>301</v>
      </c>
      <c r="H503" t="s">
        <v>299</v>
      </c>
      <c r="I503" t="s">
        <v>1151</v>
      </c>
      <c r="J503" t="s">
        <v>1152</v>
      </c>
      <c r="K503" t="s">
        <v>1154</v>
      </c>
      <c r="L503" t="s">
        <v>66</v>
      </c>
      <c r="M503" t="s">
        <v>1612</v>
      </c>
      <c r="N503" t="s">
        <v>1616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100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x14ac:dyDescent="0.35">
      <c r="A504" s="1">
        <v>45292</v>
      </c>
      <c r="B504">
        <v>2024</v>
      </c>
      <c r="C504">
        <v>1</v>
      </c>
      <c r="D504">
        <v>1</v>
      </c>
      <c r="E504">
        <v>0</v>
      </c>
      <c r="F504">
        <v>0</v>
      </c>
      <c r="G504" t="s">
        <v>267</v>
      </c>
      <c r="H504" t="s">
        <v>265</v>
      </c>
      <c r="I504" t="s">
        <v>669</v>
      </c>
      <c r="J504" t="s">
        <v>670</v>
      </c>
      <c r="K504" t="s">
        <v>672</v>
      </c>
      <c r="L504" t="s">
        <v>66</v>
      </c>
      <c r="M504" t="s">
        <v>1612</v>
      </c>
      <c r="N504" t="s">
        <v>1613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100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35">
      <c r="A505" s="1">
        <v>45323</v>
      </c>
      <c r="B505">
        <v>2024</v>
      </c>
      <c r="C505">
        <v>2</v>
      </c>
      <c r="D505">
        <v>1</v>
      </c>
      <c r="E505">
        <v>0</v>
      </c>
      <c r="F505">
        <v>0</v>
      </c>
      <c r="G505" t="s">
        <v>267</v>
      </c>
      <c r="H505" t="s">
        <v>265</v>
      </c>
      <c r="I505" t="s">
        <v>669</v>
      </c>
      <c r="J505" t="s">
        <v>670</v>
      </c>
      <c r="K505" t="s">
        <v>672</v>
      </c>
      <c r="L505" t="s">
        <v>66</v>
      </c>
      <c r="M505" t="s">
        <v>1612</v>
      </c>
      <c r="N505" t="s">
        <v>1614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100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35">
      <c r="A506" s="1">
        <v>45352</v>
      </c>
      <c r="B506">
        <v>2024</v>
      </c>
      <c r="C506">
        <v>3</v>
      </c>
      <c r="D506">
        <v>1</v>
      </c>
      <c r="E506">
        <v>0</v>
      </c>
      <c r="F506">
        <v>0</v>
      </c>
      <c r="G506" t="s">
        <v>267</v>
      </c>
      <c r="H506" t="s">
        <v>265</v>
      </c>
      <c r="I506" t="s">
        <v>669</v>
      </c>
      <c r="J506" t="s">
        <v>670</v>
      </c>
      <c r="K506" t="s">
        <v>672</v>
      </c>
      <c r="L506" t="s">
        <v>66</v>
      </c>
      <c r="M506" t="s">
        <v>1612</v>
      </c>
      <c r="N506" t="s">
        <v>1615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100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35">
      <c r="A507" s="1">
        <v>45383</v>
      </c>
      <c r="B507">
        <v>2024</v>
      </c>
      <c r="C507">
        <v>4</v>
      </c>
      <c r="D507">
        <v>2</v>
      </c>
      <c r="E507">
        <v>0</v>
      </c>
      <c r="F507">
        <v>0</v>
      </c>
      <c r="G507" t="s">
        <v>267</v>
      </c>
      <c r="H507" t="s">
        <v>265</v>
      </c>
      <c r="I507" t="s">
        <v>669</v>
      </c>
      <c r="J507" t="s">
        <v>670</v>
      </c>
      <c r="K507" t="s">
        <v>672</v>
      </c>
      <c r="L507" t="s">
        <v>66</v>
      </c>
      <c r="M507" t="s">
        <v>1612</v>
      </c>
      <c r="N507" t="s">
        <v>1616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100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35">
      <c r="A508" s="1">
        <v>45292</v>
      </c>
      <c r="B508">
        <v>2024</v>
      </c>
      <c r="C508">
        <v>1</v>
      </c>
      <c r="D508">
        <v>1</v>
      </c>
      <c r="E508">
        <v>0</v>
      </c>
      <c r="F508">
        <v>0</v>
      </c>
      <c r="G508" t="s">
        <v>281</v>
      </c>
      <c r="H508" t="s">
        <v>279</v>
      </c>
      <c r="I508" t="s">
        <v>790</v>
      </c>
      <c r="J508" t="s">
        <v>791</v>
      </c>
      <c r="K508" t="s">
        <v>787</v>
      </c>
      <c r="L508" t="s">
        <v>72</v>
      </c>
      <c r="M508" t="s">
        <v>1612</v>
      </c>
      <c r="N508" t="s">
        <v>1613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100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35">
      <c r="A509" s="1">
        <v>45323</v>
      </c>
      <c r="B509">
        <v>2024</v>
      </c>
      <c r="C509">
        <v>2</v>
      </c>
      <c r="D509">
        <v>1</v>
      </c>
      <c r="E509">
        <v>0</v>
      </c>
      <c r="F509">
        <v>0</v>
      </c>
      <c r="G509" t="s">
        <v>281</v>
      </c>
      <c r="H509" t="s">
        <v>279</v>
      </c>
      <c r="I509" t="s">
        <v>790</v>
      </c>
      <c r="J509" t="s">
        <v>791</v>
      </c>
      <c r="K509" t="s">
        <v>787</v>
      </c>
      <c r="L509" t="s">
        <v>72</v>
      </c>
      <c r="M509" t="s">
        <v>1612</v>
      </c>
      <c r="N509" t="s">
        <v>1614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100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35">
      <c r="A510" s="1">
        <v>45352</v>
      </c>
      <c r="B510">
        <v>2024</v>
      </c>
      <c r="C510">
        <v>3</v>
      </c>
      <c r="D510">
        <v>1</v>
      </c>
      <c r="E510">
        <v>0</v>
      </c>
      <c r="F510">
        <v>0</v>
      </c>
      <c r="G510" t="s">
        <v>281</v>
      </c>
      <c r="H510" t="s">
        <v>279</v>
      </c>
      <c r="I510" t="s">
        <v>790</v>
      </c>
      <c r="J510" t="s">
        <v>791</v>
      </c>
      <c r="K510" t="s">
        <v>787</v>
      </c>
      <c r="L510" t="s">
        <v>72</v>
      </c>
      <c r="M510" t="s">
        <v>1612</v>
      </c>
      <c r="N510" t="s">
        <v>1615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100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x14ac:dyDescent="0.35">
      <c r="A511" s="1">
        <v>45383</v>
      </c>
      <c r="B511">
        <v>2024</v>
      </c>
      <c r="C511">
        <v>4</v>
      </c>
      <c r="D511">
        <v>2</v>
      </c>
      <c r="E511">
        <v>0</v>
      </c>
      <c r="F511">
        <v>0</v>
      </c>
      <c r="G511" t="s">
        <v>281</v>
      </c>
      <c r="H511" t="s">
        <v>279</v>
      </c>
      <c r="I511" t="s">
        <v>790</v>
      </c>
      <c r="J511" t="s">
        <v>791</v>
      </c>
      <c r="K511" t="s">
        <v>787</v>
      </c>
      <c r="L511" t="s">
        <v>72</v>
      </c>
      <c r="M511" t="s">
        <v>1612</v>
      </c>
      <c r="N511" t="s">
        <v>1616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100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35">
      <c r="A512" s="1">
        <v>45292</v>
      </c>
      <c r="B512">
        <v>2024</v>
      </c>
      <c r="C512">
        <v>1</v>
      </c>
      <c r="D512">
        <v>1</v>
      </c>
      <c r="E512">
        <v>0</v>
      </c>
      <c r="F512">
        <v>0</v>
      </c>
      <c r="G512" t="s">
        <v>267</v>
      </c>
      <c r="H512" t="s">
        <v>265</v>
      </c>
      <c r="I512" t="s">
        <v>979</v>
      </c>
      <c r="J512" t="s">
        <v>980</v>
      </c>
      <c r="K512" t="s">
        <v>972</v>
      </c>
      <c r="L512" t="s">
        <v>60</v>
      </c>
      <c r="M512" t="s">
        <v>1612</v>
      </c>
      <c r="N512" t="s">
        <v>1613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100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35">
      <c r="A513" s="1">
        <v>45323</v>
      </c>
      <c r="B513">
        <v>2024</v>
      </c>
      <c r="C513">
        <v>2</v>
      </c>
      <c r="D513">
        <v>1</v>
      </c>
      <c r="E513">
        <v>0</v>
      </c>
      <c r="F513">
        <v>0</v>
      </c>
      <c r="G513" t="s">
        <v>267</v>
      </c>
      <c r="H513" t="s">
        <v>265</v>
      </c>
      <c r="I513" t="s">
        <v>979</v>
      </c>
      <c r="J513" t="s">
        <v>980</v>
      </c>
      <c r="K513" t="s">
        <v>972</v>
      </c>
      <c r="L513" t="s">
        <v>60</v>
      </c>
      <c r="M513" t="s">
        <v>1612</v>
      </c>
      <c r="N513" t="s">
        <v>1614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100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35">
      <c r="A514" s="1">
        <v>45352</v>
      </c>
      <c r="B514">
        <v>2024</v>
      </c>
      <c r="C514">
        <v>3</v>
      </c>
      <c r="D514">
        <v>1</v>
      </c>
      <c r="E514">
        <v>0</v>
      </c>
      <c r="F514">
        <v>0</v>
      </c>
      <c r="G514" t="s">
        <v>267</v>
      </c>
      <c r="H514" t="s">
        <v>265</v>
      </c>
      <c r="I514" t="s">
        <v>979</v>
      </c>
      <c r="J514" t="s">
        <v>980</v>
      </c>
      <c r="K514" t="s">
        <v>972</v>
      </c>
      <c r="L514" t="s">
        <v>60</v>
      </c>
      <c r="M514" t="s">
        <v>1612</v>
      </c>
      <c r="N514" t="s">
        <v>1615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100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35">
      <c r="A515" s="1">
        <v>45383</v>
      </c>
      <c r="B515">
        <v>2024</v>
      </c>
      <c r="C515">
        <v>4</v>
      </c>
      <c r="D515">
        <v>2</v>
      </c>
      <c r="E515">
        <v>0</v>
      </c>
      <c r="F515">
        <v>0</v>
      </c>
      <c r="G515" t="s">
        <v>267</v>
      </c>
      <c r="H515" t="s">
        <v>265</v>
      </c>
      <c r="I515" t="s">
        <v>979</v>
      </c>
      <c r="J515" t="s">
        <v>980</v>
      </c>
      <c r="K515" t="s">
        <v>972</v>
      </c>
      <c r="L515" t="s">
        <v>60</v>
      </c>
      <c r="M515" t="s">
        <v>1612</v>
      </c>
      <c r="N515" t="s">
        <v>1616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100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35">
      <c r="A516" s="1">
        <v>45292</v>
      </c>
      <c r="B516">
        <v>2024</v>
      </c>
      <c r="C516">
        <v>1</v>
      </c>
      <c r="D516">
        <v>1</v>
      </c>
      <c r="E516">
        <v>0</v>
      </c>
      <c r="F516">
        <v>0</v>
      </c>
      <c r="G516" t="s">
        <v>267</v>
      </c>
      <c r="H516" t="s">
        <v>265</v>
      </c>
      <c r="I516" t="s">
        <v>1048</v>
      </c>
      <c r="J516" t="s">
        <v>1049</v>
      </c>
      <c r="K516" t="s">
        <v>1051</v>
      </c>
      <c r="L516" t="s">
        <v>63</v>
      </c>
      <c r="M516" t="s">
        <v>1612</v>
      </c>
      <c r="N516" t="s">
        <v>1613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100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x14ac:dyDescent="0.35">
      <c r="A517" s="1">
        <v>45323</v>
      </c>
      <c r="B517">
        <v>2024</v>
      </c>
      <c r="C517">
        <v>2</v>
      </c>
      <c r="D517">
        <v>1</v>
      </c>
      <c r="E517">
        <v>0</v>
      </c>
      <c r="F517">
        <v>0</v>
      </c>
      <c r="G517" t="s">
        <v>267</v>
      </c>
      <c r="H517" t="s">
        <v>265</v>
      </c>
      <c r="I517" t="s">
        <v>1048</v>
      </c>
      <c r="J517" t="s">
        <v>1049</v>
      </c>
      <c r="K517" t="s">
        <v>1051</v>
      </c>
      <c r="L517" t="s">
        <v>63</v>
      </c>
      <c r="M517" t="s">
        <v>1612</v>
      </c>
      <c r="N517" t="s">
        <v>1614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100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35">
      <c r="A518" s="1">
        <v>45352</v>
      </c>
      <c r="B518">
        <v>2024</v>
      </c>
      <c r="C518">
        <v>3</v>
      </c>
      <c r="D518">
        <v>1</v>
      </c>
      <c r="E518">
        <v>0</v>
      </c>
      <c r="F518">
        <v>0</v>
      </c>
      <c r="G518" t="s">
        <v>267</v>
      </c>
      <c r="H518" t="s">
        <v>265</v>
      </c>
      <c r="I518" t="s">
        <v>1048</v>
      </c>
      <c r="J518" t="s">
        <v>1049</v>
      </c>
      <c r="K518" t="s">
        <v>1051</v>
      </c>
      <c r="L518" t="s">
        <v>63</v>
      </c>
      <c r="M518" t="s">
        <v>1612</v>
      </c>
      <c r="N518" t="s">
        <v>1615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100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35">
      <c r="A519" s="1">
        <v>45383</v>
      </c>
      <c r="B519">
        <v>2024</v>
      </c>
      <c r="C519">
        <v>4</v>
      </c>
      <c r="D519">
        <v>2</v>
      </c>
      <c r="E519">
        <v>0</v>
      </c>
      <c r="F519">
        <v>0</v>
      </c>
      <c r="G519" t="s">
        <v>267</v>
      </c>
      <c r="H519" t="s">
        <v>265</v>
      </c>
      <c r="I519" t="s">
        <v>1048</v>
      </c>
      <c r="J519" t="s">
        <v>1049</v>
      </c>
      <c r="K519" t="s">
        <v>1051</v>
      </c>
      <c r="L519" t="s">
        <v>63</v>
      </c>
      <c r="M519" t="s">
        <v>1612</v>
      </c>
      <c r="N519" t="s">
        <v>1616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100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35">
      <c r="A520" s="1">
        <v>45292</v>
      </c>
      <c r="B520">
        <v>2024</v>
      </c>
      <c r="C520">
        <v>1</v>
      </c>
      <c r="D520">
        <v>1</v>
      </c>
      <c r="E520">
        <v>0</v>
      </c>
      <c r="F520">
        <v>0</v>
      </c>
      <c r="G520" t="s">
        <v>294</v>
      </c>
      <c r="H520" t="s">
        <v>292</v>
      </c>
      <c r="I520" t="s">
        <v>768</v>
      </c>
      <c r="J520" t="s">
        <v>769</v>
      </c>
      <c r="K520" t="s">
        <v>771</v>
      </c>
      <c r="L520" t="s">
        <v>75</v>
      </c>
      <c r="M520" t="s">
        <v>1612</v>
      </c>
      <c r="N520" t="s">
        <v>1613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100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x14ac:dyDescent="0.35">
      <c r="A521" s="1">
        <v>45323</v>
      </c>
      <c r="B521">
        <v>2024</v>
      </c>
      <c r="C521">
        <v>2</v>
      </c>
      <c r="D521">
        <v>1</v>
      </c>
      <c r="E521">
        <v>0</v>
      </c>
      <c r="F521">
        <v>0</v>
      </c>
      <c r="G521" t="s">
        <v>294</v>
      </c>
      <c r="H521" t="s">
        <v>292</v>
      </c>
      <c r="I521" t="s">
        <v>768</v>
      </c>
      <c r="J521" t="s">
        <v>769</v>
      </c>
      <c r="K521" t="s">
        <v>771</v>
      </c>
      <c r="L521" t="s">
        <v>75</v>
      </c>
      <c r="M521" t="s">
        <v>1612</v>
      </c>
      <c r="N521" t="s">
        <v>1614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100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35">
      <c r="A522" s="1">
        <v>45352</v>
      </c>
      <c r="B522">
        <v>2024</v>
      </c>
      <c r="C522">
        <v>3</v>
      </c>
      <c r="D522">
        <v>1</v>
      </c>
      <c r="E522">
        <v>0</v>
      </c>
      <c r="F522">
        <v>0</v>
      </c>
      <c r="G522" t="s">
        <v>294</v>
      </c>
      <c r="H522" t="s">
        <v>292</v>
      </c>
      <c r="I522" t="s">
        <v>768</v>
      </c>
      <c r="J522" t="s">
        <v>769</v>
      </c>
      <c r="K522" t="s">
        <v>771</v>
      </c>
      <c r="L522" t="s">
        <v>75</v>
      </c>
      <c r="M522" t="s">
        <v>1612</v>
      </c>
      <c r="N522" t="s">
        <v>1615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100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35">
      <c r="A523" s="1">
        <v>45383</v>
      </c>
      <c r="B523">
        <v>2024</v>
      </c>
      <c r="C523">
        <v>4</v>
      </c>
      <c r="D523">
        <v>2</v>
      </c>
      <c r="E523">
        <v>0</v>
      </c>
      <c r="F523">
        <v>0</v>
      </c>
      <c r="G523" t="s">
        <v>294</v>
      </c>
      <c r="H523" t="s">
        <v>292</v>
      </c>
      <c r="I523" t="s">
        <v>768</v>
      </c>
      <c r="J523" t="s">
        <v>769</v>
      </c>
      <c r="K523" t="s">
        <v>771</v>
      </c>
      <c r="L523" t="s">
        <v>75</v>
      </c>
      <c r="M523" t="s">
        <v>1612</v>
      </c>
      <c r="N523" t="s">
        <v>1616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100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35">
      <c r="A524" s="1">
        <v>45292</v>
      </c>
      <c r="B524">
        <v>2024</v>
      </c>
      <c r="C524">
        <v>1</v>
      </c>
      <c r="D524">
        <v>1</v>
      </c>
      <c r="E524">
        <v>0</v>
      </c>
      <c r="F524">
        <v>0</v>
      </c>
      <c r="G524" t="s">
        <v>294</v>
      </c>
      <c r="H524" t="s">
        <v>292</v>
      </c>
      <c r="I524" t="s">
        <v>778</v>
      </c>
      <c r="J524" t="s">
        <v>779</v>
      </c>
      <c r="K524" t="s">
        <v>781</v>
      </c>
      <c r="L524" t="s">
        <v>75</v>
      </c>
      <c r="M524" t="s">
        <v>1612</v>
      </c>
      <c r="N524" t="s">
        <v>1613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100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35">
      <c r="A525" s="1">
        <v>45292</v>
      </c>
      <c r="B525">
        <v>2024</v>
      </c>
      <c r="C525">
        <v>1</v>
      </c>
      <c r="D525">
        <v>1</v>
      </c>
      <c r="E525">
        <v>0</v>
      </c>
      <c r="F525">
        <v>0</v>
      </c>
      <c r="G525" t="s">
        <v>294</v>
      </c>
      <c r="H525" t="s">
        <v>292</v>
      </c>
      <c r="I525" t="s">
        <v>778</v>
      </c>
      <c r="J525" t="s">
        <v>779</v>
      </c>
      <c r="K525" t="s">
        <v>781</v>
      </c>
      <c r="L525" t="s">
        <v>75</v>
      </c>
      <c r="M525" t="s">
        <v>1612</v>
      </c>
      <c r="N525" t="s">
        <v>1613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100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35">
      <c r="A526" s="1">
        <v>45323</v>
      </c>
      <c r="B526">
        <v>2024</v>
      </c>
      <c r="C526">
        <v>2</v>
      </c>
      <c r="D526">
        <v>1</v>
      </c>
      <c r="E526">
        <v>0</v>
      </c>
      <c r="F526">
        <v>0</v>
      </c>
      <c r="G526" t="s">
        <v>294</v>
      </c>
      <c r="H526" t="s">
        <v>292</v>
      </c>
      <c r="I526" t="s">
        <v>778</v>
      </c>
      <c r="J526" t="s">
        <v>779</v>
      </c>
      <c r="K526" t="s">
        <v>781</v>
      </c>
      <c r="L526" t="s">
        <v>75</v>
      </c>
      <c r="M526" t="s">
        <v>1612</v>
      </c>
      <c r="N526" t="s">
        <v>1614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100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35">
      <c r="A527" s="1">
        <v>45323</v>
      </c>
      <c r="B527">
        <v>2024</v>
      </c>
      <c r="C527">
        <v>2</v>
      </c>
      <c r="D527">
        <v>1</v>
      </c>
      <c r="E527">
        <v>0</v>
      </c>
      <c r="F527">
        <v>0</v>
      </c>
      <c r="G527" t="s">
        <v>294</v>
      </c>
      <c r="H527" t="s">
        <v>292</v>
      </c>
      <c r="I527" t="s">
        <v>778</v>
      </c>
      <c r="J527" t="s">
        <v>779</v>
      </c>
      <c r="K527" t="s">
        <v>781</v>
      </c>
      <c r="L527" t="s">
        <v>75</v>
      </c>
      <c r="M527" t="s">
        <v>1612</v>
      </c>
      <c r="N527" t="s">
        <v>1614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100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35">
      <c r="A528" s="1">
        <v>45352</v>
      </c>
      <c r="B528">
        <v>2024</v>
      </c>
      <c r="C528">
        <v>3</v>
      </c>
      <c r="D528">
        <v>1</v>
      </c>
      <c r="E528">
        <v>0</v>
      </c>
      <c r="F528">
        <v>0</v>
      </c>
      <c r="G528" t="s">
        <v>294</v>
      </c>
      <c r="H528" t="s">
        <v>292</v>
      </c>
      <c r="I528" t="s">
        <v>778</v>
      </c>
      <c r="J528" t="s">
        <v>779</v>
      </c>
      <c r="K528" t="s">
        <v>781</v>
      </c>
      <c r="L528" t="s">
        <v>75</v>
      </c>
      <c r="M528" t="s">
        <v>1612</v>
      </c>
      <c r="N528" t="s">
        <v>1615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100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35">
      <c r="A529" s="1">
        <v>45352</v>
      </c>
      <c r="B529">
        <v>2024</v>
      </c>
      <c r="C529">
        <v>3</v>
      </c>
      <c r="D529">
        <v>1</v>
      </c>
      <c r="E529">
        <v>0</v>
      </c>
      <c r="F529">
        <v>0</v>
      </c>
      <c r="G529" t="s">
        <v>294</v>
      </c>
      <c r="H529" t="s">
        <v>292</v>
      </c>
      <c r="I529" t="s">
        <v>778</v>
      </c>
      <c r="J529" t="s">
        <v>779</v>
      </c>
      <c r="K529" t="s">
        <v>781</v>
      </c>
      <c r="L529" t="s">
        <v>75</v>
      </c>
      <c r="M529" t="s">
        <v>1612</v>
      </c>
      <c r="N529" t="s">
        <v>1615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100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35">
      <c r="A530" s="1">
        <v>45383</v>
      </c>
      <c r="B530">
        <v>2024</v>
      </c>
      <c r="C530">
        <v>4</v>
      </c>
      <c r="D530">
        <v>2</v>
      </c>
      <c r="E530">
        <v>0</v>
      </c>
      <c r="F530">
        <v>0</v>
      </c>
      <c r="G530" t="s">
        <v>294</v>
      </c>
      <c r="H530" t="s">
        <v>292</v>
      </c>
      <c r="I530" t="s">
        <v>778</v>
      </c>
      <c r="J530" t="s">
        <v>779</v>
      </c>
      <c r="K530" t="s">
        <v>781</v>
      </c>
      <c r="L530" t="s">
        <v>75</v>
      </c>
      <c r="M530" t="s">
        <v>1612</v>
      </c>
      <c r="N530" t="s">
        <v>1616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100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35">
      <c r="A531" s="1">
        <v>45383</v>
      </c>
      <c r="B531">
        <v>2024</v>
      </c>
      <c r="C531">
        <v>4</v>
      </c>
      <c r="D531">
        <v>2</v>
      </c>
      <c r="E531">
        <v>0</v>
      </c>
      <c r="F531">
        <v>0</v>
      </c>
      <c r="G531" t="s">
        <v>294</v>
      </c>
      <c r="H531" t="s">
        <v>292</v>
      </c>
      <c r="I531" t="s">
        <v>778</v>
      </c>
      <c r="J531" t="s">
        <v>779</v>
      </c>
      <c r="K531" t="s">
        <v>781</v>
      </c>
      <c r="L531" t="s">
        <v>75</v>
      </c>
      <c r="M531" t="s">
        <v>1612</v>
      </c>
      <c r="N531" t="s">
        <v>1616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100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35">
      <c r="A532" s="1">
        <v>45292</v>
      </c>
      <c r="B532">
        <v>2024</v>
      </c>
      <c r="C532">
        <v>1</v>
      </c>
      <c r="D532">
        <v>1</v>
      </c>
      <c r="E532">
        <v>0</v>
      </c>
      <c r="F532">
        <v>0</v>
      </c>
      <c r="G532" t="s">
        <v>301</v>
      </c>
      <c r="H532" t="s">
        <v>299</v>
      </c>
      <c r="I532" t="s">
        <v>1356</v>
      </c>
      <c r="J532" t="s">
        <v>1357</v>
      </c>
      <c r="K532" t="s">
        <v>1359</v>
      </c>
      <c r="L532" t="s">
        <v>66</v>
      </c>
      <c r="M532" t="s">
        <v>1612</v>
      </c>
      <c r="N532" t="s">
        <v>1613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100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35">
      <c r="A533" s="1">
        <v>45323</v>
      </c>
      <c r="B533">
        <v>2024</v>
      </c>
      <c r="C533">
        <v>2</v>
      </c>
      <c r="D533">
        <v>1</v>
      </c>
      <c r="E533">
        <v>0</v>
      </c>
      <c r="F533">
        <v>0</v>
      </c>
      <c r="G533" t="s">
        <v>301</v>
      </c>
      <c r="H533" t="s">
        <v>299</v>
      </c>
      <c r="I533" t="s">
        <v>1356</v>
      </c>
      <c r="J533" t="s">
        <v>1357</v>
      </c>
      <c r="K533" t="s">
        <v>1359</v>
      </c>
      <c r="L533" t="s">
        <v>66</v>
      </c>
      <c r="M533" t="s">
        <v>1612</v>
      </c>
      <c r="N533" t="s">
        <v>1614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100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</row>
    <row r="534" spans="1:32" x14ac:dyDescent="0.35">
      <c r="A534" s="1">
        <v>45352</v>
      </c>
      <c r="B534">
        <v>2024</v>
      </c>
      <c r="C534">
        <v>3</v>
      </c>
      <c r="D534">
        <v>1</v>
      </c>
      <c r="E534">
        <v>0</v>
      </c>
      <c r="F534">
        <v>0</v>
      </c>
      <c r="G534" t="s">
        <v>301</v>
      </c>
      <c r="H534" t="s">
        <v>299</v>
      </c>
      <c r="I534" t="s">
        <v>1356</v>
      </c>
      <c r="J534" t="s">
        <v>1357</v>
      </c>
      <c r="K534" t="s">
        <v>1359</v>
      </c>
      <c r="L534" t="s">
        <v>66</v>
      </c>
      <c r="M534" t="s">
        <v>1612</v>
      </c>
      <c r="N534" t="s">
        <v>1615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100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 x14ac:dyDescent="0.35">
      <c r="A535" s="1">
        <v>45383</v>
      </c>
      <c r="B535">
        <v>2024</v>
      </c>
      <c r="C535">
        <v>4</v>
      </c>
      <c r="D535">
        <v>2</v>
      </c>
      <c r="E535">
        <v>0</v>
      </c>
      <c r="F535">
        <v>0</v>
      </c>
      <c r="G535" t="s">
        <v>301</v>
      </c>
      <c r="H535" t="s">
        <v>299</v>
      </c>
      <c r="I535" t="s">
        <v>1356</v>
      </c>
      <c r="J535" t="s">
        <v>1357</v>
      </c>
      <c r="K535" t="s">
        <v>1359</v>
      </c>
      <c r="L535" t="s">
        <v>66</v>
      </c>
      <c r="M535" t="s">
        <v>1612</v>
      </c>
      <c r="N535" t="s">
        <v>1616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100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35">
      <c r="A536" s="1">
        <v>45352</v>
      </c>
      <c r="B536">
        <v>2024</v>
      </c>
      <c r="C536">
        <v>3</v>
      </c>
      <c r="D536">
        <v>1</v>
      </c>
      <c r="E536">
        <v>0</v>
      </c>
      <c r="F536">
        <v>0</v>
      </c>
      <c r="G536" t="s">
        <v>629</v>
      </c>
      <c r="H536" t="s">
        <v>272</v>
      </c>
      <c r="I536" t="s">
        <v>982</v>
      </c>
      <c r="J536" t="s">
        <v>983</v>
      </c>
      <c r="K536" t="s">
        <v>972</v>
      </c>
      <c r="L536" t="s">
        <v>66</v>
      </c>
      <c r="M536" t="s">
        <v>1612</v>
      </c>
      <c r="N536" t="s">
        <v>1615</v>
      </c>
      <c r="O536">
        <v>17500</v>
      </c>
      <c r="P536">
        <v>0</v>
      </c>
      <c r="Q536">
        <v>-17500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35">
      <c r="A537" s="1">
        <v>45383</v>
      </c>
      <c r="B537">
        <v>2024</v>
      </c>
      <c r="C537">
        <v>4</v>
      </c>
      <c r="D537">
        <v>2</v>
      </c>
      <c r="E537">
        <v>0</v>
      </c>
      <c r="F537">
        <v>0</v>
      </c>
      <c r="G537" t="s">
        <v>629</v>
      </c>
      <c r="H537" t="s">
        <v>272</v>
      </c>
      <c r="I537" t="s">
        <v>982</v>
      </c>
      <c r="J537" t="s">
        <v>983</v>
      </c>
      <c r="K537" t="s">
        <v>972</v>
      </c>
      <c r="L537" t="s">
        <v>66</v>
      </c>
      <c r="M537" t="s">
        <v>1612</v>
      </c>
      <c r="N537" t="s">
        <v>1616</v>
      </c>
      <c r="O537">
        <v>17500</v>
      </c>
      <c r="P537">
        <v>0</v>
      </c>
      <c r="Q537">
        <v>-17500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35">
      <c r="A538" s="1">
        <v>45413</v>
      </c>
      <c r="B538">
        <v>2024</v>
      </c>
      <c r="C538">
        <v>5</v>
      </c>
      <c r="D538">
        <v>2</v>
      </c>
      <c r="E538">
        <v>1</v>
      </c>
      <c r="F538">
        <v>0</v>
      </c>
      <c r="G538" t="s">
        <v>629</v>
      </c>
      <c r="H538" t="s">
        <v>272</v>
      </c>
      <c r="I538" t="s">
        <v>982</v>
      </c>
      <c r="J538" t="s">
        <v>983</v>
      </c>
      <c r="K538" t="s">
        <v>972</v>
      </c>
      <c r="L538" t="s">
        <v>66</v>
      </c>
      <c r="M538" t="s">
        <v>1612</v>
      </c>
      <c r="N538" t="s">
        <v>1617</v>
      </c>
      <c r="O538">
        <v>17500</v>
      </c>
      <c r="P538">
        <v>0</v>
      </c>
      <c r="Q538">
        <v>-17500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35">
      <c r="A539" s="1">
        <v>45444</v>
      </c>
      <c r="B539">
        <v>2024</v>
      </c>
      <c r="C539">
        <v>6</v>
      </c>
      <c r="D539">
        <v>2</v>
      </c>
      <c r="E539">
        <v>1</v>
      </c>
      <c r="F539">
        <v>0</v>
      </c>
      <c r="G539" t="s">
        <v>629</v>
      </c>
      <c r="H539" t="s">
        <v>272</v>
      </c>
      <c r="I539" t="s">
        <v>982</v>
      </c>
      <c r="J539" t="s">
        <v>983</v>
      </c>
      <c r="K539" t="s">
        <v>972</v>
      </c>
      <c r="L539" t="s">
        <v>66</v>
      </c>
      <c r="M539" t="s">
        <v>1612</v>
      </c>
      <c r="N539" t="s">
        <v>1618</v>
      </c>
      <c r="O539">
        <v>17500</v>
      </c>
      <c r="P539">
        <v>0</v>
      </c>
      <c r="Q539">
        <v>-17500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x14ac:dyDescent="0.35">
      <c r="A540" s="1">
        <v>45474</v>
      </c>
      <c r="B540">
        <v>2024</v>
      </c>
      <c r="C540">
        <v>7</v>
      </c>
      <c r="D540">
        <v>3</v>
      </c>
      <c r="E540">
        <v>1</v>
      </c>
      <c r="F540">
        <v>0</v>
      </c>
      <c r="G540" t="s">
        <v>629</v>
      </c>
      <c r="H540" t="s">
        <v>272</v>
      </c>
      <c r="I540" t="s">
        <v>982</v>
      </c>
      <c r="J540" t="s">
        <v>983</v>
      </c>
      <c r="K540" t="s">
        <v>972</v>
      </c>
      <c r="L540" t="s">
        <v>66</v>
      </c>
      <c r="M540" t="s">
        <v>1612</v>
      </c>
      <c r="N540" t="s">
        <v>1619</v>
      </c>
      <c r="O540">
        <v>17500</v>
      </c>
      <c r="P540">
        <v>0</v>
      </c>
      <c r="Q540">
        <v>-17500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35">
      <c r="A541" s="1">
        <v>45505</v>
      </c>
      <c r="B541">
        <v>2024</v>
      </c>
      <c r="C541">
        <v>8</v>
      </c>
      <c r="D541">
        <v>3</v>
      </c>
      <c r="E541">
        <v>1</v>
      </c>
      <c r="F541">
        <v>0</v>
      </c>
      <c r="G541" t="s">
        <v>629</v>
      </c>
      <c r="H541" t="s">
        <v>272</v>
      </c>
      <c r="I541" t="s">
        <v>982</v>
      </c>
      <c r="J541" t="s">
        <v>983</v>
      </c>
      <c r="K541" t="s">
        <v>972</v>
      </c>
      <c r="L541" t="s">
        <v>66</v>
      </c>
      <c r="M541" t="s">
        <v>1612</v>
      </c>
      <c r="N541" t="s">
        <v>1620</v>
      </c>
      <c r="O541">
        <v>17500</v>
      </c>
      <c r="P541">
        <v>0</v>
      </c>
      <c r="Q541">
        <v>-17500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</row>
    <row r="542" spans="1:32" x14ac:dyDescent="0.35">
      <c r="A542" s="1">
        <v>45505</v>
      </c>
      <c r="B542">
        <v>2024</v>
      </c>
      <c r="C542">
        <v>8</v>
      </c>
      <c r="D542">
        <v>3</v>
      </c>
      <c r="E542">
        <v>1</v>
      </c>
      <c r="F542">
        <v>0</v>
      </c>
      <c r="G542" t="s">
        <v>612</v>
      </c>
      <c r="H542" t="s">
        <v>610</v>
      </c>
      <c r="I542" t="s">
        <v>1000</v>
      </c>
      <c r="J542" t="s">
        <v>1001</v>
      </c>
      <c r="K542" t="s">
        <v>994</v>
      </c>
      <c r="L542" t="s">
        <v>96</v>
      </c>
      <c r="M542" t="s">
        <v>1603</v>
      </c>
      <c r="N542" t="s">
        <v>1609</v>
      </c>
      <c r="O542">
        <v>23741</v>
      </c>
      <c r="P542">
        <v>0</v>
      </c>
      <c r="Q542">
        <v>-23741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35">
      <c r="A543" s="1">
        <v>45352</v>
      </c>
      <c r="B543">
        <v>2024</v>
      </c>
      <c r="C543">
        <v>3</v>
      </c>
      <c r="D543">
        <v>1</v>
      </c>
      <c r="E543">
        <v>0</v>
      </c>
      <c r="F543">
        <v>0</v>
      </c>
      <c r="G543" t="s">
        <v>267</v>
      </c>
      <c r="H543" t="s">
        <v>265</v>
      </c>
      <c r="I543" t="s">
        <v>666</v>
      </c>
      <c r="J543" t="s">
        <v>667</v>
      </c>
      <c r="K543" t="s">
        <v>212</v>
      </c>
      <c r="L543" t="s">
        <v>60</v>
      </c>
      <c r="M543" t="s">
        <v>1612</v>
      </c>
      <c r="N543" t="s">
        <v>1615</v>
      </c>
      <c r="O543">
        <v>120</v>
      </c>
      <c r="P543">
        <v>0</v>
      </c>
      <c r="Q543">
        <v>-120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35">
      <c r="A544" s="1">
        <v>45383</v>
      </c>
      <c r="B544">
        <v>2024</v>
      </c>
      <c r="C544">
        <v>4</v>
      </c>
      <c r="D544">
        <v>2</v>
      </c>
      <c r="E544">
        <v>0</v>
      </c>
      <c r="F544">
        <v>0</v>
      </c>
      <c r="G544" t="s">
        <v>267</v>
      </c>
      <c r="H544" t="s">
        <v>265</v>
      </c>
      <c r="I544" t="s">
        <v>666</v>
      </c>
      <c r="J544" t="s">
        <v>667</v>
      </c>
      <c r="K544" t="s">
        <v>212</v>
      </c>
      <c r="L544" t="s">
        <v>60</v>
      </c>
      <c r="M544" t="s">
        <v>1612</v>
      </c>
      <c r="N544" t="s">
        <v>1616</v>
      </c>
      <c r="O544">
        <v>120</v>
      </c>
      <c r="P544">
        <v>0</v>
      </c>
      <c r="Q544">
        <v>-120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35">
      <c r="A545" s="1">
        <v>45413</v>
      </c>
      <c r="B545">
        <v>2024</v>
      </c>
      <c r="C545">
        <v>5</v>
      </c>
      <c r="D545">
        <v>2</v>
      </c>
      <c r="E545">
        <v>1</v>
      </c>
      <c r="F545">
        <v>0</v>
      </c>
      <c r="G545" t="s">
        <v>267</v>
      </c>
      <c r="H545" t="s">
        <v>265</v>
      </c>
      <c r="I545" t="s">
        <v>666</v>
      </c>
      <c r="J545" t="s">
        <v>667</v>
      </c>
      <c r="K545" t="s">
        <v>212</v>
      </c>
      <c r="L545" t="s">
        <v>60</v>
      </c>
      <c r="M545" t="s">
        <v>1612</v>
      </c>
      <c r="N545" t="s">
        <v>1617</v>
      </c>
      <c r="O545">
        <v>120</v>
      </c>
      <c r="P545">
        <v>0</v>
      </c>
      <c r="Q545">
        <v>-120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x14ac:dyDescent="0.35">
      <c r="A546" s="1">
        <v>45444</v>
      </c>
      <c r="B546">
        <v>2024</v>
      </c>
      <c r="C546">
        <v>6</v>
      </c>
      <c r="D546">
        <v>2</v>
      </c>
      <c r="E546">
        <v>1</v>
      </c>
      <c r="F546">
        <v>0</v>
      </c>
      <c r="G546" t="s">
        <v>267</v>
      </c>
      <c r="H546" t="s">
        <v>265</v>
      </c>
      <c r="I546" t="s">
        <v>666</v>
      </c>
      <c r="J546" t="s">
        <v>667</v>
      </c>
      <c r="K546" t="s">
        <v>212</v>
      </c>
      <c r="L546" t="s">
        <v>60</v>
      </c>
      <c r="M546" t="s">
        <v>1612</v>
      </c>
      <c r="N546" t="s">
        <v>1618</v>
      </c>
      <c r="O546">
        <v>120</v>
      </c>
      <c r="P546">
        <v>0</v>
      </c>
      <c r="Q546">
        <v>-120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35">
      <c r="A547" s="1">
        <v>45474</v>
      </c>
      <c r="B547">
        <v>2024</v>
      </c>
      <c r="C547">
        <v>7</v>
      </c>
      <c r="D547">
        <v>3</v>
      </c>
      <c r="E547">
        <v>1</v>
      </c>
      <c r="F547">
        <v>0</v>
      </c>
      <c r="G547" t="s">
        <v>267</v>
      </c>
      <c r="H547" t="s">
        <v>265</v>
      </c>
      <c r="I547" t="s">
        <v>666</v>
      </c>
      <c r="J547" t="s">
        <v>667</v>
      </c>
      <c r="K547" t="s">
        <v>212</v>
      </c>
      <c r="L547" t="s">
        <v>60</v>
      </c>
      <c r="M547" t="s">
        <v>1612</v>
      </c>
      <c r="N547" t="s">
        <v>1619</v>
      </c>
      <c r="O547">
        <v>120</v>
      </c>
      <c r="P547">
        <v>0</v>
      </c>
      <c r="Q547">
        <v>-120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35">
      <c r="A548" s="1">
        <v>45444</v>
      </c>
      <c r="B548">
        <v>2024</v>
      </c>
      <c r="C548">
        <v>6</v>
      </c>
      <c r="D548">
        <v>2</v>
      </c>
      <c r="E548">
        <v>1</v>
      </c>
      <c r="F548">
        <v>0</v>
      </c>
      <c r="G548" t="s">
        <v>612</v>
      </c>
      <c r="H548" t="s">
        <v>610</v>
      </c>
      <c r="I548" t="s">
        <v>706</v>
      </c>
      <c r="J548" t="s">
        <v>707</v>
      </c>
      <c r="K548" t="s">
        <v>703</v>
      </c>
      <c r="L548" t="s">
        <v>90</v>
      </c>
      <c r="M548" t="s">
        <v>1603</v>
      </c>
      <c r="N548" t="s">
        <v>1606</v>
      </c>
      <c r="O548">
        <v>340</v>
      </c>
      <c r="P548">
        <v>0</v>
      </c>
      <c r="Q548">
        <v>-340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35">
      <c r="A549" s="1">
        <v>45352</v>
      </c>
      <c r="B549">
        <v>2024</v>
      </c>
      <c r="C549">
        <v>3</v>
      </c>
      <c r="D549">
        <v>1</v>
      </c>
      <c r="E549">
        <v>0</v>
      </c>
      <c r="F549">
        <v>0</v>
      </c>
      <c r="G549" t="s">
        <v>267</v>
      </c>
      <c r="H549" t="s">
        <v>265</v>
      </c>
      <c r="I549" t="s">
        <v>706</v>
      </c>
      <c r="J549" t="s">
        <v>707</v>
      </c>
      <c r="K549" t="s">
        <v>703</v>
      </c>
      <c r="L549" t="s">
        <v>66</v>
      </c>
      <c r="M549" t="s">
        <v>1612</v>
      </c>
      <c r="N549" t="s">
        <v>1615</v>
      </c>
      <c r="O549">
        <v>120</v>
      </c>
      <c r="P549">
        <v>0</v>
      </c>
      <c r="Q549">
        <v>-120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35">
      <c r="A550" s="1">
        <v>45383</v>
      </c>
      <c r="B550">
        <v>2024</v>
      </c>
      <c r="C550">
        <v>4</v>
      </c>
      <c r="D550">
        <v>2</v>
      </c>
      <c r="E550">
        <v>0</v>
      </c>
      <c r="F550">
        <v>0</v>
      </c>
      <c r="G550" t="s">
        <v>267</v>
      </c>
      <c r="H550" t="s">
        <v>265</v>
      </c>
      <c r="I550" t="s">
        <v>706</v>
      </c>
      <c r="J550" t="s">
        <v>707</v>
      </c>
      <c r="K550" t="s">
        <v>703</v>
      </c>
      <c r="L550" t="s">
        <v>66</v>
      </c>
      <c r="M550" t="s">
        <v>1612</v>
      </c>
      <c r="N550" t="s">
        <v>1616</v>
      </c>
      <c r="O550">
        <v>120</v>
      </c>
      <c r="P550">
        <v>0</v>
      </c>
      <c r="Q550">
        <v>-120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x14ac:dyDescent="0.35">
      <c r="A551" s="1">
        <v>45413</v>
      </c>
      <c r="B551">
        <v>2024</v>
      </c>
      <c r="C551">
        <v>5</v>
      </c>
      <c r="D551">
        <v>2</v>
      </c>
      <c r="E551">
        <v>1</v>
      </c>
      <c r="F551">
        <v>0</v>
      </c>
      <c r="G551" t="s">
        <v>267</v>
      </c>
      <c r="H551" t="s">
        <v>265</v>
      </c>
      <c r="I551" t="s">
        <v>706</v>
      </c>
      <c r="J551" t="s">
        <v>707</v>
      </c>
      <c r="K551" t="s">
        <v>703</v>
      </c>
      <c r="L551" t="s">
        <v>66</v>
      </c>
      <c r="M551" t="s">
        <v>1612</v>
      </c>
      <c r="N551" t="s">
        <v>1617</v>
      </c>
      <c r="O551">
        <v>120</v>
      </c>
      <c r="P551">
        <v>0</v>
      </c>
      <c r="Q551">
        <v>-120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35">
      <c r="A552" s="1">
        <v>45444</v>
      </c>
      <c r="B552">
        <v>2024</v>
      </c>
      <c r="C552">
        <v>6</v>
      </c>
      <c r="D552">
        <v>2</v>
      </c>
      <c r="E552">
        <v>1</v>
      </c>
      <c r="F552">
        <v>0</v>
      </c>
      <c r="G552" t="s">
        <v>267</v>
      </c>
      <c r="H552" t="s">
        <v>265</v>
      </c>
      <c r="I552" t="s">
        <v>706</v>
      </c>
      <c r="J552" t="s">
        <v>707</v>
      </c>
      <c r="K552" t="s">
        <v>703</v>
      </c>
      <c r="L552" t="s">
        <v>66</v>
      </c>
      <c r="M552" t="s">
        <v>1612</v>
      </c>
      <c r="N552" t="s">
        <v>1618</v>
      </c>
      <c r="O552">
        <v>120</v>
      </c>
      <c r="P552">
        <v>0</v>
      </c>
      <c r="Q552">
        <v>-120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35">
      <c r="A553" s="1">
        <v>45474</v>
      </c>
      <c r="B553">
        <v>2024</v>
      </c>
      <c r="C553">
        <v>7</v>
      </c>
      <c r="D553">
        <v>3</v>
      </c>
      <c r="E553">
        <v>1</v>
      </c>
      <c r="F553">
        <v>0</v>
      </c>
      <c r="G553" t="s">
        <v>267</v>
      </c>
      <c r="H553" t="s">
        <v>265</v>
      </c>
      <c r="I553" t="s">
        <v>706</v>
      </c>
      <c r="J553" t="s">
        <v>707</v>
      </c>
      <c r="K553" t="s">
        <v>703</v>
      </c>
      <c r="L553" t="s">
        <v>66</v>
      </c>
      <c r="M553" t="s">
        <v>1612</v>
      </c>
      <c r="N553" t="s">
        <v>1619</v>
      </c>
      <c r="O553">
        <v>120</v>
      </c>
      <c r="P553">
        <v>0</v>
      </c>
      <c r="Q553">
        <v>-120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35">
      <c r="A554" s="1">
        <v>45413</v>
      </c>
      <c r="B554">
        <v>2024</v>
      </c>
      <c r="C554">
        <v>5</v>
      </c>
      <c r="D554">
        <v>2</v>
      </c>
      <c r="E554">
        <v>1</v>
      </c>
      <c r="F554">
        <v>0</v>
      </c>
      <c r="G554" t="s">
        <v>612</v>
      </c>
      <c r="H554" t="s">
        <v>610</v>
      </c>
      <c r="I554" t="s">
        <v>724</v>
      </c>
      <c r="J554" t="s">
        <v>725</v>
      </c>
      <c r="K554" t="s">
        <v>703</v>
      </c>
      <c r="L554" t="s">
        <v>96</v>
      </c>
      <c r="M554" t="s">
        <v>1603</v>
      </c>
      <c r="N554" t="s">
        <v>1605</v>
      </c>
      <c r="O554">
        <v>850</v>
      </c>
      <c r="P554">
        <v>0</v>
      </c>
      <c r="Q554">
        <v>-850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x14ac:dyDescent="0.35">
      <c r="A555" s="1">
        <v>45474</v>
      </c>
      <c r="B555">
        <v>2024</v>
      </c>
      <c r="C555">
        <v>7</v>
      </c>
      <c r="D555">
        <v>3</v>
      </c>
      <c r="E555">
        <v>1</v>
      </c>
      <c r="F555">
        <v>0</v>
      </c>
      <c r="G555" t="s">
        <v>612</v>
      </c>
      <c r="H555" t="s">
        <v>610</v>
      </c>
      <c r="I555" t="s">
        <v>724</v>
      </c>
      <c r="J555" t="s">
        <v>725</v>
      </c>
      <c r="K555" t="s">
        <v>703</v>
      </c>
      <c r="L555" t="s">
        <v>96</v>
      </c>
      <c r="M555" t="s">
        <v>1603</v>
      </c>
      <c r="N555" t="s">
        <v>1611</v>
      </c>
      <c r="O555">
        <v>850</v>
      </c>
      <c r="P555">
        <v>0</v>
      </c>
      <c r="Q555">
        <v>-850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x14ac:dyDescent="0.35">
      <c r="A556" s="1">
        <v>45352</v>
      </c>
      <c r="B556">
        <v>2024</v>
      </c>
      <c r="C556">
        <v>3</v>
      </c>
      <c r="D556">
        <v>1</v>
      </c>
      <c r="E556">
        <v>0</v>
      </c>
      <c r="F556">
        <v>0</v>
      </c>
      <c r="G556" t="s">
        <v>267</v>
      </c>
      <c r="H556" t="s">
        <v>265</v>
      </c>
      <c r="I556" t="s">
        <v>675</v>
      </c>
      <c r="J556" t="s">
        <v>676</v>
      </c>
      <c r="K556" t="s">
        <v>678</v>
      </c>
      <c r="L556" t="s">
        <v>63</v>
      </c>
      <c r="M556" t="s">
        <v>1612</v>
      </c>
      <c r="N556" t="s">
        <v>1615</v>
      </c>
      <c r="O556">
        <v>120</v>
      </c>
      <c r="P556">
        <v>0</v>
      </c>
      <c r="Q556">
        <v>-120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35">
      <c r="A557" s="1">
        <v>45383</v>
      </c>
      <c r="B557">
        <v>2024</v>
      </c>
      <c r="C557">
        <v>4</v>
      </c>
      <c r="D557">
        <v>2</v>
      </c>
      <c r="E557">
        <v>0</v>
      </c>
      <c r="F557">
        <v>0</v>
      </c>
      <c r="G557" t="s">
        <v>267</v>
      </c>
      <c r="H557" t="s">
        <v>265</v>
      </c>
      <c r="I557" t="s">
        <v>675</v>
      </c>
      <c r="J557" t="s">
        <v>676</v>
      </c>
      <c r="K557" t="s">
        <v>678</v>
      </c>
      <c r="L557" t="s">
        <v>63</v>
      </c>
      <c r="M557" t="s">
        <v>1612</v>
      </c>
      <c r="N557" t="s">
        <v>1616</v>
      </c>
      <c r="O557">
        <v>120</v>
      </c>
      <c r="P557">
        <v>0</v>
      </c>
      <c r="Q557">
        <v>-120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35">
      <c r="A558" s="1">
        <v>45413</v>
      </c>
      <c r="B558">
        <v>2024</v>
      </c>
      <c r="C558">
        <v>5</v>
      </c>
      <c r="D558">
        <v>2</v>
      </c>
      <c r="E558">
        <v>1</v>
      </c>
      <c r="F558">
        <v>0</v>
      </c>
      <c r="G558" t="s">
        <v>267</v>
      </c>
      <c r="H558" t="s">
        <v>265</v>
      </c>
      <c r="I558" t="s">
        <v>675</v>
      </c>
      <c r="J558" t="s">
        <v>676</v>
      </c>
      <c r="K558" t="s">
        <v>678</v>
      </c>
      <c r="L558" t="s">
        <v>63</v>
      </c>
      <c r="M558" t="s">
        <v>1612</v>
      </c>
      <c r="N558" t="s">
        <v>1617</v>
      </c>
      <c r="O558">
        <v>120</v>
      </c>
      <c r="P558">
        <v>0</v>
      </c>
      <c r="Q558">
        <v>-120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35">
      <c r="A559" s="1">
        <v>45444</v>
      </c>
      <c r="B559">
        <v>2024</v>
      </c>
      <c r="C559">
        <v>6</v>
      </c>
      <c r="D559">
        <v>2</v>
      </c>
      <c r="E559">
        <v>1</v>
      </c>
      <c r="F559">
        <v>0</v>
      </c>
      <c r="G559" t="s">
        <v>267</v>
      </c>
      <c r="H559" t="s">
        <v>265</v>
      </c>
      <c r="I559" t="s">
        <v>675</v>
      </c>
      <c r="J559" t="s">
        <v>676</v>
      </c>
      <c r="K559" t="s">
        <v>678</v>
      </c>
      <c r="L559" t="s">
        <v>63</v>
      </c>
      <c r="M559" t="s">
        <v>1612</v>
      </c>
      <c r="N559" t="s">
        <v>1618</v>
      </c>
      <c r="O559">
        <v>120</v>
      </c>
      <c r="P559">
        <v>0</v>
      </c>
      <c r="Q559">
        <v>-120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35">
      <c r="A560" s="1">
        <v>45474</v>
      </c>
      <c r="B560">
        <v>2024</v>
      </c>
      <c r="C560">
        <v>7</v>
      </c>
      <c r="D560">
        <v>3</v>
      </c>
      <c r="E560">
        <v>1</v>
      </c>
      <c r="F560">
        <v>0</v>
      </c>
      <c r="G560" t="s">
        <v>267</v>
      </c>
      <c r="H560" t="s">
        <v>265</v>
      </c>
      <c r="I560" t="s">
        <v>675</v>
      </c>
      <c r="J560" t="s">
        <v>676</v>
      </c>
      <c r="K560" t="s">
        <v>678</v>
      </c>
      <c r="L560" t="s">
        <v>63</v>
      </c>
      <c r="M560" t="s">
        <v>1612</v>
      </c>
      <c r="N560" t="s">
        <v>1619</v>
      </c>
      <c r="O560">
        <v>120</v>
      </c>
      <c r="P560">
        <v>0</v>
      </c>
      <c r="Q560">
        <v>-120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35">
      <c r="A561" s="1">
        <v>45352</v>
      </c>
      <c r="B561">
        <v>2024</v>
      </c>
      <c r="C561">
        <v>3</v>
      </c>
      <c r="D561">
        <v>1</v>
      </c>
      <c r="E561">
        <v>0</v>
      </c>
      <c r="F561">
        <v>0</v>
      </c>
      <c r="G561" t="s">
        <v>267</v>
      </c>
      <c r="H561" t="s">
        <v>265</v>
      </c>
      <c r="I561" t="s">
        <v>1368</v>
      </c>
      <c r="J561" t="s">
        <v>1369</v>
      </c>
      <c r="K561" t="s">
        <v>1371</v>
      </c>
      <c r="L561" t="s">
        <v>66</v>
      </c>
      <c r="M561" t="s">
        <v>1612</v>
      </c>
      <c r="N561" t="s">
        <v>1615</v>
      </c>
      <c r="O561">
        <v>-4380</v>
      </c>
      <c r="P561">
        <v>0</v>
      </c>
      <c r="Q561">
        <v>4380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35">
      <c r="A562" s="1">
        <v>45383</v>
      </c>
      <c r="B562">
        <v>2024</v>
      </c>
      <c r="C562">
        <v>4</v>
      </c>
      <c r="D562">
        <v>2</v>
      </c>
      <c r="E562">
        <v>0</v>
      </c>
      <c r="F562">
        <v>0</v>
      </c>
      <c r="G562" t="s">
        <v>267</v>
      </c>
      <c r="H562" t="s">
        <v>265</v>
      </c>
      <c r="I562" t="s">
        <v>1368</v>
      </c>
      <c r="J562" t="s">
        <v>1369</v>
      </c>
      <c r="K562" t="s">
        <v>1371</v>
      </c>
      <c r="L562" t="s">
        <v>66</v>
      </c>
      <c r="M562" t="s">
        <v>1612</v>
      </c>
      <c r="N562" t="s">
        <v>1616</v>
      </c>
      <c r="O562">
        <v>-4380</v>
      </c>
      <c r="P562">
        <v>0</v>
      </c>
      <c r="Q562">
        <v>4380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35">
      <c r="A563" s="1">
        <v>45413</v>
      </c>
      <c r="B563">
        <v>2024</v>
      </c>
      <c r="C563">
        <v>5</v>
      </c>
      <c r="D563">
        <v>2</v>
      </c>
      <c r="E563">
        <v>1</v>
      </c>
      <c r="F563">
        <v>0</v>
      </c>
      <c r="G563" t="s">
        <v>267</v>
      </c>
      <c r="H563" t="s">
        <v>265</v>
      </c>
      <c r="I563" t="s">
        <v>1368</v>
      </c>
      <c r="J563" t="s">
        <v>1369</v>
      </c>
      <c r="K563" t="s">
        <v>1371</v>
      </c>
      <c r="L563" t="s">
        <v>66</v>
      </c>
      <c r="M563" t="s">
        <v>1612</v>
      </c>
      <c r="N563" t="s">
        <v>1617</v>
      </c>
      <c r="O563">
        <v>-4380</v>
      </c>
      <c r="P563">
        <v>0</v>
      </c>
      <c r="Q563">
        <v>4380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x14ac:dyDescent="0.35">
      <c r="A564" s="1">
        <v>45444</v>
      </c>
      <c r="B564">
        <v>2024</v>
      </c>
      <c r="C564">
        <v>6</v>
      </c>
      <c r="D564">
        <v>2</v>
      </c>
      <c r="E564">
        <v>1</v>
      </c>
      <c r="F564">
        <v>0</v>
      </c>
      <c r="G564" t="s">
        <v>267</v>
      </c>
      <c r="H564" t="s">
        <v>265</v>
      </c>
      <c r="I564" t="s">
        <v>1368</v>
      </c>
      <c r="J564" t="s">
        <v>1369</v>
      </c>
      <c r="K564" t="s">
        <v>1371</v>
      </c>
      <c r="L564" t="s">
        <v>66</v>
      </c>
      <c r="M564" t="s">
        <v>1612</v>
      </c>
      <c r="N564" t="s">
        <v>1618</v>
      </c>
      <c r="O564">
        <v>-4380</v>
      </c>
      <c r="P564">
        <v>0</v>
      </c>
      <c r="Q564">
        <v>4380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35">
      <c r="A565" s="1">
        <v>45474</v>
      </c>
      <c r="B565">
        <v>2024</v>
      </c>
      <c r="C565">
        <v>7</v>
      </c>
      <c r="D565">
        <v>3</v>
      </c>
      <c r="E565">
        <v>1</v>
      </c>
      <c r="F565">
        <v>0</v>
      </c>
      <c r="G565" t="s">
        <v>267</v>
      </c>
      <c r="H565" t="s">
        <v>265</v>
      </c>
      <c r="I565" t="s">
        <v>1368</v>
      </c>
      <c r="J565" t="s">
        <v>1369</v>
      </c>
      <c r="K565" t="s">
        <v>1371</v>
      </c>
      <c r="L565" t="s">
        <v>66</v>
      </c>
      <c r="M565" t="s">
        <v>1612</v>
      </c>
      <c r="N565" t="s">
        <v>1619</v>
      </c>
      <c r="O565">
        <v>-4380</v>
      </c>
      <c r="P565">
        <v>0</v>
      </c>
      <c r="Q565">
        <v>4380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35">
      <c r="A566" s="1">
        <v>45505</v>
      </c>
      <c r="B566">
        <v>2024</v>
      </c>
      <c r="C566">
        <v>8</v>
      </c>
      <c r="D566">
        <v>3</v>
      </c>
      <c r="E566">
        <v>1</v>
      </c>
      <c r="F566">
        <v>0</v>
      </c>
      <c r="G566" t="s">
        <v>612</v>
      </c>
      <c r="H566" t="s">
        <v>610</v>
      </c>
      <c r="I566" t="s">
        <v>843</v>
      </c>
      <c r="J566" t="s">
        <v>844</v>
      </c>
      <c r="K566" t="s">
        <v>846</v>
      </c>
      <c r="L566" t="s">
        <v>90</v>
      </c>
      <c r="M566" t="s">
        <v>1603</v>
      </c>
      <c r="N566" t="s">
        <v>1609</v>
      </c>
      <c r="O566">
        <v>850</v>
      </c>
      <c r="P566">
        <v>0</v>
      </c>
      <c r="Q566">
        <v>-850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35">
      <c r="A567" s="1">
        <v>45413</v>
      </c>
      <c r="B567">
        <v>2024</v>
      </c>
      <c r="C567">
        <v>5</v>
      </c>
      <c r="D567">
        <v>2</v>
      </c>
      <c r="E567">
        <v>1</v>
      </c>
      <c r="F567">
        <v>0</v>
      </c>
      <c r="G567" t="s">
        <v>612</v>
      </c>
      <c r="H567" t="s">
        <v>610</v>
      </c>
      <c r="I567" t="s">
        <v>856</v>
      </c>
      <c r="J567" t="s">
        <v>857</v>
      </c>
      <c r="K567" t="s">
        <v>219</v>
      </c>
      <c r="L567" t="s">
        <v>87</v>
      </c>
      <c r="M567" t="s">
        <v>1603</v>
      </c>
      <c r="N567" t="s">
        <v>1605</v>
      </c>
      <c r="O567">
        <v>4078</v>
      </c>
      <c r="P567">
        <v>0</v>
      </c>
      <c r="Q567">
        <v>-4078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35">
      <c r="A568" s="1">
        <v>45474</v>
      </c>
      <c r="B568">
        <v>2024</v>
      </c>
      <c r="C568">
        <v>7</v>
      </c>
      <c r="D568">
        <v>3</v>
      </c>
      <c r="E568">
        <v>1</v>
      </c>
      <c r="F568">
        <v>0</v>
      </c>
      <c r="G568" t="s">
        <v>612</v>
      </c>
      <c r="H568" t="s">
        <v>610</v>
      </c>
      <c r="I568" t="s">
        <v>856</v>
      </c>
      <c r="J568" t="s">
        <v>857</v>
      </c>
      <c r="K568" t="s">
        <v>219</v>
      </c>
      <c r="L568" t="s">
        <v>87</v>
      </c>
      <c r="M568" t="s">
        <v>1603</v>
      </c>
      <c r="N568" t="s">
        <v>1611</v>
      </c>
      <c r="O568">
        <v>4078</v>
      </c>
      <c r="P568">
        <v>0</v>
      </c>
      <c r="Q568">
        <v>-4078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35">
      <c r="A569" s="1">
        <v>45444</v>
      </c>
      <c r="B569">
        <v>2024</v>
      </c>
      <c r="C569">
        <v>6</v>
      </c>
      <c r="D569">
        <v>2</v>
      </c>
      <c r="E569">
        <v>1</v>
      </c>
      <c r="F569">
        <v>0</v>
      </c>
      <c r="G569" t="s">
        <v>612</v>
      </c>
      <c r="H569" t="s">
        <v>610</v>
      </c>
      <c r="I569" t="s">
        <v>1064</v>
      </c>
      <c r="J569" t="s">
        <v>1065</v>
      </c>
      <c r="K569" t="s">
        <v>1051</v>
      </c>
      <c r="L569" t="s">
        <v>87</v>
      </c>
      <c r="M569" t="s">
        <v>1603</v>
      </c>
      <c r="N569" t="s">
        <v>1606</v>
      </c>
      <c r="O569">
        <v>333</v>
      </c>
      <c r="P569">
        <v>0</v>
      </c>
      <c r="Q569">
        <v>-333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35">
      <c r="A570" s="1">
        <v>45352</v>
      </c>
      <c r="B570">
        <v>2024</v>
      </c>
      <c r="C570">
        <v>3</v>
      </c>
      <c r="D570">
        <v>1</v>
      </c>
      <c r="E570">
        <v>0</v>
      </c>
      <c r="F570">
        <v>0</v>
      </c>
      <c r="G570" t="s">
        <v>267</v>
      </c>
      <c r="H570" t="s">
        <v>265</v>
      </c>
      <c r="I570" t="s">
        <v>1542</v>
      </c>
      <c r="J570" t="s">
        <v>1543</v>
      </c>
      <c r="K570" t="s">
        <v>1545</v>
      </c>
      <c r="L570" t="s">
        <v>66</v>
      </c>
      <c r="M570" t="s">
        <v>1612</v>
      </c>
      <c r="N570" t="s">
        <v>1615</v>
      </c>
      <c r="O570">
        <v>-8120</v>
      </c>
      <c r="P570">
        <v>0</v>
      </c>
      <c r="Q570">
        <v>8120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35">
      <c r="A571" s="1">
        <v>45383</v>
      </c>
      <c r="B571">
        <v>2024</v>
      </c>
      <c r="C571">
        <v>4</v>
      </c>
      <c r="D571">
        <v>2</v>
      </c>
      <c r="E571">
        <v>0</v>
      </c>
      <c r="F571">
        <v>0</v>
      </c>
      <c r="G571" t="s">
        <v>267</v>
      </c>
      <c r="H571" t="s">
        <v>265</v>
      </c>
      <c r="I571" t="s">
        <v>1542</v>
      </c>
      <c r="J571" t="s">
        <v>1543</v>
      </c>
      <c r="K571" t="s">
        <v>1545</v>
      </c>
      <c r="L571" t="s">
        <v>66</v>
      </c>
      <c r="M571" t="s">
        <v>1612</v>
      </c>
      <c r="N571" t="s">
        <v>1616</v>
      </c>
      <c r="O571">
        <v>-8120</v>
      </c>
      <c r="P571">
        <v>0</v>
      </c>
      <c r="Q571">
        <v>8120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35">
      <c r="A572" s="1">
        <v>45413</v>
      </c>
      <c r="B572">
        <v>2024</v>
      </c>
      <c r="C572">
        <v>5</v>
      </c>
      <c r="D572">
        <v>2</v>
      </c>
      <c r="E572">
        <v>1</v>
      </c>
      <c r="F572">
        <v>0</v>
      </c>
      <c r="G572" t="s">
        <v>267</v>
      </c>
      <c r="H572" t="s">
        <v>265</v>
      </c>
      <c r="I572" t="s">
        <v>1542</v>
      </c>
      <c r="J572" t="s">
        <v>1543</v>
      </c>
      <c r="K572" t="s">
        <v>1545</v>
      </c>
      <c r="L572" t="s">
        <v>66</v>
      </c>
      <c r="M572" t="s">
        <v>1612</v>
      </c>
      <c r="N572" t="s">
        <v>1617</v>
      </c>
      <c r="O572">
        <v>-8120</v>
      </c>
      <c r="P572">
        <v>0</v>
      </c>
      <c r="Q572">
        <v>8120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35">
      <c r="A573" s="1">
        <v>45444</v>
      </c>
      <c r="B573">
        <v>2024</v>
      </c>
      <c r="C573">
        <v>6</v>
      </c>
      <c r="D573">
        <v>2</v>
      </c>
      <c r="E573">
        <v>1</v>
      </c>
      <c r="F573">
        <v>0</v>
      </c>
      <c r="G573" t="s">
        <v>267</v>
      </c>
      <c r="H573" t="s">
        <v>265</v>
      </c>
      <c r="I573" t="s">
        <v>1542</v>
      </c>
      <c r="J573" t="s">
        <v>1543</v>
      </c>
      <c r="K573" t="s">
        <v>1545</v>
      </c>
      <c r="L573" t="s">
        <v>66</v>
      </c>
      <c r="M573" t="s">
        <v>1612</v>
      </c>
      <c r="N573" t="s">
        <v>1618</v>
      </c>
      <c r="O573">
        <v>-8120</v>
      </c>
      <c r="P573">
        <v>0</v>
      </c>
      <c r="Q573">
        <v>8120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35">
      <c r="A574" s="1">
        <v>45474</v>
      </c>
      <c r="B574">
        <v>2024</v>
      </c>
      <c r="C574">
        <v>7</v>
      </c>
      <c r="D574">
        <v>3</v>
      </c>
      <c r="E574">
        <v>1</v>
      </c>
      <c r="F574">
        <v>0</v>
      </c>
      <c r="G574" t="s">
        <v>267</v>
      </c>
      <c r="H574" t="s">
        <v>265</v>
      </c>
      <c r="I574" t="s">
        <v>1542</v>
      </c>
      <c r="J574" t="s">
        <v>1543</v>
      </c>
      <c r="K574" t="s">
        <v>1545</v>
      </c>
      <c r="L574" t="s">
        <v>66</v>
      </c>
      <c r="M574" t="s">
        <v>1612</v>
      </c>
      <c r="N574" t="s">
        <v>1619</v>
      </c>
      <c r="O574">
        <v>-8120</v>
      </c>
      <c r="P574">
        <v>0</v>
      </c>
      <c r="Q574">
        <v>8120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35">
      <c r="A575" s="1">
        <v>45505</v>
      </c>
      <c r="B575">
        <v>2024</v>
      </c>
      <c r="C575">
        <v>8</v>
      </c>
      <c r="D575">
        <v>3</v>
      </c>
      <c r="E575">
        <v>1</v>
      </c>
      <c r="F575">
        <v>0</v>
      </c>
      <c r="G575" t="s">
        <v>612</v>
      </c>
      <c r="H575" t="s">
        <v>610</v>
      </c>
      <c r="I575" t="s">
        <v>868</v>
      </c>
      <c r="J575" t="s">
        <v>869</v>
      </c>
      <c r="K575" t="s">
        <v>219</v>
      </c>
      <c r="L575" t="s">
        <v>93</v>
      </c>
      <c r="M575" t="s">
        <v>1603</v>
      </c>
      <c r="N575" t="s">
        <v>1609</v>
      </c>
      <c r="O575">
        <v>1868</v>
      </c>
      <c r="P575">
        <v>0</v>
      </c>
      <c r="Q575">
        <v>-1868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35">
      <c r="A576" s="1">
        <v>45352</v>
      </c>
      <c r="B576">
        <v>2024</v>
      </c>
      <c r="C576">
        <v>3</v>
      </c>
      <c r="D576">
        <v>1</v>
      </c>
      <c r="E576">
        <v>0</v>
      </c>
      <c r="F576">
        <v>0</v>
      </c>
      <c r="G576" t="s">
        <v>294</v>
      </c>
      <c r="H576" t="s">
        <v>292</v>
      </c>
      <c r="I576" t="s">
        <v>745</v>
      </c>
      <c r="J576" t="s">
        <v>746</v>
      </c>
      <c r="K576" t="s">
        <v>748</v>
      </c>
      <c r="L576" t="s">
        <v>75</v>
      </c>
      <c r="M576" t="s">
        <v>1612</v>
      </c>
      <c r="N576" t="s">
        <v>1615</v>
      </c>
      <c r="O576">
        <v>120</v>
      </c>
      <c r="P576">
        <v>0</v>
      </c>
      <c r="Q576">
        <v>-120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35">
      <c r="A577" s="1">
        <v>45383</v>
      </c>
      <c r="B577">
        <v>2024</v>
      </c>
      <c r="C577">
        <v>4</v>
      </c>
      <c r="D577">
        <v>2</v>
      </c>
      <c r="E577">
        <v>0</v>
      </c>
      <c r="F577">
        <v>0</v>
      </c>
      <c r="G577" t="s">
        <v>294</v>
      </c>
      <c r="H577" t="s">
        <v>292</v>
      </c>
      <c r="I577" t="s">
        <v>745</v>
      </c>
      <c r="J577" t="s">
        <v>746</v>
      </c>
      <c r="K577" t="s">
        <v>748</v>
      </c>
      <c r="L577" t="s">
        <v>75</v>
      </c>
      <c r="M577" t="s">
        <v>1612</v>
      </c>
      <c r="N577" t="s">
        <v>1616</v>
      </c>
      <c r="O577">
        <v>120</v>
      </c>
      <c r="P577">
        <v>0</v>
      </c>
      <c r="Q577">
        <v>-120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35">
      <c r="A578" s="1">
        <v>45413</v>
      </c>
      <c r="B578">
        <v>2024</v>
      </c>
      <c r="C578">
        <v>5</v>
      </c>
      <c r="D578">
        <v>2</v>
      </c>
      <c r="E578">
        <v>1</v>
      </c>
      <c r="F578">
        <v>0</v>
      </c>
      <c r="G578" t="s">
        <v>294</v>
      </c>
      <c r="H578" t="s">
        <v>292</v>
      </c>
      <c r="I578" t="s">
        <v>745</v>
      </c>
      <c r="J578" t="s">
        <v>746</v>
      </c>
      <c r="K578" t="s">
        <v>748</v>
      </c>
      <c r="L578" t="s">
        <v>75</v>
      </c>
      <c r="M578" t="s">
        <v>1612</v>
      </c>
      <c r="N578" t="s">
        <v>1617</v>
      </c>
      <c r="O578">
        <v>120</v>
      </c>
      <c r="P578">
        <v>0</v>
      </c>
      <c r="Q578">
        <v>-120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35">
      <c r="A579" s="1">
        <v>45444</v>
      </c>
      <c r="B579">
        <v>2024</v>
      </c>
      <c r="C579">
        <v>6</v>
      </c>
      <c r="D579">
        <v>2</v>
      </c>
      <c r="E579">
        <v>1</v>
      </c>
      <c r="F579">
        <v>0</v>
      </c>
      <c r="G579" t="s">
        <v>294</v>
      </c>
      <c r="H579" t="s">
        <v>292</v>
      </c>
      <c r="I579" t="s">
        <v>745</v>
      </c>
      <c r="J579" t="s">
        <v>746</v>
      </c>
      <c r="K579" t="s">
        <v>748</v>
      </c>
      <c r="L579" t="s">
        <v>75</v>
      </c>
      <c r="M579" t="s">
        <v>1612</v>
      </c>
      <c r="N579" t="s">
        <v>1618</v>
      </c>
      <c r="O579">
        <v>120</v>
      </c>
      <c r="P579">
        <v>0</v>
      </c>
      <c r="Q579">
        <v>-120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 x14ac:dyDescent="0.35">
      <c r="A580" s="1">
        <v>45474</v>
      </c>
      <c r="B580">
        <v>2024</v>
      </c>
      <c r="C580">
        <v>7</v>
      </c>
      <c r="D580">
        <v>3</v>
      </c>
      <c r="E580">
        <v>1</v>
      </c>
      <c r="F580">
        <v>0</v>
      </c>
      <c r="G580" t="s">
        <v>294</v>
      </c>
      <c r="H580" t="s">
        <v>292</v>
      </c>
      <c r="I580" t="s">
        <v>745</v>
      </c>
      <c r="J580" t="s">
        <v>746</v>
      </c>
      <c r="K580" t="s">
        <v>748</v>
      </c>
      <c r="L580" t="s">
        <v>75</v>
      </c>
      <c r="M580" t="s">
        <v>1612</v>
      </c>
      <c r="N580" t="s">
        <v>1619</v>
      </c>
      <c r="O580">
        <v>120</v>
      </c>
      <c r="P580">
        <v>0</v>
      </c>
      <c r="Q580">
        <v>-120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35">
      <c r="A581" s="1">
        <v>45444</v>
      </c>
      <c r="B581">
        <v>2024</v>
      </c>
      <c r="C581">
        <v>6</v>
      </c>
      <c r="D581">
        <v>2</v>
      </c>
      <c r="E581">
        <v>1</v>
      </c>
      <c r="F581">
        <v>0</v>
      </c>
      <c r="G581" t="s">
        <v>612</v>
      </c>
      <c r="H581" t="s">
        <v>610</v>
      </c>
      <c r="I581" t="s">
        <v>1279</v>
      </c>
      <c r="J581" t="s">
        <v>1280</v>
      </c>
      <c r="K581" t="s">
        <v>1282</v>
      </c>
      <c r="L581" t="s">
        <v>90</v>
      </c>
      <c r="M581" t="s">
        <v>1603</v>
      </c>
      <c r="N581" t="s">
        <v>1606</v>
      </c>
      <c r="O581">
        <v>14</v>
      </c>
      <c r="P581">
        <v>0</v>
      </c>
      <c r="Q581">
        <v>-14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35">
      <c r="A582" s="1">
        <v>45474</v>
      </c>
      <c r="B582">
        <v>2024</v>
      </c>
      <c r="C582">
        <v>7</v>
      </c>
      <c r="D582">
        <v>3</v>
      </c>
      <c r="E582">
        <v>1</v>
      </c>
      <c r="F582">
        <v>0</v>
      </c>
      <c r="G582" t="s">
        <v>612</v>
      </c>
      <c r="H582" t="s">
        <v>610</v>
      </c>
      <c r="I582" t="s">
        <v>1279</v>
      </c>
      <c r="J582" t="s">
        <v>1280</v>
      </c>
      <c r="K582" t="s">
        <v>1282</v>
      </c>
      <c r="L582" t="s">
        <v>90</v>
      </c>
      <c r="M582" t="s">
        <v>1603</v>
      </c>
      <c r="N582" t="s">
        <v>1611</v>
      </c>
      <c r="O582">
        <v>14</v>
      </c>
      <c r="P582">
        <v>0</v>
      </c>
      <c r="Q582">
        <v>-14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35">
      <c r="A583" s="1">
        <v>45505</v>
      </c>
      <c r="B583">
        <v>2024</v>
      </c>
      <c r="C583">
        <v>8</v>
      </c>
      <c r="D583">
        <v>3</v>
      </c>
      <c r="E583">
        <v>1</v>
      </c>
      <c r="F583">
        <v>0</v>
      </c>
      <c r="G583" t="s">
        <v>612</v>
      </c>
      <c r="H583" t="s">
        <v>610</v>
      </c>
      <c r="I583" t="s">
        <v>1064</v>
      </c>
      <c r="J583" t="s">
        <v>1065</v>
      </c>
      <c r="K583" t="s">
        <v>1051</v>
      </c>
      <c r="L583" t="s">
        <v>90</v>
      </c>
      <c r="M583" t="s">
        <v>1603</v>
      </c>
      <c r="N583" t="s">
        <v>1609</v>
      </c>
      <c r="O583">
        <v>333</v>
      </c>
      <c r="P583">
        <v>0</v>
      </c>
      <c r="Q583">
        <v>-333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35">
      <c r="A584" s="1">
        <v>45505</v>
      </c>
      <c r="B584">
        <v>2024</v>
      </c>
      <c r="C584">
        <v>8</v>
      </c>
      <c r="D584">
        <v>3</v>
      </c>
      <c r="E584">
        <v>1</v>
      </c>
      <c r="F584">
        <v>0</v>
      </c>
      <c r="G584" t="s">
        <v>612</v>
      </c>
      <c r="H584" t="s">
        <v>610</v>
      </c>
      <c r="I584" t="s">
        <v>856</v>
      </c>
      <c r="J584" t="s">
        <v>857</v>
      </c>
      <c r="K584" t="s">
        <v>219</v>
      </c>
      <c r="L584" t="s">
        <v>93</v>
      </c>
      <c r="M584" t="s">
        <v>1603</v>
      </c>
      <c r="N584" t="s">
        <v>1609</v>
      </c>
      <c r="O584">
        <v>4078</v>
      </c>
      <c r="P584">
        <v>0</v>
      </c>
      <c r="Q584">
        <v>-4078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35">
      <c r="A585" s="1">
        <v>45413</v>
      </c>
      <c r="B585">
        <v>2024</v>
      </c>
      <c r="C585">
        <v>5</v>
      </c>
      <c r="D585">
        <v>2</v>
      </c>
      <c r="E585">
        <v>1</v>
      </c>
      <c r="F585">
        <v>0</v>
      </c>
      <c r="G585" t="s">
        <v>612</v>
      </c>
      <c r="H585" t="s">
        <v>610</v>
      </c>
      <c r="I585" t="s">
        <v>666</v>
      </c>
      <c r="J585" t="s">
        <v>667</v>
      </c>
      <c r="K585" t="s">
        <v>212</v>
      </c>
      <c r="L585" t="s">
        <v>96</v>
      </c>
      <c r="M585" t="s">
        <v>1603</v>
      </c>
      <c r="N585" t="s">
        <v>1605</v>
      </c>
      <c r="O585">
        <v>270</v>
      </c>
      <c r="P585">
        <v>0</v>
      </c>
      <c r="Q585">
        <v>-270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35">
      <c r="A586" s="1">
        <v>45444</v>
      </c>
      <c r="B586">
        <v>2024</v>
      </c>
      <c r="C586">
        <v>6</v>
      </c>
      <c r="D586">
        <v>2</v>
      </c>
      <c r="E586">
        <v>1</v>
      </c>
      <c r="F586">
        <v>0</v>
      </c>
      <c r="G586" t="s">
        <v>612</v>
      </c>
      <c r="H586" t="s">
        <v>610</v>
      </c>
      <c r="I586" t="s">
        <v>666</v>
      </c>
      <c r="J586" t="s">
        <v>667</v>
      </c>
      <c r="K586" t="s">
        <v>212</v>
      </c>
      <c r="L586" t="s">
        <v>96</v>
      </c>
      <c r="M586" t="s">
        <v>1603</v>
      </c>
      <c r="N586" t="s">
        <v>1606</v>
      </c>
      <c r="O586">
        <v>270</v>
      </c>
      <c r="P586">
        <v>0</v>
      </c>
      <c r="Q586">
        <v>-270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35">
      <c r="A587" s="1">
        <v>45413</v>
      </c>
      <c r="B587">
        <v>2024</v>
      </c>
      <c r="C587">
        <v>5</v>
      </c>
      <c r="D587">
        <v>2</v>
      </c>
      <c r="E587">
        <v>1</v>
      </c>
      <c r="F587">
        <v>0</v>
      </c>
      <c r="G587" t="s">
        <v>612</v>
      </c>
      <c r="H587" t="s">
        <v>610</v>
      </c>
      <c r="I587" t="s">
        <v>733</v>
      </c>
      <c r="J587" t="s">
        <v>734</v>
      </c>
      <c r="K587" t="s">
        <v>703</v>
      </c>
      <c r="L587" t="s">
        <v>87</v>
      </c>
      <c r="M587" t="s">
        <v>1603</v>
      </c>
      <c r="N587" t="s">
        <v>1605</v>
      </c>
      <c r="O587">
        <v>170</v>
      </c>
      <c r="P587">
        <v>0</v>
      </c>
      <c r="Q587">
        <v>-170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 x14ac:dyDescent="0.35">
      <c r="A588" s="1">
        <v>45474</v>
      </c>
      <c r="B588">
        <v>2024</v>
      </c>
      <c r="C588">
        <v>7</v>
      </c>
      <c r="D588">
        <v>3</v>
      </c>
      <c r="E588">
        <v>1</v>
      </c>
      <c r="F588">
        <v>0</v>
      </c>
      <c r="G588" t="s">
        <v>612</v>
      </c>
      <c r="H588" t="s">
        <v>610</v>
      </c>
      <c r="I588" t="s">
        <v>694</v>
      </c>
      <c r="J588" t="s">
        <v>695</v>
      </c>
      <c r="K588" t="s">
        <v>690</v>
      </c>
      <c r="L588" t="s">
        <v>90</v>
      </c>
      <c r="M588" t="s">
        <v>1603</v>
      </c>
      <c r="N588" t="s">
        <v>1611</v>
      </c>
      <c r="O588">
        <v>1868</v>
      </c>
      <c r="P588">
        <v>0</v>
      </c>
      <c r="Q588">
        <v>-1868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35">
      <c r="A589" s="1">
        <v>45505</v>
      </c>
      <c r="B589">
        <v>2024</v>
      </c>
      <c r="C589">
        <v>8</v>
      </c>
      <c r="D589">
        <v>3</v>
      </c>
      <c r="E589">
        <v>1</v>
      </c>
      <c r="F589">
        <v>0</v>
      </c>
      <c r="G589" t="s">
        <v>612</v>
      </c>
      <c r="H589" t="s">
        <v>610</v>
      </c>
      <c r="I589" t="s">
        <v>694</v>
      </c>
      <c r="J589" t="s">
        <v>695</v>
      </c>
      <c r="K589" t="s">
        <v>690</v>
      </c>
      <c r="L589" t="s">
        <v>90</v>
      </c>
      <c r="M589" t="s">
        <v>1603</v>
      </c>
      <c r="N589" t="s">
        <v>1609</v>
      </c>
      <c r="O589">
        <v>1868</v>
      </c>
      <c r="P589">
        <v>0</v>
      </c>
      <c r="Q589">
        <v>-1868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35">
      <c r="A590" s="1">
        <v>45352</v>
      </c>
      <c r="B590">
        <v>2024</v>
      </c>
      <c r="C590">
        <v>3</v>
      </c>
      <c r="D590">
        <v>1</v>
      </c>
      <c r="E590">
        <v>0</v>
      </c>
      <c r="F590">
        <v>0</v>
      </c>
      <c r="G590" t="s">
        <v>267</v>
      </c>
      <c r="H590" t="s">
        <v>265</v>
      </c>
      <c r="I590" t="s">
        <v>653</v>
      </c>
      <c r="J590" t="s">
        <v>654</v>
      </c>
      <c r="K590" t="s">
        <v>212</v>
      </c>
      <c r="L590" t="s">
        <v>60</v>
      </c>
      <c r="M590" t="s">
        <v>1612</v>
      </c>
      <c r="N590" t="s">
        <v>1615</v>
      </c>
      <c r="O590">
        <v>120</v>
      </c>
      <c r="P590">
        <v>0</v>
      </c>
      <c r="Q590">
        <v>-120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35">
      <c r="A591" s="1">
        <v>45383</v>
      </c>
      <c r="B591">
        <v>2024</v>
      </c>
      <c r="C591">
        <v>4</v>
      </c>
      <c r="D591">
        <v>2</v>
      </c>
      <c r="E591">
        <v>0</v>
      </c>
      <c r="F591">
        <v>0</v>
      </c>
      <c r="G591" t="s">
        <v>267</v>
      </c>
      <c r="H591" t="s">
        <v>265</v>
      </c>
      <c r="I591" t="s">
        <v>653</v>
      </c>
      <c r="J591" t="s">
        <v>654</v>
      </c>
      <c r="K591" t="s">
        <v>212</v>
      </c>
      <c r="L591" t="s">
        <v>60</v>
      </c>
      <c r="M591" t="s">
        <v>1612</v>
      </c>
      <c r="N591" t="s">
        <v>1616</v>
      </c>
      <c r="O591">
        <v>120</v>
      </c>
      <c r="P591">
        <v>0</v>
      </c>
      <c r="Q591">
        <v>-120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35">
      <c r="A592" s="1">
        <v>45413</v>
      </c>
      <c r="B592">
        <v>2024</v>
      </c>
      <c r="C592">
        <v>5</v>
      </c>
      <c r="D592">
        <v>2</v>
      </c>
      <c r="E592">
        <v>1</v>
      </c>
      <c r="F592">
        <v>0</v>
      </c>
      <c r="G592" t="s">
        <v>267</v>
      </c>
      <c r="H592" t="s">
        <v>265</v>
      </c>
      <c r="I592" t="s">
        <v>653</v>
      </c>
      <c r="J592" t="s">
        <v>654</v>
      </c>
      <c r="K592" t="s">
        <v>212</v>
      </c>
      <c r="L592" t="s">
        <v>60</v>
      </c>
      <c r="M592" t="s">
        <v>1612</v>
      </c>
      <c r="N592" t="s">
        <v>1617</v>
      </c>
      <c r="O592">
        <v>120</v>
      </c>
      <c r="P592">
        <v>0</v>
      </c>
      <c r="Q592">
        <v>-120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35">
      <c r="A593" s="1">
        <v>45444</v>
      </c>
      <c r="B593">
        <v>2024</v>
      </c>
      <c r="C593">
        <v>6</v>
      </c>
      <c r="D593">
        <v>2</v>
      </c>
      <c r="E593">
        <v>1</v>
      </c>
      <c r="F593">
        <v>0</v>
      </c>
      <c r="G593" t="s">
        <v>267</v>
      </c>
      <c r="H593" t="s">
        <v>265</v>
      </c>
      <c r="I593" t="s">
        <v>653</v>
      </c>
      <c r="J593" t="s">
        <v>654</v>
      </c>
      <c r="K593" t="s">
        <v>212</v>
      </c>
      <c r="L593" t="s">
        <v>60</v>
      </c>
      <c r="M593" t="s">
        <v>1612</v>
      </c>
      <c r="N593" t="s">
        <v>1618</v>
      </c>
      <c r="O593">
        <v>120</v>
      </c>
      <c r="P593">
        <v>0</v>
      </c>
      <c r="Q593">
        <v>-120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35">
      <c r="A594" s="1">
        <v>45474</v>
      </c>
      <c r="B594">
        <v>2024</v>
      </c>
      <c r="C594">
        <v>7</v>
      </c>
      <c r="D594">
        <v>3</v>
      </c>
      <c r="E594">
        <v>1</v>
      </c>
      <c r="F594">
        <v>0</v>
      </c>
      <c r="G594" t="s">
        <v>267</v>
      </c>
      <c r="H594" t="s">
        <v>265</v>
      </c>
      <c r="I594" t="s">
        <v>653</v>
      </c>
      <c r="J594" t="s">
        <v>654</v>
      </c>
      <c r="K594" t="s">
        <v>212</v>
      </c>
      <c r="L594" t="s">
        <v>60</v>
      </c>
      <c r="M594" t="s">
        <v>1612</v>
      </c>
      <c r="N594" t="s">
        <v>1619</v>
      </c>
      <c r="O594">
        <v>120</v>
      </c>
      <c r="P594">
        <v>0</v>
      </c>
      <c r="Q594">
        <v>-120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35">
      <c r="A595" s="1">
        <v>45352</v>
      </c>
      <c r="B595">
        <v>2024</v>
      </c>
      <c r="C595">
        <v>3</v>
      </c>
      <c r="D595">
        <v>1</v>
      </c>
      <c r="E595">
        <v>0</v>
      </c>
      <c r="F595">
        <v>0</v>
      </c>
      <c r="G595" t="s">
        <v>629</v>
      </c>
      <c r="H595" t="s">
        <v>272</v>
      </c>
      <c r="I595" t="s">
        <v>1542</v>
      </c>
      <c r="J595" t="s">
        <v>1543</v>
      </c>
      <c r="K595" t="s">
        <v>1545</v>
      </c>
      <c r="L595" t="s">
        <v>66</v>
      </c>
      <c r="M595" t="s">
        <v>1612</v>
      </c>
      <c r="N595" t="s">
        <v>1615</v>
      </c>
      <c r="O595">
        <v>-6250</v>
      </c>
      <c r="P595">
        <v>0</v>
      </c>
      <c r="Q595">
        <v>6250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35">
      <c r="A596" s="1">
        <v>45383</v>
      </c>
      <c r="B596">
        <v>2024</v>
      </c>
      <c r="C596">
        <v>4</v>
      </c>
      <c r="D596">
        <v>2</v>
      </c>
      <c r="E596">
        <v>0</v>
      </c>
      <c r="F596">
        <v>0</v>
      </c>
      <c r="G596" t="s">
        <v>629</v>
      </c>
      <c r="H596" t="s">
        <v>272</v>
      </c>
      <c r="I596" t="s">
        <v>1542</v>
      </c>
      <c r="J596" t="s">
        <v>1543</v>
      </c>
      <c r="K596" t="s">
        <v>1545</v>
      </c>
      <c r="L596" t="s">
        <v>66</v>
      </c>
      <c r="M596" t="s">
        <v>1612</v>
      </c>
      <c r="N596" t="s">
        <v>1616</v>
      </c>
      <c r="O596">
        <v>-6250</v>
      </c>
      <c r="P596">
        <v>0</v>
      </c>
      <c r="Q596">
        <v>6250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35">
      <c r="A597" s="1">
        <v>45413</v>
      </c>
      <c r="B597">
        <v>2024</v>
      </c>
      <c r="C597">
        <v>5</v>
      </c>
      <c r="D597">
        <v>2</v>
      </c>
      <c r="E597">
        <v>1</v>
      </c>
      <c r="F597">
        <v>0</v>
      </c>
      <c r="G597" t="s">
        <v>629</v>
      </c>
      <c r="H597" t="s">
        <v>272</v>
      </c>
      <c r="I597" t="s">
        <v>1542</v>
      </c>
      <c r="J597" t="s">
        <v>1543</v>
      </c>
      <c r="K597" t="s">
        <v>1545</v>
      </c>
      <c r="L597" t="s">
        <v>66</v>
      </c>
      <c r="M597" t="s">
        <v>1612</v>
      </c>
      <c r="N597" t="s">
        <v>1617</v>
      </c>
      <c r="O597">
        <v>-6250</v>
      </c>
      <c r="P597">
        <v>0</v>
      </c>
      <c r="Q597">
        <v>6250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x14ac:dyDescent="0.35">
      <c r="A598" s="1">
        <v>45444</v>
      </c>
      <c r="B598">
        <v>2024</v>
      </c>
      <c r="C598">
        <v>6</v>
      </c>
      <c r="D598">
        <v>2</v>
      </c>
      <c r="E598">
        <v>1</v>
      </c>
      <c r="F598">
        <v>0</v>
      </c>
      <c r="G598" t="s">
        <v>629</v>
      </c>
      <c r="H598" t="s">
        <v>272</v>
      </c>
      <c r="I598" t="s">
        <v>1542</v>
      </c>
      <c r="J598" t="s">
        <v>1543</v>
      </c>
      <c r="K598" t="s">
        <v>1545</v>
      </c>
      <c r="L598" t="s">
        <v>66</v>
      </c>
      <c r="M598" t="s">
        <v>1612</v>
      </c>
      <c r="N598" t="s">
        <v>1618</v>
      </c>
      <c r="O598">
        <v>-6250</v>
      </c>
      <c r="P598">
        <v>0</v>
      </c>
      <c r="Q598">
        <v>6250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35">
      <c r="A599" s="1">
        <v>45474</v>
      </c>
      <c r="B599">
        <v>2024</v>
      </c>
      <c r="C599">
        <v>7</v>
      </c>
      <c r="D599">
        <v>3</v>
      </c>
      <c r="E599">
        <v>1</v>
      </c>
      <c r="F599">
        <v>0</v>
      </c>
      <c r="G599" t="s">
        <v>629</v>
      </c>
      <c r="H599" t="s">
        <v>272</v>
      </c>
      <c r="I599" t="s">
        <v>1542</v>
      </c>
      <c r="J599" t="s">
        <v>1543</v>
      </c>
      <c r="K599" t="s">
        <v>1545</v>
      </c>
      <c r="L599" t="s">
        <v>66</v>
      </c>
      <c r="M599" t="s">
        <v>1612</v>
      </c>
      <c r="N599" t="s">
        <v>1619</v>
      </c>
      <c r="O599">
        <v>-6250</v>
      </c>
      <c r="P599">
        <v>0</v>
      </c>
      <c r="Q599">
        <v>6250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35">
      <c r="A600" s="1">
        <v>45505</v>
      </c>
      <c r="B600">
        <v>2024</v>
      </c>
      <c r="C600">
        <v>8</v>
      </c>
      <c r="D600">
        <v>3</v>
      </c>
      <c r="E600">
        <v>1</v>
      </c>
      <c r="F600">
        <v>0</v>
      </c>
      <c r="G600" t="s">
        <v>629</v>
      </c>
      <c r="H600" t="s">
        <v>272</v>
      </c>
      <c r="I600" t="s">
        <v>1542</v>
      </c>
      <c r="J600" t="s">
        <v>1543</v>
      </c>
      <c r="K600" t="s">
        <v>1545</v>
      </c>
      <c r="L600" t="s">
        <v>66</v>
      </c>
      <c r="M600" t="s">
        <v>1612</v>
      </c>
      <c r="N600" t="s">
        <v>1620</v>
      </c>
      <c r="O600">
        <v>-6250</v>
      </c>
      <c r="P600">
        <v>0</v>
      </c>
      <c r="Q600">
        <v>6250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35">
      <c r="A601" s="1">
        <v>45352</v>
      </c>
      <c r="B601">
        <v>2024</v>
      </c>
      <c r="C601">
        <v>3</v>
      </c>
      <c r="D601">
        <v>1</v>
      </c>
      <c r="E601">
        <v>0</v>
      </c>
      <c r="F601">
        <v>0</v>
      </c>
      <c r="G601" t="s">
        <v>612</v>
      </c>
      <c r="H601" t="s">
        <v>610</v>
      </c>
      <c r="I601" t="s">
        <v>680</v>
      </c>
      <c r="J601" t="s">
        <v>681</v>
      </c>
      <c r="K601" t="s">
        <v>683</v>
      </c>
      <c r="L601" t="s">
        <v>90</v>
      </c>
      <c r="M601" t="s">
        <v>1603</v>
      </c>
      <c r="N601" t="s">
        <v>1610</v>
      </c>
      <c r="O601">
        <v>850</v>
      </c>
      <c r="P601">
        <v>0</v>
      </c>
      <c r="Q601">
        <v>-850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35">
      <c r="A602" s="1">
        <v>45474</v>
      </c>
      <c r="B602">
        <v>2024</v>
      </c>
      <c r="C602">
        <v>7</v>
      </c>
      <c r="D602">
        <v>3</v>
      </c>
      <c r="E602">
        <v>1</v>
      </c>
      <c r="F602">
        <v>0</v>
      </c>
      <c r="G602" t="s">
        <v>612</v>
      </c>
      <c r="H602" t="s">
        <v>610</v>
      </c>
      <c r="I602" t="s">
        <v>761</v>
      </c>
      <c r="J602" t="s">
        <v>762</v>
      </c>
      <c r="K602" t="s">
        <v>764</v>
      </c>
      <c r="L602" t="s">
        <v>90</v>
      </c>
      <c r="M602" t="s">
        <v>1603</v>
      </c>
      <c r="N602" t="s">
        <v>1611</v>
      </c>
      <c r="O602">
        <v>5268</v>
      </c>
      <c r="P602">
        <v>0</v>
      </c>
      <c r="Q602">
        <v>-5268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35">
      <c r="A603" s="1">
        <v>45505</v>
      </c>
      <c r="B603">
        <v>2024</v>
      </c>
      <c r="C603">
        <v>8</v>
      </c>
      <c r="D603">
        <v>3</v>
      </c>
      <c r="E603">
        <v>1</v>
      </c>
      <c r="F603">
        <v>0</v>
      </c>
      <c r="G603" t="s">
        <v>612</v>
      </c>
      <c r="H603" t="s">
        <v>610</v>
      </c>
      <c r="I603" t="s">
        <v>761</v>
      </c>
      <c r="J603" t="s">
        <v>762</v>
      </c>
      <c r="K603" t="s">
        <v>764</v>
      </c>
      <c r="L603" t="s">
        <v>90</v>
      </c>
      <c r="M603" t="s">
        <v>1603</v>
      </c>
      <c r="N603" t="s">
        <v>1609</v>
      </c>
      <c r="O603">
        <v>5268</v>
      </c>
      <c r="P603">
        <v>0</v>
      </c>
      <c r="Q603">
        <v>-5268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35">
      <c r="A604" s="1">
        <v>45444</v>
      </c>
      <c r="B604">
        <v>2024</v>
      </c>
      <c r="C604">
        <v>6</v>
      </c>
      <c r="D604">
        <v>2</v>
      </c>
      <c r="E604">
        <v>1</v>
      </c>
      <c r="F604">
        <v>0</v>
      </c>
      <c r="G604" t="s">
        <v>612</v>
      </c>
      <c r="H604" t="s">
        <v>610</v>
      </c>
      <c r="I604" t="s">
        <v>733</v>
      </c>
      <c r="J604" t="s">
        <v>734</v>
      </c>
      <c r="K604" t="s">
        <v>703</v>
      </c>
      <c r="L604" t="s">
        <v>96</v>
      </c>
      <c r="M604" t="s">
        <v>1603</v>
      </c>
      <c r="N604" t="s">
        <v>1606</v>
      </c>
      <c r="O604">
        <v>170</v>
      </c>
      <c r="P604">
        <v>0</v>
      </c>
      <c r="Q604">
        <v>-170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35">
      <c r="A605" s="1">
        <v>45474</v>
      </c>
      <c r="B605">
        <v>2024</v>
      </c>
      <c r="C605">
        <v>7</v>
      </c>
      <c r="D605">
        <v>3</v>
      </c>
      <c r="E605">
        <v>1</v>
      </c>
      <c r="F605">
        <v>0</v>
      </c>
      <c r="G605" t="s">
        <v>612</v>
      </c>
      <c r="H605" t="s">
        <v>610</v>
      </c>
      <c r="I605" t="s">
        <v>733</v>
      </c>
      <c r="J605" t="s">
        <v>734</v>
      </c>
      <c r="K605" t="s">
        <v>703</v>
      </c>
      <c r="L605" t="s">
        <v>96</v>
      </c>
      <c r="M605" t="s">
        <v>1603</v>
      </c>
      <c r="N605" t="s">
        <v>1611</v>
      </c>
      <c r="O605">
        <v>170</v>
      </c>
      <c r="P605">
        <v>0</v>
      </c>
      <c r="Q605">
        <v>-170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35">
      <c r="A606" s="1">
        <v>45505</v>
      </c>
      <c r="B606">
        <v>2024</v>
      </c>
      <c r="C606">
        <v>8</v>
      </c>
      <c r="D606">
        <v>3</v>
      </c>
      <c r="E606">
        <v>1</v>
      </c>
      <c r="F606">
        <v>0</v>
      </c>
      <c r="G606" t="s">
        <v>612</v>
      </c>
      <c r="H606" t="s">
        <v>610</v>
      </c>
      <c r="I606" t="s">
        <v>733</v>
      </c>
      <c r="J606" t="s">
        <v>734</v>
      </c>
      <c r="K606" t="s">
        <v>703</v>
      </c>
      <c r="L606" t="s">
        <v>96</v>
      </c>
      <c r="M606" t="s">
        <v>1603</v>
      </c>
      <c r="N606" t="s">
        <v>1609</v>
      </c>
      <c r="O606">
        <v>170</v>
      </c>
      <c r="P606">
        <v>0</v>
      </c>
      <c r="Q606">
        <v>-170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35">
      <c r="A607" s="1">
        <v>45352</v>
      </c>
      <c r="B607">
        <v>2024</v>
      </c>
      <c r="C607">
        <v>3</v>
      </c>
      <c r="D607">
        <v>1</v>
      </c>
      <c r="E607">
        <v>0</v>
      </c>
      <c r="F607">
        <v>0</v>
      </c>
      <c r="G607" t="s">
        <v>267</v>
      </c>
      <c r="H607" t="s">
        <v>265</v>
      </c>
      <c r="I607" t="s">
        <v>1542</v>
      </c>
      <c r="J607" t="s">
        <v>1543</v>
      </c>
      <c r="K607" t="s">
        <v>1545</v>
      </c>
      <c r="L607" t="s">
        <v>63</v>
      </c>
      <c r="M607" t="s">
        <v>1612</v>
      </c>
      <c r="N607" t="s">
        <v>1615</v>
      </c>
      <c r="O607">
        <v>-3380</v>
      </c>
      <c r="P607">
        <v>0</v>
      </c>
      <c r="Q607">
        <v>3380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35">
      <c r="A608" s="1">
        <v>45383</v>
      </c>
      <c r="B608">
        <v>2024</v>
      </c>
      <c r="C608">
        <v>4</v>
      </c>
      <c r="D608">
        <v>2</v>
      </c>
      <c r="E608">
        <v>0</v>
      </c>
      <c r="F608">
        <v>0</v>
      </c>
      <c r="G608" t="s">
        <v>267</v>
      </c>
      <c r="H608" t="s">
        <v>265</v>
      </c>
      <c r="I608" t="s">
        <v>1542</v>
      </c>
      <c r="J608" t="s">
        <v>1543</v>
      </c>
      <c r="K608" t="s">
        <v>1545</v>
      </c>
      <c r="L608" t="s">
        <v>63</v>
      </c>
      <c r="M608" t="s">
        <v>1612</v>
      </c>
      <c r="N608" t="s">
        <v>1616</v>
      </c>
      <c r="O608">
        <v>-3380</v>
      </c>
      <c r="P608">
        <v>0</v>
      </c>
      <c r="Q608">
        <v>3380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35">
      <c r="A609" s="1">
        <v>45413</v>
      </c>
      <c r="B609">
        <v>2024</v>
      </c>
      <c r="C609">
        <v>5</v>
      </c>
      <c r="D609">
        <v>2</v>
      </c>
      <c r="E609">
        <v>1</v>
      </c>
      <c r="F609">
        <v>0</v>
      </c>
      <c r="G609" t="s">
        <v>267</v>
      </c>
      <c r="H609" t="s">
        <v>265</v>
      </c>
      <c r="I609" t="s">
        <v>1542</v>
      </c>
      <c r="J609" t="s">
        <v>1543</v>
      </c>
      <c r="K609" t="s">
        <v>1545</v>
      </c>
      <c r="L609" t="s">
        <v>63</v>
      </c>
      <c r="M609" t="s">
        <v>1612</v>
      </c>
      <c r="N609" t="s">
        <v>1617</v>
      </c>
      <c r="O609">
        <v>-3380</v>
      </c>
      <c r="P609">
        <v>0</v>
      </c>
      <c r="Q609">
        <v>3380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35">
      <c r="A610" s="1">
        <v>45444</v>
      </c>
      <c r="B610">
        <v>2024</v>
      </c>
      <c r="C610">
        <v>6</v>
      </c>
      <c r="D610">
        <v>2</v>
      </c>
      <c r="E610">
        <v>1</v>
      </c>
      <c r="F610">
        <v>0</v>
      </c>
      <c r="G610" t="s">
        <v>267</v>
      </c>
      <c r="H610" t="s">
        <v>265</v>
      </c>
      <c r="I610" t="s">
        <v>1542</v>
      </c>
      <c r="J610" t="s">
        <v>1543</v>
      </c>
      <c r="K610" t="s">
        <v>1545</v>
      </c>
      <c r="L610" t="s">
        <v>63</v>
      </c>
      <c r="M610" t="s">
        <v>1612</v>
      </c>
      <c r="N610" t="s">
        <v>1618</v>
      </c>
      <c r="O610">
        <v>-3380</v>
      </c>
      <c r="P610">
        <v>0</v>
      </c>
      <c r="Q610">
        <v>3380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35">
      <c r="A611" s="1">
        <v>45474</v>
      </c>
      <c r="B611">
        <v>2024</v>
      </c>
      <c r="C611">
        <v>7</v>
      </c>
      <c r="D611">
        <v>3</v>
      </c>
      <c r="E611">
        <v>1</v>
      </c>
      <c r="F611">
        <v>0</v>
      </c>
      <c r="G611" t="s">
        <v>267</v>
      </c>
      <c r="H611" t="s">
        <v>265</v>
      </c>
      <c r="I611" t="s">
        <v>1542</v>
      </c>
      <c r="J611" t="s">
        <v>1543</v>
      </c>
      <c r="K611" t="s">
        <v>1545</v>
      </c>
      <c r="L611" t="s">
        <v>63</v>
      </c>
      <c r="M611" t="s">
        <v>1612</v>
      </c>
      <c r="N611" t="s">
        <v>1619</v>
      </c>
      <c r="O611">
        <v>-3380</v>
      </c>
      <c r="P611">
        <v>0</v>
      </c>
      <c r="Q611">
        <v>3380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35">
      <c r="A612" s="1">
        <v>45323</v>
      </c>
      <c r="B612">
        <v>2024</v>
      </c>
      <c r="C612">
        <v>2</v>
      </c>
      <c r="D612">
        <v>1</v>
      </c>
      <c r="E612">
        <v>0</v>
      </c>
      <c r="F612">
        <v>0</v>
      </c>
      <c r="G612" t="s">
        <v>629</v>
      </c>
      <c r="H612" t="s">
        <v>272</v>
      </c>
      <c r="I612" t="s">
        <v>982</v>
      </c>
      <c r="J612" t="s">
        <v>983</v>
      </c>
      <c r="K612" t="s">
        <v>972</v>
      </c>
      <c r="L612" t="s">
        <v>66</v>
      </c>
      <c r="M612" t="s">
        <v>1612</v>
      </c>
      <c r="N612" t="s">
        <v>1614</v>
      </c>
      <c r="O612">
        <v>17500</v>
      </c>
      <c r="P612">
        <v>0</v>
      </c>
      <c r="Q612">
        <v>-17500</v>
      </c>
      <c r="R612">
        <v>0</v>
      </c>
      <c r="S612">
        <v>0</v>
      </c>
      <c r="T612">
        <v>0</v>
      </c>
      <c r="U612">
        <v>0</v>
      </c>
      <c r="V612">
        <v>-17500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35">
      <c r="A613" s="1">
        <v>45474</v>
      </c>
      <c r="B613">
        <v>2024</v>
      </c>
      <c r="C613">
        <v>7</v>
      </c>
      <c r="D613">
        <v>3</v>
      </c>
      <c r="E613">
        <v>1</v>
      </c>
      <c r="F613">
        <v>0</v>
      </c>
      <c r="G613" t="s">
        <v>612</v>
      </c>
      <c r="H613" t="s">
        <v>610</v>
      </c>
      <c r="I613" t="s">
        <v>1000</v>
      </c>
      <c r="J613" t="s">
        <v>1001</v>
      </c>
      <c r="K613" t="s">
        <v>994</v>
      </c>
      <c r="L613" t="s">
        <v>96</v>
      </c>
      <c r="M613" t="s">
        <v>1603</v>
      </c>
      <c r="N613" t="s">
        <v>1611</v>
      </c>
      <c r="O613">
        <v>23741</v>
      </c>
      <c r="P613">
        <v>0</v>
      </c>
      <c r="Q613">
        <v>-23741</v>
      </c>
      <c r="R613">
        <v>0</v>
      </c>
      <c r="S613">
        <v>0</v>
      </c>
      <c r="T613">
        <v>0</v>
      </c>
      <c r="U613">
        <v>0</v>
      </c>
      <c r="V613">
        <v>-23741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35">
      <c r="A614" s="1">
        <v>45323</v>
      </c>
      <c r="B614">
        <v>2024</v>
      </c>
      <c r="C614">
        <v>2</v>
      </c>
      <c r="D614">
        <v>1</v>
      </c>
      <c r="E614">
        <v>0</v>
      </c>
      <c r="F614">
        <v>0</v>
      </c>
      <c r="G614" t="s">
        <v>267</v>
      </c>
      <c r="H614" t="s">
        <v>265</v>
      </c>
      <c r="I614" t="s">
        <v>666</v>
      </c>
      <c r="J614" t="s">
        <v>667</v>
      </c>
      <c r="K614" t="s">
        <v>212</v>
      </c>
      <c r="L614" t="s">
        <v>60</v>
      </c>
      <c r="M614" t="s">
        <v>1612</v>
      </c>
      <c r="N614" t="s">
        <v>1614</v>
      </c>
      <c r="O614">
        <v>120</v>
      </c>
      <c r="P614">
        <v>0</v>
      </c>
      <c r="Q614">
        <v>-120</v>
      </c>
      <c r="R614">
        <v>0</v>
      </c>
      <c r="S614">
        <v>0</v>
      </c>
      <c r="T614">
        <v>0</v>
      </c>
      <c r="U614">
        <v>0</v>
      </c>
      <c r="V614">
        <v>-120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35">
      <c r="A615" s="1">
        <v>45444</v>
      </c>
      <c r="B615">
        <v>2024</v>
      </c>
      <c r="C615">
        <v>6</v>
      </c>
      <c r="D615">
        <v>2</v>
      </c>
      <c r="E615">
        <v>1</v>
      </c>
      <c r="F615">
        <v>0</v>
      </c>
      <c r="G615" t="s">
        <v>612</v>
      </c>
      <c r="H615" t="s">
        <v>610</v>
      </c>
      <c r="I615" t="s">
        <v>1000</v>
      </c>
      <c r="J615" t="s">
        <v>1001</v>
      </c>
      <c r="K615" t="s">
        <v>994</v>
      </c>
      <c r="L615" t="s">
        <v>90</v>
      </c>
      <c r="M615" t="s">
        <v>1603</v>
      </c>
      <c r="N615" t="s">
        <v>1606</v>
      </c>
      <c r="O615">
        <v>23741</v>
      </c>
      <c r="P615">
        <v>0</v>
      </c>
      <c r="Q615">
        <v>-23741</v>
      </c>
      <c r="R615">
        <v>0</v>
      </c>
      <c r="S615">
        <v>0</v>
      </c>
      <c r="T615">
        <v>0</v>
      </c>
      <c r="U615">
        <v>0</v>
      </c>
      <c r="V615">
        <v>-23741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x14ac:dyDescent="0.35">
      <c r="A616" s="1">
        <v>45323</v>
      </c>
      <c r="B616">
        <v>2024</v>
      </c>
      <c r="C616">
        <v>2</v>
      </c>
      <c r="D616">
        <v>1</v>
      </c>
      <c r="E616">
        <v>0</v>
      </c>
      <c r="F616">
        <v>0</v>
      </c>
      <c r="G616" t="s">
        <v>612</v>
      </c>
      <c r="H616" t="s">
        <v>610</v>
      </c>
      <c r="I616" t="s">
        <v>1000</v>
      </c>
      <c r="J616" t="s">
        <v>1001</v>
      </c>
      <c r="K616" t="s">
        <v>994</v>
      </c>
      <c r="L616" t="s">
        <v>93</v>
      </c>
      <c r="M616" t="s">
        <v>1603</v>
      </c>
      <c r="N616" t="s">
        <v>1608</v>
      </c>
      <c r="O616">
        <v>23741</v>
      </c>
      <c r="P616">
        <v>0</v>
      </c>
      <c r="Q616">
        <v>-23741</v>
      </c>
      <c r="R616">
        <v>0</v>
      </c>
      <c r="S616">
        <v>0</v>
      </c>
      <c r="T616">
        <v>0</v>
      </c>
      <c r="U616">
        <v>0</v>
      </c>
      <c r="V616">
        <v>-23741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35">
      <c r="A617" s="1">
        <v>45383</v>
      </c>
      <c r="B617">
        <v>2024</v>
      </c>
      <c r="C617">
        <v>4</v>
      </c>
      <c r="D617">
        <v>2</v>
      </c>
      <c r="E617">
        <v>0</v>
      </c>
      <c r="F617">
        <v>0</v>
      </c>
      <c r="G617" t="s">
        <v>612</v>
      </c>
      <c r="H617" t="s">
        <v>610</v>
      </c>
      <c r="I617" t="s">
        <v>706</v>
      </c>
      <c r="J617" t="s">
        <v>707</v>
      </c>
      <c r="K617" t="s">
        <v>703</v>
      </c>
      <c r="L617" t="s">
        <v>90</v>
      </c>
      <c r="M617" t="s">
        <v>1603</v>
      </c>
      <c r="N617" t="s">
        <v>1607</v>
      </c>
      <c r="O617">
        <v>340</v>
      </c>
      <c r="P617">
        <v>0</v>
      </c>
      <c r="Q617">
        <v>-340</v>
      </c>
      <c r="R617">
        <v>0</v>
      </c>
      <c r="S617">
        <v>0</v>
      </c>
      <c r="T617">
        <v>0</v>
      </c>
      <c r="U617">
        <v>0</v>
      </c>
      <c r="V617">
        <v>-340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35">
      <c r="A618" s="1">
        <v>45413</v>
      </c>
      <c r="B618">
        <v>2024</v>
      </c>
      <c r="C618">
        <v>5</v>
      </c>
      <c r="D618">
        <v>2</v>
      </c>
      <c r="E618">
        <v>1</v>
      </c>
      <c r="F618">
        <v>0</v>
      </c>
      <c r="G618" t="s">
        <v>612</v>
      </c>
      <c r="H618" t="s">
        <v>610</v>
      </c>
      <c r="I618" t="s">
        <v>865</v>
      </c>
      <c r="J618" t="s">
        <v>866</v>
      </c>
      <c r="K618" t="s">
        <v>219</v>
      </c>
      <c r="L618" t="s">
        <v>90</v>
      </c>
      <c r="M618" t="s">
        <v>1603</v>
      </c>
      <c r="N618" t="s">
        <v>1605</v>
      </c>
      <c r="O618">
        <v>1164</v>
      </c>
      <c r="P618">
        <v>0</v>
      </c>
      <c r="Q618">
        <v>-1164</v>
      </c>
      <c r="R618">
        <v>0</v>
      </c>
      <c r="S618">
        <v>0</v>
      </c>
      <c r="T618">
        <v>0</v>
      </c>
      <c r="U618">
        <v>0</v>
      </c>
      <c r="V618">
        <v>-1164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35">
      <c r="A619" s="1">
        <v>45323</v>
      </c>
      <c r="B619">
        <v>2024</v>
      </c>
      <c r="C619">
        <v>2</v>
      </c>
      <c r="D619">
        <v>1</v>
      </c>
      <c r="E619">
        <v>0</v>
      </c>
      <c r="F619">
        <v>0</v>
      </c>
      <c r="G619" t="s">
        <v>267</v>
      </c>
      <c r="H619" t="s">
        <v>265</v>
      </c>
      <c r="I619" t="s">
        <v>706</v>
      </c>
      <c r="J619" t="s">
        <v>707</v>
      </c>
      <c r="K619" t="s">
        <v>703</v>
      </c>
      <c r="L619" t="s">
        <v>66</v>
      </c>
      <c r="M619" t="s">
        <v>1612</v>
      </c>
      <c r="N619" t="s">
        <v>1614</v>
      </c>
      <c r="O619">
        <v>120</v>
      </c>
      <c r="P619">
        <v>0</v>
      </c>
      <c r="Q619">
        <v>-120</v>
      </c>
      <c r="R619">
        <v>0</v>
      </c>
      <c r="S619">
        <v>0</v>
      </c>
      <c r="T619">
        <v>0</v>
      </c>
      <c r="U619">
        <v>0</v>
      </c>
      <c r="V619">
        <v>-120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35">
      <c r="A620" s="1">
        <v>45352</v>
      </c>
      <c r="B620">
        <v>2024</v>
      </c>
      <c r="C620">
        <v>3</v>
      </c>
      <c r="D620">
        <v>1</v>
      </c>
      <c r="E620">
        <v>0</v>
      </c>
      <c r="F620">
        <v>0</v>
      </c>
      <c r="G620" t="s">
        <v>612</v>
      </c>
      <c r="H620" t="s">
        <v>610</v>
      </c>
      <c r="I620" t="s">
        <v>700</v>
      </c>
      <c r="J620" t="s">
        <v>701</v>
      </c>
      <c r="K620" t="s">
        <v>703</v>
      </c>
      <c r="L620" t="s">
        <v>87</v>
      </c>
      <c r="M620" t="s">
        <v>1603</v>
      </c>
      <c r="N620" t="s">
        <v>1610</v>
      </c>
      <c r="O620">
        <v>1868</v>
      </c>
      <c r="P620">
        <v>0</v>
      </c>
      <c r="Q620">
        <v>-1868</v>
      </c>
      <c r="R620">
        <v>0</v>
      </c>
      <c r="S620">
        <v>0</v>
      </c>
      <c r="T620">
        <v>0</v>
      </c>
      <c r="U620">
        <v>0</v>
      </c>
      <c r="V620">
        <v>-1868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35">
      <c r="A621" s="1">
        <v>45383</v>
      </c>
      <c r="B621">
        <v>2024</v>
      </c>
      <c r="C621">
        <v>4</v>
      </c>
      <c r="D621">
        <v>2</v>
      </c>
      <c r="E621">
        <v>0</v>
      </c>
      <c r="F621">
        <v>0</v>
      </c>
      <c r="G621" t="s">
        <v>612</v>
      </c>
      <c r="H621" t="s">
        <v>610</v>
      </c>
      <c r="I621" t="s">
        <v>724</v>
      </c>
      <c r="J621" t="s">
        <v>725</v>
      </c>
      <c r="K621" t="s">
        <v>703</v>
      </c>
      <c r="L621" t="s">
        <v>96</v>
      </c>
      <c r="M621" t="s">
        <v>1603</v>
      </c>
      <c r="N621" t="s">
        <v>1607</v>
      </c>
      <c r="O621">
        <v>850</v>
      </c>
      <c r="P621">
        <v>0</v>
      </c>
      <c r="Q621">
        <v>-850</v>
      </c>
      <c r="R621">
        <v>0</v>
      </c>
      <c r="S621">
        <v>0</v>
      </c>
      <c r="T621">
        <v>0</v>
      </c>
      <c r="U621">
        <v>0</v>
      </c>
      <c r="V621">
        <v>-850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35">
      <c r="A622" s="1">
        <v>45323</v>
      </c>
      <c r="B622">
        <v>2024</v>
      </c>
      <c r="C622">
        <v>2</v>
      </c>
      <c r="D622">
        <v>1</v>
      </c>
      <c r="E622">
        <v>0</v>
      </c>
      <c r="F622">
        <v>0</v>
      </c>
      <c r="G622" t="s">
        <v>267</v>
      </c>
      <c r="H622" t="s">
        <v>265</v>
      </c>
      <c r="I622" t="s">
        <v>675</v>
      </c>
      <c r="J622" t="s">
        <v>676</v>
      </c>
      <c r="K622" t="s">
        <v>678</v>
      </c>
      <c r="L622" t="s">
        <v>63</v>
      </c>
      <c r="M622" t="s">
        <v>1612</v>
      </c>
      <c r="N622" t="s">
        <v>1614</v>
      </c>
      <c r="O622">
        <v>120</v>
      </c>
      <c r="P622">
        <v>0</v>
      </c>
      <c r="Q622">
        <v>-120</v>
      </c>
      <c r="R622">
        <v>0</v>
      </c>
      <c r="S622">
        <v>0</v>
      </c>
      <c r="T622">
        <v>0</v>
      </c>
      <c r="U622">
        <v>0</v>
      </c>
      <c r="V622">
        <v>-120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35">
      <c r="A623" s="1">
        <v>45474</v>
      </c>
      <c r="B623">
        <v>2024</v>
      </c>
      <c r="C623">
        <v>7</v>
      </c>
      <c r="D623">
        <v>3</v>
      </c>
      <c r="E623">
        <v>1</v>
      </c>
      <c r="F623">
        <v>0</v>
      </c>
      <c r="G623" t="s">
        <v>612</v>
      </c>
      <c r="H623" t="s">
        <v>610</v>
      </c>
      <c r="I623" t="s">
        <v>680</v>
      </c>
      <c r="J623" t="s">
        <v>681</v>
      </c>
      <c r="K623" t="s">
        <v>683</v>
      </c>
      <c r="L623" t="s">
        <v>87</v>
      </c>
      <c r="M623" t="s">
        <v>1603</v>
      </c>
      <c r="N623" t="s">
        <v>1611</v>
      </c>
      <c r="O623">
        <v>850</v>
      </c>
      <c r="P623">
        <v>0</v>
      </c>
      <c r="Q623">
        <v>-850</v>
      </c>
      <c r="R623">
        <v>0</v>
      </c>
      <c r="S623">
        <v>0</v>
      </c>
      <c r="T623">
        <v>0</v>
      </c>
      <c r="U623">
        <v>0</v>
      </c>
      <c r="V623">
        <v>-850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35">
      <c r="A624" s="1">
        <v>45474</v>
      </c>
      <c r="B624">
        <v>2024</v>
      </c>
      <c r="C624">
        <v>7</v>
      </c>
      <c r="D624">
        <v>3</v>
      </c>
      <c r="E624">
        <v>1</v>
      </c>
      <c r="F624">
        <v>0</v>
      </c>
      <c r="G624" t="s">
        <v>612</v>
      </c>
      <c r="H624" t="s">
        <v>610</v>
      </c>
      <c r="I624" t="s">
        <v>700</v>
      </c>
      <c r="J624" t="s">
        <v>701</v>
      </c>
      <c r="K624" t="s">
        <v>703</v>
      </c>
      <c r="L624" t="s">
        <v>93</v>
      </c>
      <c r="M624" t="s">
        <v>1603</v>
      </c>
      <c r="N624" t="s">
        <v>1611</v>
      </c>
      <c r="O624">
        <v>1868</v>
      </c>
      <c r="P624">
        <v>0</v>
      </c>
      <c r="Q624">
        <v>-1868</v>
      </c>
      <c r="R624">
        <v>0</v>
      </c>
      <c r="S624">
        <v>0</v>
      </c>
      <c r="T624">
        <v>0</v>
      </c>
      <c r="U624">
        <v>0</v>
      </c>
      <c r="V624">
        <v>-1868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35">
      <c r="A625" s="1">
        <v>45323</v>
      </c>
      <c r="B625">
        <v>2024</v>
      </c>
      <c r="C625">
        <v>2</v>
      </c>
      <c r="D625">
        <v>1</v>
      </c>
      <c r="E625">
        <v>0</v>
      </c>
      <c r="F625">
        <v>0</v>
      </c>
      <c r="G625" t="s">
        <v>267</v>
      </c>
      <c r="H625" t="s">
        <v>265</v>
      </c>
      <c r="I625" t="s">
        <v>1368</v>
      </c>
      <c r="J625" t="s">
        <v>1369</v>
      </c>
      <c r="K625" t="s">
        <v>1371</v>
      </c>
      <c r="L625" t="s">
        <v>66</v>
      </c>
      <c r="M625" t="s">
        <v>1612</v>
      </c>
      <c r="N625" t="s">
        <v>1614</v>
      </c>
      <c r="O625">
        <v>-4380</v>
      </c>
      <c r="P625">
        <v>0</v>
      </c>
      <c r="Q625">
        <v>4380</v>
      </c>
      <c r="R625">
        <v>0</v>
      </c>
      <c r="S625">
        <v>0</v>
      </c>
      <c r="T625">
        <v>0</v>
      </c>
      <c r="U625">
        <v>0</v>
      </c>
      <c r="V625">
        <v>4380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35">
      <c r="A626" s="1">
        <v>45505</v>
      </c>
      <c r="B626">
        <v>2024</v>
      </c>
      <c r="C626">
        <v>8</v>
      </c>
      <c r="D626">
        <v>3</v>
      </c>
      <c r="E626">
        <v>1</v>
      </c>
      <c r="F626">
        <v>0</v>
      </c>
      <c r="G626" t="s">
        <v>612</v>
      </c>
      <c r="H626" t="s">
        <v>610</v>
      </c>
      <c r="I626" t="s">
        <v>680</v>
      </c>
      <c r="J626" t="s">
        <v>681</v>
      </c>
      <c r="K626" t="s">
        <v>683</v>
      </c>
      <c r="L626" t="s">
        <v>96</v>
      </c>
      <c r="M626" t="s">
        <v>1603</v>
      </c>
      <c r="N626" t="s">
        <v>1609</v>
      </c>
      <c r="O626">
        <v>850</v>
      </c>
      <c r="P626">
        <v>0</v>
      </c>
      <c r="Q626">
        <v>-850</v>
      </c>
      <c r="R626">
        <v>0</v>
      </c>
      <c r="S626">
        <v>0</v>
      </c>
      <c r="T626">
        <v>0</v>
      </c>
      <c r="U626">
        <v>0</v>
      </c>
      <c r="V626">
        <v>-850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 x14ac:dyDescent="0.35">
      <c r="A627" s="1">
        <v>45444</v>
      </c>
      <c r="B627">
        <v>2024</v>
      </c>
      <c r="C627">
        <v>6</v>
      </c>
      <c r="D627">
        <v>2</v>
      </c>
      <c r="E627">
        <v>1</v>
      </c>
      <c r="F627">
        <v>0</v>
      </c>
      <c r="G627" t="s">
        <v>612</v>
      </c>
      <c r="H627" t="s">
        <v>610</v>
      </c>
      <c r="I627" t="s">
        <v>843</v>
      </c>
      <c r="J627" t="s">
        <v>844</v>
      </c>
      <c r="K627" t="s">
        <v>846</v>
      </c>
      <c r="L627" t="s">
        <v>90</v>
      </c>
      <c r="M627" t="s">
        <v>1603</v>
      </c>
      <c r="N627" t="s">
        <v>1606</v>
      </c>
      <c r="O627">
        <v>850</v>
      </c>
      <c r="P627">
        <v>0</v>
      </c>
      <c r="Q627">
        <v>-850</v>
      </c>
      <c r="R627">
        <v>0</v>
      </c>
      <c r="S627">
        <v>0</v>
      </c>
      <c r="T627">
        <v>0</v>
      </c>
      <c r="U627">
        <v>0</v>
      </c>
      <c r="V627">
        <v>-850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35">
      <c r="A628" s="1">
        <v>45352</v>
      </c>
      <c r="B628">
        <v>2024</v>
      </c>
      <c r="C628">
        <v>3</v>
      </c>
      <c r="D628">
        <v>1</v>
      </c>
      <c r="E628">
        <v>0</v>
      </c>
      <c r="F628">
        <v>0</v>
      </c>
      <c r="G628" t="s">
        <v>612</v>
      </c>
      <c r="H628" t="s">
        <v>610</v>
      </c>
      <c r="I628" t="s">
        <v>856</v>
      </c>
      <c r="J628" t="s">
        <v>857</v>
      </c>
      <c r="K628" t="s">
        <v>219</v>
      </c>
      <c r="L628" t="s">
        <v>87</v>
      </c>
      <c r="M628" t="s">
        <v>1603</v>
      </c>
      <c r="N628" t="s">
        <v>1610</v>
      </c>
      <c r="O628">
        <v>4078</v>
      </c>
      <c r="P628">
        <v>0</v>
      </c>
      <c r="Q628">
        <v>-4078</v>
      </c>
      <c r="R628">
        <v>0</v>
      </c>
      <c r="S628">
        <v>0</v>
      </c>
      <c r="T628">
        <v>0</v>
      </c>
      <c r="U628">
        <v>0</v>
      </c>
      <c r="V628">
        <v>-4078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35">
      <c r="A629" s="1">
        <v>45323</v>
      </c>
      <c r="B629">
        <v>2024</v>
      </c>
      <c r="C629">
        <v>2</v>
      </c>
      <c r="D629">
        <v>1</v>
      </c>
      <c r="E629">
        <v>0</v>
      </c>
      <c r="F629">
        <v>0</v>
      </c>
      <c r="G629" t="s">
        <v>612</v>
      </c>
      <c r="H629" t="s">
        <v>610</v>
      </c>
      <c r="I629" t="s">
        <v>1064</v>
      </c>
      <c r="J629" t="s">
        <v>1065</v>
      </c>
      <c r="K629" t="s">
        <v>1051</v>
      </c>
      <c r="L629" t="s">
        <v>87</v>
      </c>
      <c r="M629" t="s">
        <v>1603</v>
      </c>
      <c r="N629" t="s">
        <v>1608</v>
      </c>
      <c r="O629">
        <v>333</v>
      </c>
      <c r="P629">
        <v>0</v>
      </c>
      <c r="Q629">
        <v>-333</v>
      </c>
      <c r="R629">
        <v>0</v>
      </c>
      <c r="S629">
        <v>0</v>
      </c>
      <c r="T629">
        <v>0</v>
      </c>
      <c r="U629">
        <v>0</v>
      </c>
      <c r="V629">
        <v>-333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35">
      <c r="A630" s="1">
        <v>45505</v>
      </c>
      <c r="B630">
        <v>2024</v>
      </c>
      <c r="C630">
        <v>8</v>
      </c>
      <c r="D630">
        <v>3</v>
      </c>
      <c r="E630">
        <v>1</v>
      </c>
      <c r="F630">
        <v>0</v>
      </c>
      <c r="G630" t="s">
        <v>612</v>
      </c>
      <c r="H630" t="s">
        <v>610</v>
      </c>
      <c r="I630" t="s">
        <v>724</v>
      </c>
      <c r="J630" t="s">
        <v>725</v>
      </c>
      <c r="K630" t="s">
        <v>703</v>
      </c>
      <c r="L630" t="s">
        <v>90</v>
      </c>
      <c r="M630" t="s">
        <v>1603</v>
      </c>
      <c r="N630" t="s">
        <v>1609</v>
      </c>
      <c r="O630">
        <v>850</v>
      </c>
      <c r="P630">
        <v>0</v>
      </c>
      <c r="Q630">
        <v>-850</v>
      </c>
      <c r="R630">
        <v>0</v>
      </c>
      <c r="S630">
        <v>0</v>
      </c>
      <c r="T630">
        <v>0</v>
      </c>
      <c r="U630">
        <v>0</v>
      </c>
      <c r="V630">
        <v>-850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35">
      <c r="A631" s="1">
        <v>45383</v>
      </c>
      <c r="B631">
        <v>2024</v>
      </c>
      <c r="C631">
        <v>4</v>
      </c>
      <c r="D631">
        <v>2</v>
      </c>
      <c r="E631">
        <v>0</v>
      </c>
      <c r="F631">
        <v>0</v>
      </c>
      <c r="G631" t="s">
        <v>612</v>
      </c>
      <c r="H631" t="s">
        <v>610</v>
      </c>
      <c r="I631" t="s">
        <v>768</v>
      </c>
      <c r="J631" t="s">
        <v>769</v>
      </c>
      <c r="K631" t="s">
        <v>771</v>
      </c>
      <c r="L631" t="s">
        <v>87</v>
      </c>
      <c r="M631" t="s">
        <v>1603</v>
      </c>
      <c r="N631" t="s">
        <v>1607</v>
      </c>
      <c r="O631">
        <v>850</v>
      </c>
      <c r="P631">
        <v>0</v>
      </c>
      <c r="Q631">
        <v>-850</v>
      </c>
      <c r="R631">
        <v>0</v>
      </c>
      <c r="S631">
        <v>0</v>
      </c>
      <c r="T631">
        <v>0</v>
      </c>
      <c r="U631">
        <v>0</v>
      </c>
      <c r="V631">
        <v>-850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x14ac:dyDescent="0.35">
      <c r="A632" s="1">
        <v>45383</v>
      </c>
      <c r="B632">
        <v>2024</v>
      </c>
      <c r="C632">
        <v>4</v>
      </c>
      <c r="D632">
        <v>2</v>
      </c>
      <c r="E632">
        <v>0</v>
      </c>
      <c r="F632">
        <v>0</v>
      </c>
      <c r="G632" t="s">
        <v>612</v>
      </c>
      <c r="H632" t="s">
        <v>610</v>
      </c>
      <c r="I632" t="s">
        <v>843</v>
      </c>
      <c r="J632" t="s">
        <v>844</v>
      </c>
      <c r="K632" t="s">
        <v>846</v>
      </c>
      <c r="L632" t="s">
        <v>93</v>
      </c>
      <c r="M632" t="s">
        <v>1603</v>
      </c>
      <c r="N632" t="s">
        <v>1607</v>
      </c>
      <c r="O632">
        <v>850</v>
      </c>
      <c r="P632">
        <v>0</v>
      </c>
      <c r="Q632">
        <v>-850</v>
      </c>
      <c r="R632">
        <v>0</v>
      </c>
      <c r="S632">
        <v>0</v>
      </c>
      <c r="T632">
        <v>0</v>
      </c>
      <c r="U632">
        <v>0</v>
      </c>
      <c r="V632">
        <v>-850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35">
      <c r="A633" s="1">
        <v>45323</v>
      </c>
      <c r="B633">
        <v>2024</v>
      </c>
      <c r="C633">
        <v>2</v>
      </c>
      <c r="D633">
        <v>1</v>
      </c>
      <c r="E633">
        <v>0</v>
      </c>
      <c r="F633">
        <v>0</v>
      </c>
      <c r="G633" t="s">
        <v>267</v>
      </c>
      <c r="H633" t="s">
        <v>265</v>
      </c>
      <c r="I633" t="s">
        <v>1542</v>
      </c>
      <c r="J633" t="s">
        <v>1543</v>
      </c>
      <c r="K633" t="s">
        <v>1545</v>
      </c>
      <c r="L633" t="s">
        <v>66</v>
      </c>
      <c r="M633" t="s">
        <v>1612</v>
      </c>
      <c r="N633" t="s">
        <v>1614</v>
      </c>
      <c r="O633">
        <v>-8120</v>
      </c>
      <c r="P633">
        <v>0</v>
      </c>
      <c r="Q633">
        <v>8120</v>
      </c>
      <c r="R633">
        <v>0</v>
      </c>
      <c r="S633">
        <v>0</v>
      </c>
      <c r="T633">
        <v>0</v>
      </c>
      <c r="U633">
        <v>0</v>
      </c>
      <c r="V633">
        <v>8120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35">
      <c r="A634" s="1">
        <v>45413</v>
      </c>
      <c r="B634">
        <v>2024</v>
      </c>
      <c r="C634">
        <v>5</v>
      </c>
      <c r="D634">
        <v>2</v>
      </c>
      <c r="E634">
        <v>1</v>
      </c>
      <c r="F634">
        <v>0</v>
      </c>
      <c r="G634" t="s">
        <v>612</v>
      </c>
      <c r="H634" t="s">
        <v>610</v>
      </c>
      <c r="I634" t="s">
        <v>868</v>
      </c>
      <c r="J634" t="s">
        <v>869</v>
      </c>
      <c r="K634" t="s">
        <v>219</v>
      </c>
      <c r="L634" t="s">
        <v>93</v>
      </c>
      <c r="M634" t="s">
        <v>1603</v>
      </c>
      <c r="N634" t="s">
        <v>1605</v>
      </c>
      <c r="O634">
        <v>1868</v>
      </c>
      <c r="P634">
        <v>0</v>
      </c>
      <c r="Q634">
        <v>-1868</v>
      </c>
      <c r="R634">
        <v>0</v>
      </c>
      <c r="S634">
        <v>0</v>
      </c>
      <c r="T634">
        <v>0</v>
      </c>
      <c r="U634">
        <v>0</v>
      </c>
      <c r="V634">
        <v>-1868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35">
      <c r="A635" s="1">
        <v>45323</v>
      </c>
      <c r="B635">
        <v>2024</v>
      </c>
      <c r="C635">
        <v>2</v>
      </c>
      <c r="D635">
        <v>1</v>
      </c>
      <c r="E635">
        <v>0</v>
      </c>
      <c r="F635">
        <v>0</v>
      </c>
      <c r="G635" t="s">
        <v>294</v>
      </c>
      <c r="H635" t="s">
        <v>292</v>
      </c>
      <c r="I635" t="s">
        <v>745</v>
      </c>
      <c r="J635" t="s">
        <v>746</v>
      </c>
      <c r="K635" t="s">
        <v>748</v>
      </c>
      <c r="L635" t="s">
        <v>75</v>
      </c>
      <c r="M635" t="s">
        <v>1612</v>
      </c>
      <c r="N635" t="s">
        <v>1614</v>
      </c>
      <c r="O635">
        <v>120</v>
      </c>
      <c r="P635">
        <v>0</v>
      </c>
      <c r="Q635">
        <v>-120</v>
      </c>
      <c r="R635">
        <v>0</v>
      </c>
      <c r="S635">
        <v>0</v>
      </c>
      <c r="T635">
        <v>0</v>
      </c>
      <c r="U635">
        <v>0</v>
      </c>
      <c r="V635">
        <v>-120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35">
      <c r="A636" s="1">
        <v>45474</v>
      </c>
      <c r="B636">
        <v>2024</v>
      </c>
      <c r="C636">
        <v>7</v>
      </c>
      <c r="D636">
        <v>3</v>
      </c>
      <c r="E636">
        <v>1</v>
      </c>
      <c r="F636">
        <v>0</v>
      </c>
      <c r="G636" t="s">
        <v>612</v>
      </c>
      <c r="H636" t="s">
        <v>610</v>
      </c>
      <c r="I636" t="s">
        <v>843</v>
      </c>
      <c r="J636" t="s">
        <v>844</v>
      </c>
      <c r="K636" t="s">
        <v>846</v>
      </c>
      <c r="L636" t="s">
        <v>87</v>
      </c>
      <c r="M636" t="s">
        <v>1603</v>
      </c>
      <c r="N636" t="s">
        <v>1611</v>
      </c>
      <c r="O636">
        <v>850</v>
      </c>
      <c r="P636">
        <v>0</v>
      </c>
      <c r="Q636">
        <v>-850</v>
      </c>
      <c r="R636">
        <v>0</v>
      </c>
      <c r="S636">
        <v>0</v>
      </c>
      <c r="T636">
        <v>0</v>
      </c>
      <c r="U636">
        <v>0</v>
      </c>
      <c r="V636">
        <v>-850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35">
      <c r="A637" s="1">
        <v>45383</v>
      </c>
      <c r="B637">
        <v>2024</v>
      </c>
      <c r="C637">
        <v>4</v>
      </c>
      <c r="D637">
        <v>2</v>
      </c>
      <c r="E637">
        <v>0</v>
      </c>
      <c r="F637">
        <v>0</v>
      </c>
      <c r="G637" t="s">
        <v>612</v>
      </c>
      <c r="H637" t="s">
        <v>610</v>
      </c>
      <c r="I637" t="s">
        <v>1279</v>
      </c>
      <c r="J637" t="s">
        <v>1280</v>
      </c>
      <c r="K637" t="s">
        <v>1282</v>
      </c>
      <c r="L637" t="s">
        <v>90</v>
      </c>
      <c r="M637" t="s">
        <v>1603</v>
      </c>
      <c r="N637" t="s">
        <v>1607</v>
      </c>
      <c r="O637">
        <v>14</v>
      </c>
      <c r="P637">
        <v>0</v>
      </c>
      <c r="Q637">
        <v>-14</v>
      </c>
      <c r="R637">
        <v>0</v>
      </c>
      <c r="S637">
        <v>0</v>
      </c>
      <c r="T637">
        <v>0</v>
      </c>
      <c r="U637">
        <v>0</v>
      </c>
      <c r="V637">
        <v>-14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35">
      <c r="A638" s="1">
        <v>45413</v>
      </c>
      <c r="B638">
        <v>2024</v>
      </c>
      <c r="C638">
        <v>5</v>
      </c>
      <c r="D638">
        <v>2</v>
      </c>
      <c r="E638">
        <v>1</v>
      </c>
      <c r="F638">
        <v>0</v>
      </c>
      <c r="G638" t="s">
        <v>612</v>
      </c>
      <c r="H638" t="s">
        <v>610</v>
      </c>
      <c r="I638" t="s">
        <v>1064</v>
      </c>
      <c r="J638" t="s">
        <v>1065</v>
      </c>
      <c r="K638" t="s">
        <v>1051</v>
      </c>
      <c r="L638" t="s">
        <v>90</v>
      </c>
      <c r="M638" t="s">
        <v>1603</v>
      </c>
      <c r="N638" t="s">
        <v>1605</v>
      </c>
      <c r="O638">
        <v>333</v>
      </c>
      <c r="P638">
        <v>0</v>
      </c>
      <c r="Q638">
        <v>-333</v>
      </c>
      <c r="R638">
        <v>0</v>
      </c>
      <c r="S638">
        <v>0</v>
      </c>
      <c r="T638">
        <v>0</v>
      </c>
      <c r="U638">
        <v>0</v>
      </c>
      <c r="V638">
        <v>-333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x14ac:dyDescent="0.35">
      <c r="A639" s="1">
        <v>45444</v>
      </c>
      <c r="B639">
        <v>2024</v>
      </c>
      <c r="C639">
        <v>6</v>
      </c>
      <c r="D639">
        <v>2</v>
      </c>
      <c r="E639">
        <v>1</v>
      </c>
      <c r="F639">
        <v>0</v>
      </c>
      <c r="G639" t="s">
        <v>612</v>
      </c>
      <c r="H639" t="s">
        <v>610</v>
      </c>
      <c r="I639" t="s">
        <v>856</v>
      </c>
      <c r="J639" t="s">
        <v>857</v>
      </c>
      <c r="K639" t="s">
        <v>219</v>
      </c>
      <c r="L639" t="s">
        <v>93</v>
      </c>
      <c r="M639" t="s">
        <v>1603</v>
      </c>
      <c r="N639" t="s">
        <v>1606</v>
      </c>
      <c r="O639">
        <v>4078</v>
      </c>
      <c r="P639">
        <v>0</v>
      </c>
      <c r="Q639">
        <v>-4078</v>
      </c>
      <c r="R639">
        <v>0</v>
      </c>
      <c r="S639">
        <v>0</v>
      </c>
      <c r="T639">
        <v>0</v>
      </c>
      <c r="U639">
        <v>0</v>
      </c>
      <c r="V639">
        <v>-4078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35">
      <c r="A640" s="1">
        <v>45505</v>
      </c>
      <c r="B640">
        <v>2024</v>
      </c>
      <c r="C640">
        <v>8</v>
      </c>
      <c r="D640">
        <v>3</v>
      </c>
      <c r="E640">
        <v>1</v>
      </c>
      <c r="F640">
        <v>0</v>
      </c>
      <c r="G640" t="s">
        <v>612</v>
      </c>
      <c r="H640" t="s">
        <v>610</v>
      </c>
      <c r="I640" t="s">
        <v>1279</v>
      </c>
      <c r="J640" t="s">
        <v>1280</v>
      </c>
      <c r="K640" t="s">
        <v>1282</v>
      </c>
      <c r="L640" t="s">
        <v>93</v>
      </c>
      <c r="M640" t="s">
        <v>1603</v>
      </c>
      <c r="N640" t="s">
        <v>1609</v>
      </c>
      <c r="O640">
        <v>14</v>
      </c>
      <c r="P640">
        <v>0</v>
      </c>
      <c r="Q640">
        <v>-14</v>
      </c>
      <c r="R640">
        <v>0</v>
      </c>
      <c r="S640">
        <v>0</v>
      </c>
      <c r="T640">
        <v>0</v>
      </c>
      <c r="U640">
        <v>0</v>
      </c>
      <c r="V640">
        <v>-14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35">
      <c r="A641" s="1">
        <v>45352</v>
      </c>
      <c r="B641">
        <v>2024</v>
      </c>
      <c r="C641">
        <v>3</v>
      </c>
      <c r="D641">
        <v>1</v>
      </c>
      <c r="E641">
        <v>0</v>
      </c>
      <c r="F641">
        <v>0</v>
      </c>
      <c r="G641" t="s">
        <v>612</v>
      </c>
      <c r="H641" t="s">
        <v>610</v>
      </c>
      <c r="I641" t="s">
        <v>666</v>
      </c>
      <c r="J641" t="s">
        <v>667</v>
      </c>
      <c r="K641" t="s">
        <v>212</v>
      </c>
      <c r="L641" t="s">
        <v>96</v>
      </c>
      <c r="M641" t="s">
        <v>1603</v>
      </c>
      <c r="N641" t="s">
        <v>1610</v>
      </c>
      <c r="O641">
        <v>270</v>
      </c>
      <c r="P641">
        <v>0</v>
      </c>
      <c r="Q641">
        <v>-270</v>
      </c>
      <c r="R641">
        <v>0</v>
      </c>
      <c r="S641">
        <v>0</v>
      </c>
      <c r="T641">
        <v>0</v>
      </c>
      <c r="U641">
        <v>0</v>
      </c>
      <c r="V641">
        <v>-270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35">
      <c r="A642" s="1">
        <v>45413</v>
      </c>
      <c r="B642">
        <v>2024</v>
      </c>
      <c r="C642">
        <v>5</v>
      </c>
      <c r="D642">
        <v>2</v>
      </c>
      <c r="E642">
        <v>1</v>
      </c>
      <c r="F642">
        <v>0</v>
      </c>
      <c r="G642" t="s">
        <v>612</v>
      </c>
      <c r="H642" t="s">
        <v>610</v>
      </c>
      <c r="I642" t="s">
        <v>706</v>
      </c>
      <c r="J642" t="s">
        <v>707</v>
      </c>
      <c r="K642" t="s">
        <v>703</v>
      </c>
      <c r="L642" t="s">
        <v>87</v>
      </c>
      <c r="M642" t="s">
        <v>1603</v>
      </c>
      <c r="N642" t="s">
        <v>1605</v>
      </c>
      <c r="O642">
        <v>340</v>
      </c>
      <c r="P642">
        <v>0</v>
      </c>
      <c r="Q642">
        <v>-340</v>
      </c>
      <c r="R642">
        <v>0</v>
      </c>
      <c r="S642">
        <v>0</v>
      </c>
      <c r="T642">
        <v>0</v>
      </c>
      <c r="U642">
        <v>0</v>
      </c>
      <c r="V642">
        <v>-340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35">
      <c r="A643" s="1">
        <v>45352</v>
      </c>
      <c r="B643">
        <v>2024</v>
      </c>
      <c r="C643">
        <v>3</v>
      </c>
      <c r="D643">
        <v>1</v>
      </c>
      <c r="E643">
        <v>0</v>
      </c>
      <c r="F643">
        <v>0</v>
      </c>
      <c r="G643" t="s">
        <v>612</v>
      </c>
      <c r="H643" t="s">
        <v>610</v>
      </c>
      <c r="I643" t="s">
        <v>733</v>
      </c>
      <c r="J643" t="s">
        <v>734</v>
      </c>
      <c r="K643" t="s">
        <v>703</v>
      </c>
      <c r="L643" t="s">
        <v>87</v>
      </c>
      <c r="M643" t="s">
        <v>1603</v>
      </c>
      <c r="N643" t="s">
        <v>1610</v>
      </c>
      <c r="O643">
        <v>170</v>
      </c>
      <c r="P643">
        <v>0</v>
      </c>
      <c r="Q643">
        <v>-170</v>
      </c>
      <c r="R643">
        <v>0</v>
      </c>
      <c r="S643">
        <v>0</v>
      </c>
      <c r="T643">
        <v>0</v>
      </c>
      <c r="U643">
        <v>0</v>
      </c>
      <c r="V643">
        <v>-170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x14ac:dyDescent="0.35">
      <c r="A644" s="1">
        <v>45444</v>
      </c>
      <c r="B644">
        <v>2024</v>
      </c>
      <c r="C644">
        <v>6</v>
      </c>
      <c r="D644">
        <v>2</v>
      </c>
      <c r="E644">
        <v>1</v>
      </c>
      <c r="F644">
        <v>0</v>
      </c>
      <c r="G644" t="s">
        <v>612</v>
      </c>
      <c r="H644" t="s">
        <v>610</v>
      </c>
      <c r="I644" t="s">
        <v>865</v>
      </c>
      <c r="J644" t="s">
        <v>866</v>
      </c>
      <c r="K644" t="s">
        <v>219</v>
      </c>
      <c r="L644" t="s">
        <v>87</v>
      </c>
      <c r="M644" t="s">
        <v>1603</v>
      </c>
      <c r="N644" t="s">
        <v>1606</v>
      </c>
      <c r="O644">
        <v>1164</v>
      </c>
      <c r="P644">
        <v>0</v>
      </c>
      <c r="Q644">
        <v>-1164</v>
      </c>
      <c r="R644">
        <v>0</v>
      </c>
      <c r="S644">
        <v>0</v>
      </c>
      <c r="T644">
        <v>0</v>
      </c>
      <c r="U644">
        <v>0</v>
      </c>
      <c r="V644">
        <v>-1164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35">
      <c r="A645" s="1">
        <v>45444</v>
      </c>
      <c r="B645">
        <v>2024</v>
      </c>
      <c r="C645">
        <v>6</v>
      </c>
      <c r="D645">
        <v>2</v>
      </c>
      <c r="E645">
        <v>1</v>
      </c>
      <c r="F645">
        <v>0</v>
      </c>
      <c r="G645" t="s">
        <v>612</v>
      </c>
      <c r="H645" t="s">
        <v>610</v>
      </c>
      <c r="I645" t="s">
        <v>694</v>
      </c>
      <c r="J645" t="s">
        <v>695</v>
      </c>
      <c r="K645" t="s">
        <v>690</v>
      </c>
      <c r="L645" t="s">
        <v>90</v>
      </c>
      <c r="M645" t="s">
        <v>1603</v>
      </c>
      <c r="N645" t="s">
        <v>1606</v>
      </c>
      <c r="O645">
        <v>1868</v>
      </c>
      <c r="P645">
        <v>0</v>
      </c>
      <c r="Q645">
        <v>-1868</v>
      </c>
      <c r="R645">
        <v>0</v>
      </c>
      <c r="S645">
        <v>0</v>
      </c>
      <c r="T645">
        <v>0</v>
      </c>
      <c r="U645">
        <v>0</v>
      </c>
      <c r="V645">
        <v>-1868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35">
      <c r="A646" s="1">
        <v>45505</v>
      </c>
      <c r="B646">
        <v>2024</v>
      </c>
      <c r="C646">
        <v>8</v>
      </c>
      <c r="D646">
        <v>3</v>
      </c>
      <c r="E646">
        <v>1</v>
      </c>
      <c r="F646">
        <v>0</v>
      </c>
      <c r="G646" t="s">
        <v>612</v>
      </c>
      <c r="H646" t="s">
        <v>610</v>
      </c>
      <c r="I646" t="s">
        <v>754</v>
      </c>
      <c r="J646" t="s">
        <v>755</v>
      </c>
      <c r="K646" t="s">
        <v>757</v>
      </c>
      <c r="L646" t="s">
        <v>96</v>
      </c>
      <c r="M646" t="s">
        <v>1603</v>
      </c>
      <c r="N646" t="s">
        <v>1609</v>
      </c>
      <c r="O646">
        <v>2550</v>
      </c>
      <c r="P646">
        <v>0</v>
      </c>
      <c r="Q646">
        <v>-2550</v>
      </c>
      <c r="R646">
        <v>0</v>
      </c>
      <c r="S646">
        <v>0</v>
      </c>
      <c r="T646">
        <v>0</v>
      </c>
      <c r="U646">
        <v>0</v>
      </c>
      <c r="V646">
        <v>-2550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35">
      <c r="A647" s="1">
        <v>45323</v>
      </c>
      <c r="B647">
        <v>2024</v>
      </c>
      <c r="C647">
        <v>2</v>
      </c>
      <c r="D647">
        <v>1</v>
      </c>
      <c r="E647">
        <v>0</v>
      </c>
      <c r="F647">
        <v>0</v>
      </c>
      <c r="G647" t="s">
        <v>267</v>
      </c>
      <c r="H647" t="s">
        <v>265</v>
      </c>
      <c r="I647" t="s">
        <v>653</v>
      </c>
      <c r="J647" t="s">
        <v>654</v>
      </c>
      <c r="K647" t="s">
        <v>212</v>
      </c>
      <c r="L647" t="s">
        <v>60</v>
      </c>
      <c r="M647" t="s">
        <v>1612</v>
      </c>
      <c r="N647" t="s">
        <v>1614</v>
      </c>
      <c r="O647">
        <v>120</v>
      </c>
      <c r="P647">
        <v>0</v>
      </c>
      <c r="Q647">
        <v>-120</v>
      </c>
      <c r="R647">
        <v>0</v>
      </c>
      <c r="S647">
        <v>0</v>
      </c>
      <c r="T647">
        <v>0</v>
      </c>
      <c r="U647">
        <v>0</v>
      </c>
      <c r="V647">
        <v>-120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35">
      <c r="A648" s="1">
        <v>45323</v>
      </c>
      <c r="B648">
        <v>2024</v>
      </c>
      <c r="C648">
        <v>2</v>
      </c>
      <c r="D648">
        <v>1</v>
      </c>
      <c r="E648">
        <v>0</v>
      </c>
      <c r="F648">
        <v>0</v>
      </c>
      <c r="G648" t="s">
        <v>629</v>
      </c>
      <c r="H648" t="s">
        <v>272</v>
      </c>
      <c r="I648" t="s">
        <v>1542</v>
      </c>
      <c r="J648" t="s">
        <v>1543</v>
      </c>
      <c r="K648" t="s">
        <v>1545</v>
      </c>
      <c r="L648" t="s">
        <v>66</v>
      </c>
      <c r="M648" t="s">
        <v>1612</v>
      </c>
      <c r="N648" t="s">
        <v>1614</v>
      </c>
      <c r="O648">
        <v>-6250</v>
      </c>
      <c r="P648">
        <v>0</v>
      </c>
      <c r="Q648">
        <v>6250</v>
      </c>
      <c r="R648">
        <v>0</v>
      </c>
      <c r="S648">
        <v>0</v>
      </c>
      <c r="T648">
        <v>0</v>
      </c>
      <c r="U648">
        <v>0</v>
      </c>
      <c r="V648">
        <v>6250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35">
      <c r="A649" s="1">
        <v>45474</v>
      </c>
      <c r="B649">
        <v>2024</v>
      </c>
      <c r="C649">
        <v>7</v>
      </c>
      <c r="D649">
        <v>3</v>
      </c>
      <c r="E649">
        <v>1</v>
      </c>
      <c r="F649">
        <v>0</v>
      </c>
      <c r="G649" t="s">
        <v>612</v>
      </c>
      <c r="H649" t="s">
        <v>610</v>
      </c>
      <c r="I649" t="s">
        <v>675</v>
      </c>
      <c r="J649" t="s">
        <v>676</v>
      </c>
      <c r="K649" t="s">
        <v>678</v>
      </c>
      <c r="L649" t="s">
        <v>93</v>
      </c>
      <c r="M649" t="s">
        <v>1603</v>
      </c>
      <c r="N649" t="s">
        <v>1611</v>
      </c>
      <c r="O649">
        <v>2210</v>
      </c>
      <c r="P649">
        <v>0</v>
      </c>
      <c r="Q649">
        <v>-2210</v>
      </c>
      <c r="R649">
        <v>0</v>
      </c>
      <c r="S649">
        <v>0</v>
      </c>
      <c r="T649">
        <v>0</v>
      </c>
      <c r="U649">
        <v>0</v>
      </c>
      <c r="V649">
        <v>-2210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35">
      <c r="A650" s="1">
        <v>45323</v>
      </c>
      <c r="B650">
        <v>2024</v>
      </c>
      <c r="C650">
        <v>2</v>
      </c>
      <c r="D650">
        <v>1</v>
      </c>
      <c r="E650">
        <v>0</v>
      </c>
      <c r="F650">
        <v>0</v>
      </c>
      <c r="G650" t="s">
        <v>612</v>
      </c>
      <c r="H650" t="s">
        <v>610</v>
      </c>
      <c r="I650" t="s">
        <v>680</v>
      </c>
      <c r="J650" t="s">
        <v>681</v>
      </c>
      <c r="K650" t="s">
        <v>683</v>
      </c>
      <c r="L650" t="s">
        <v>90</v>
      </c>
      <c r="M650" t="s">
        <v>1603</v>
      </c>
      <c r="N650" t="s">
        <v>1608</v>
      </c>
      <c r="O650">
        <v>850</v>
      </c>
      <c r="P650">
        <v>0</v>
      </c>
      <c r="Q650">
        <v>-850</v>
      </c>
      <c r="R650">
        <v>0</v>
      </c>
      <c r="S650">
        <v>0</v>
      </c>
      <c r="T650">
        <v>0</v>
      </c>
      <c r="U650">
        <v>0</v>
      </c>
      <c r="V650">
        <v>-850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35">
      <c r="A651" s="1">
        <v>45323</v>
      </c>
      <c r="B651">
        <v>2024</v>
      </c>
      <c r="C651">
        <v>2</v>
      </c>
      <c r="D651">
        <v>1</v>
      </c>
      <c r="E651">
        <v>0</v>
      </c>
      <c r="F651">
        <v>0</v>
      </c>
      <c r="G651" t="s">
        <v>612</v>
      </c>
      <c r="H651" t="s">
        <v>610</v>
      </c>
      <c r="I651" t="s">
        <v>761</v>
      </c>
      <c r="J651" t="s">
        <v>762</v>
      </c>
      <c r="K651" t="s">
        <v>764</v>
      </c>
      <c r="L651" t="s">
        <v>90</v>
      </c>
      <c r="M651" t="s">
        <v>1603</v>
      </c>
      <c r="N651" t="s">
        <v>1608</v>
      </c>
      <c r="O651">
        <v>5268</v>
      </c>
      <c r="P651">
        <v>0</v>
      </c>
      <c r="Q651">
        <v>-5268</v>
      </c>
      <c r="R651">
        <v>0</v>
      </c>
      <c r="S651">
        <v>0</v>
      </c>
      <c r="T651">
        <v>0</v>
      </c>
      <c r="U651">
        <v>0</v>
      </c>
      <c r="V651">
        <v>-5268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35">
      <c r="A652" s="1">
        <v>45505</v>
      </c>
      <c r="B652">
        <v>2024</v>
      </c>
      <c r="C652">
        <v>8</v>
      </c>
      <c r="D652">
        <v>3</v>
      </c>
      <c r="E652">
        <v>1</v>
      </c>
      <c r="F652">
        <v>0</v>
      </c>
      <c r="G652" t="s">
        <v>612</v>
      </c>
      <c r="H652" t="s">
        <v>610</v>
      </c>
      <c r="I652" t="s">
        <v>666</v>
      </c>
      <c r="J652" t="s">
        <v>667</v>
      </c>
      <c r="K652" t="s">
        <v>212</v>
      </c>
      <c r="L652" t="s">
        <v>87</v>
      </c>
      <c r="M652" t="s">
        <v>1603</v>
      </c>
      <c r="N652" t="s">
        <v>1609</v>
      </c>
      <c r="O652">
        <v>270</v>
      </c>
      <c r="P652">
        <v>0</v>
      </c>
      <c r="Q652">
        <v>-270</v>
      </c>
      <c r="R652">
        <v>0</v>
      </c>
      <c r="S652">
        <v>0</v>
      </c>
      <c r="T652">
        <v>0</v>
      </c>
      <c r="U652">
        <v>0</v>
      </c>
      <c r="V652">
        <v>-270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35">
      <c r="A653" s="1">
        <v>45383</v>
      </c>
      <c r="B653">
        <v>2024</v>
      </c>
      <c r="C653">
        <v>4</v>
      </c>
      <c r="D653">
        <v>2</v>
      </c>
      <c r="E653">
        <v>0</v>
      </c>
      <c r="F653">
        <v>0</v>
      </c>
      <c r="G653" t="s">
        <v>612</v>
      </c>
      <c r="H653" t="s">
        <v>610</v>
      </c>
      <c r="I653" t="s">
        <v>733</v>
      </c>
      <c r="J653" t="s">
        <v>734</v>
      </c>
      <c r="K653" t="s">
        <v>703</v>
      </c>
      <c r="L653" t="s">
        <v>96</v>
      </c>
      <c r="M653" t="s">
        <v>1603</v>
      </c>
      <c r="N653" t="s">
        <v>1607</v>
      </c>
      <c r="O653">
        <v>170</v>
      </c>
      <c r="P653">
        <v>0</v>
      </c>
      <c r="Q653">
        <v>-170</v>
      </c>
      <c r="R653">
        <v>0</v>
      </c>
      <c r="S653">
        <v>0</v>
      </c>
      <c r="T653">
        <v>0</v>
      </c>
      <c r="U653">
        <v>0</v>
      </c>
      <c r="V653">
        <v>-170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35">
      <c r="A654" s="1">
        <v>45323</v>
      </c>
      <c r="B654">
        <v>2024</v>
      </c>
      <c r="C654">
        <v>2</v>
      </c>
      <c r="D654">
        <v>1</v>
      </c>
      <c r="E654">
        <v>0</v>
      </c>
      <c r="F654">
        <v>0</v>
      </c>
      <c r="G654" t="s">
        <v>267</v>
      </c>
      <c r="H654" t="s">
        <v>265</v>
      </c>
      <c r="I654" t="s">
        <v>1542</v>
      </c>
      <c r="J654" t="s">
        <v>1543</v>
      </c>
      <c r="K654" t="s">
        <v>1545</v>
      </c>
      <c r="L654" t="s">
        <v>63</v>
      </c>
      <c r="M654" t="s">
        <v>1612</v>
      </c>
      <c r="N654" t="s">
        <v>1614</v>
      </c>
      <c r="O654">
        <v>-3380</v>
      </c>
      <c r="P654">
        <v>0</v>
      </c>
      <c r="Q654">
        <v>3380</v>
      </c>
      <c r="R654">
        <v>0</v>
      </c>
      <c r="S654">
        <v>0</v>
      </c>
      <c r="T654">
        <v>0</v>
      </c>
      <c r="U654">
        <v>0</v>
      </c>
      <c r="V654">
        <v>3380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35">
      <c r="A655" s="1">
        <v>45474</v>
      </c>
      <c r="B655">
        <v>2024</v>
      </c>
      <c r="C655">
        <v>7</v>
      </c>
      <c r="D655">
        <v>3</v>
      </c>
      <c r="E655">
        <v>1</v>
      </c>
      <c r="F655">
        <v>0</v>
      </c>
      <c r="G655" t="s">
        <v>612</v>
      </c>
      <c r="H655" t="s">
        <v>610</v>
      </c>
      <c r="I655" t="s">
        <v>754</v>
      </c>
      <c r="J655" t="s">
        <v>755</v>
      </c>
      <c r="K655" t="s">
        <v>757</v>
      </c>
      <c r="L655" t="s">
        <v>90</v>
      </c>
      <c r="M655" t="s">
        <v>1603</v>
      </c>
      <c r="N655" t="s">
        <v>1611</v>
      </c>
      <c r="O655">
        <v>2550</v>
      </c>
      <c r="P655">
        <v>0</v>
      </c>
      <c r="Q655">
        <v>-2550</v>
      </c>
      <c r="R655">
        <v>0</v>
      </c>
      <c r="S655">
        <v>0</v>
      </c>
      <c r="T655">
        <v>0</v>
      </c>
      <c r="U655">
        <v>0</v>
      </c>
      <c r="V655">
        <v>-2550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35">
      <c r="A656" s="1">
        <v>45292</v>
      </c>
      <c r="B656">
        <v>2024</v>
      </c>
      <c r="C656">
        <v>1</v>
      </c>
      <c r="D656">
        <v>1</v>
      </c>
      <c r="E656">
        <v>0</v>
      </c>
      <c r="F656">
        <v>0</v>
      </c>
      <c r="G656" t="s">
        <v>267</v>
      </c>
      <c r="H656" t="s">
        <v>265</v>
      </c>
      <c r="I656" t="s">
        <v>669</v>
      </c>
      <c r="J656" t="s">
        <v>670</v>
      </c>
      <c r="K656" t="s">
        <v>672</v>
      </c>
      <c r="L656" t="s">
        <v>60</v>
      </c>
      <c r="M656" t="s">
        <v>1612</v>
      </c>
      <c r="N656" t="s">
        <v>1613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16120</v>
      </c>
      <c r="Z656">
        <v>100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35">
      <c r="A657" s="1">
        <v>45474</v>
      </c>
      <c r="B657">
        <v>2024</v>
      </c>
      <c r="C657">
        <v>7</v>
      </c>
      <c r="D657">
        <v>3</v>
      </c>
      <c r="E657">
        <v>1</v>
      </c>
      <c r="F657">
        <v>0</v>
      </c>
      <c r="G657" t="s">
        <v>612</v>
      </c>
      <c r="H657" t="s">
        <v>610</v>
      </c>
      <c r="I657" t="s">
        <v>687</v>
      </c>
      <c r="J657" t="s">
        <v>688</v>
      </c>
      <c r="K657" t="s">
        <v>690</v>
      </c>
      <c r="L657" t="s">
        <v>93</v>
      </c>
      <c r="M657" t="s">
        <v>1603</v>
      </c>
      <c r="N657" t="s">
        <v>1611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130.44</v>
      </c>
      <c r="Z657">
        <v>100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35">
      <c r="A658" s="1">
        <v>45352</v>
      </c>
      <c r="B658">
        <v>2024</v>
      </c>
      <c r="C658">
        <v>3</v>
      </c>
      <c r="D658">
        <v>1</v>
      </c>
      <c r="E658">
        <v>0</v>
      </c>
      <c r="F658">
        <v>0</v>
      </c>
      <c r="G658" t="s">
        <v>612</v>
      </c>
      <c r="H658" t="s">
        <v>610</v>
      </c>
      <c r="I658" t="s">
        <v>727</v>
      </c>
      <c r="J658" t="s">
        <v>728</v>
      </c>
      <c r="K658" t="s">
        <v>703</v>
      </c>
      <c r="L658" t="s">
        <v>90</v>
      </c>
      <c r="M658" t="s">
        <v>1603</v>
      </c>
      <c r="N658" t="s">
        <v>1610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600</v>
      </c>
      <c r="Z658">
        <v>100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35">
      <c r="A659" s="1">
        <v>45383</v>
      </c>
      <c r="B659">
        <v>2024</v>
      </c>
      <c r="C659">
        <v>4</v>
      </c>
      <c r="D659">
        <v>2</v>
      </c>
      <c r="E659">
        <v>0</v>
      </c>
      <c r="F659">
        <v>0</v>
      </c>
      <c r="G659" t="s">
        <v>612</v>
      </c>
      <c r="H659" t="s">
        <v>610</v>
      </c>
      <c r="I659" t="s">
        <v>906</v>
      </c>
      <c r="J659" t="s">
        <v>907</v>
      </c>
      <c r="K659" t="s">
        <v>902</v>
      </c>
      <c r="L659" t="s">
        <v>93</v>
      </c>
      <c r="M659" t="s">
        <v>1603</v>
      </c>
      <c r="N659" t="s">
        <v>1607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1470</v>
      </c>
      <c r="Z659">
        <v>100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35">
      <c r="A660" s="1">
        <v>45444</v>
      </c>
      <c r="B660">
        <v>2024</v>
      </c>
      <c r="C660">
        <v>6</v>
      </c>
      <c r="D660">
        <v>2</v>
      </c>
      <c r="E660">
        <v>1</v>
      </c>
      <c r="F660">
        <v>0</v>
      </c>
      <c r="G660" t="s">
        <v>612</v>
      </c>
      <c r="H660" t="s">
        <v>610</v>
      </c>
      <c r="I660" t="s">
        <v>1332</v>
      </c>
      <c r="J660" t="s">
        <v>1333</v>
      </c>
      <c r="K660" t="s">
        <v>240</v>
      </c>
      <c r="L660" t="s">
        <v>93</v>
      </c>
      <c r="M660" t="s">
        <v>1603</v>
      </c>
      <c r="N660" t="s">
        <v>1606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-7100</v>
      </c>
      <c r="Z660">
        <v>100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35">
      <c r="A661" s="1">
        <v>45323</v>
      </c>
      <c r="B661">
        <v>2024</v>
      </c>
      <c r="C661">
        <v>2</v>
      </c>
      <c r="D661">
        <v>1</v>
      </c>
      <c r="E661">
        <v>0</v>
      </c>
      <c r="F661">
        <v>0</v>
      </c>
      <c r="G661" t="s">
        <v>612</v>
      </c>
      <c r="H661" t="s">
        <v>610</v>
      </c>
      <c r="I661" t="s">
        <v>687</v>
      </c>
      <c r="J661" t="s">
        <v>688</v>
      </c>
      <c r="K661" t="s">
        <v>690</v>
      </c>
      <c r="L661" t="s">
        <v>96</v>
      </c>
      <c r="M661" t="s">
        <v>1603</v>
      </c>
      <c r="N661" t="s">
        <v>1608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585.89</v>
      </c>
      <c r="Z661">
        <v>100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35">
      <c r="A662" s="1">
        <v>45352</v>
      </c>
      <c r="B662">
        <v>2024</v>
      </c>
      <c r="C662">
        <v>3</v>
      </c>
      <c r="D662">
        <v>1</v>
      </c>
      <c r="E662">
        <v>0</v>
      </c>
      <c r="F662">
        <v>0</v>
      </c>
      <c r="G662" t="s">
        <v>612</v>
      </c>
      <c r="H662" t="s">
        <v>610</v>
      </c>
      <c r="I662" t="s">
        <v>712</v>
      </c>
      <c r="J662" t="s">
        <v>713</v>
      </c>
      <c r="K662" t="s">
        <v>703</v>
      </c>
      <c r="L662" t="s">
        <v>96</v>
      </c>
      <c r="M662" t="s">
        <v>1603</v>
      </c>
      <c r="N662" t="s">
        <v>1610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366</v>
      </c>
      <c r="Z662">
        <v>100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35">
      <c r="A663" s="1">
        <v>45292</v>
      </c>
      <c r="B663">
        <v>2024</v>
      </c>
      <c r="C663">
        <v>1</v>
      </c>
      <c r="D663">
        <v>1</v>
      </c>
      <c r="E663">
        <v>0</v>
      </c>
      <c r="F663">
        <v>0</v>
      </c>
      <c r="G663" t="s">
        <v>612</v>
      </c>
      <c r="H663" t="s">
        <v>610</v>
      </c>
      <c r="I663" t="s">
        <v>742</v>
      </c>
      <c r="J663" t="s">
        <v>743</v>
      </c>
      <c r="K663" t="s">
        <v>703</v>
      </c>
      <c r="L663" t="s">
        <v>87</v>
      </c>
      <c r="M663" t="s">
        <v>1603</v>
      </c>
      <c r="N663" t="s">
        <v>1604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100</v>
      </c>
      <c r="Z663">
        <v>100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35">
      <c r="A664" s="1">
        <v>45323</v>
      </c>
      <c r="B664">
        <v>2024</v>
      </c>
      <c r="C664">
        <v>2</v>
      </c>
      <c r="D664">
        <v>1</v>
      </c>
      <c r="E664">
        <v>0</v>
      </c>
      <c r="F664">
        <v>0</v>
      </c>
      <c r="G664" t="s">
        <v>612</v>
      </c>
      <c r="H664" t="s">
        <v>610</v>
      </c>
      <c r="I664" t="s">
        <v>1048</v>
      </c>
      <c r="J664" t="s">
        <v>1049</v>
      </c>
      <c r="K664" t="s">
        <v>1051</v>
      </c>
      <c r="L664" t="s">
        <v>87</v>
      </c>
      <c r="M664" t="s">
        <v>1603</v>
      </c>
      <c r="N664" t="s">
        <v>1608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8900.99</v>
      </c>
      <c r="Z664">
        <v>100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35">
      <c r="A665" s="1">
        <v>45413</v>
      </c>
      <c r="B665">
        <v>2024</v>
      </c>
      <c r="C665">
        <v>5</v>
      </c>
      <c r="D665">
        <v>2</v>
      </c>
      <c r="E665">
        <v>1</v>
      </c>
      <c r="F665">
        <v>0</v>
      </c>
      <c r="G665" t="s">
        <v>612</v>
      </c>
      <c r="H665" t="s">
        <v>610</v>
      </c>
      <c r="I665" t="s">
        <v>742</v>
      </c>
      <c r="J665" t="s">
        <v>743</v>
      </c>
      <c r="K665" t="s">
        <v>703</v>
      </c>
      <c r="L665" t="s">
        <v>93</v>
      </c>
      <c r="M665" t="s">
        <v>1603</v>
      </c>
      <c r="N665" t="s">
        <v>1605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205</v>
      </c>
      <c r="Z665">
        <v>100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35">
      <c r="A666" s="1">
        <v>45323</v>
      </c>
      <c r="B666">
        <v>2024</v>
      </c>
      <c r="C666">
        <v>2</v>
      </c>
      <c r="D666">
        <v>1</v>
      </c>
      <c r="E666">
        <v>0</v>
      </c>
      <c r="F666">
        <v>0</v>
      </c>
      <c r="G666" t="s">
        <v>612</v>
      </c>
      <c r="H666" t="s">
        <v>610</v>
      </c>
      <c r="I666" t="s">
        <v>850</v>
      </c>
      <c r="J666" t="s">
        <v>851</v>
      </c>
      <c r="K666" t="s">
        <v>846</v>
      </c>
      <c r="L666" t="s">
        <v>87</v>
      </c>
      <c r="M666" t="s">
        <v>1603</v>
      </c>
      <c r="N666" t="s">
        <v>1608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150</v>
      </c>
      <c r="Z666">
        <v>100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35">
      <c r="A667" s="1">
        <v>45474</v>
      </c>
      <c r="B667">
        <v>2024</v>
      </c>
      <c r="C667">
        <v>7</v>
      </c>
      <c r="D667">
        <v>3</v>
      </c>
      <c r="E667">
        <v>1</v>
      </c>
      <c r="F667">
        <v>0</v>
      </c>
      <c r="G667" t="s">
        <v>267</v>
      </c>
      <c r="H667" t="s">
        <v>265</v>
      </c>
      <c r="I667" t="s">
        <v>778</v>
      </c>
      <c r="J667" t="s">
        <v>779</v>
      </c>
      <c r="K667" t="s">
        <v>781</v>
      </c>
      <c r="L667" t="s">
        <v>66</v>
      </c>
      <c r="M667" t="s">
        <v>1612</v>
      </c>
      <c r="N667" t="s">
        <v>1619</v>
      </c>
      <c r="O667">
        <v>120</v>
      </c>
      <c r="P667">
        <v>0</v>
      </c>
      <c r="Q667">
        <v>-120</v>
      </c>
      <c r="R667">
        <v>0</v>
      </c>
      <c r="S667">
        <v>0</v>
      </c>
      <c r="T667">
        <v>0</v>
      </c>
      <c r="U667">
        <v>0</v>
      </c>
      <c r="V667">
        <v>-120</v>
      </c>
      <c r="W667">
        <v>0</v>
      </c>
      <c r="X667">
        <v>0</v>
      </c>
      <c r="Y667">
        <v>1250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35">
      <c r="A668" s="1">
        <v>45323</v>
      </c>
      <c r="B668">
        <v>2024</v>
      </c>
      <c r="C668">
        <v>2</v>
      </c>
      <c r="D668">
        <v>1</v>
      </c>
      <c r="E668">
        <v>0</v>
      </c>
      <c r="F668">
        <v>0</v>
      </c>
      <c r="G668" t="s">
        <v>294</v>
      </c>
      <c r="H668" t="s">
        <v>292</v>
      </c>
      <c r="I668" t="s">
        <v>969</v>
      </c>
      <c r="J668" t="s">
        <v>970</v>
      </c>
      <c r="K668" t="s">
        <v>972</v>
      </c>
      <c r="L668" t="s">
        <v>75</v>
      </c>
      <c r="M668" t="s">
        <v>1612</v>
      </c>
      <c r="N668" t="s">
        <v>1614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79880</v>
      </c>
      <c r="Z668">
        <v>100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35">
      <c r="A669" s="1">
        <v>45352</v>
      </c>
      <c r="B669">
        <v>2024</v>
      </c>
      <c r="C669">
        <v>3</v>
      </c>
      <c r="D669">
        <v>1</v>
      </c>
      <c r="E669">
        <v>0</v>
      </c>
      <c r="F669">
        <v>0</v>
      </c>
      <c r="G669" t="s">
        <v>612</v>
      </c>
      <c r="H669" t="s">
        <v>610</v>
      </c>
      <c r="I669" t="s">
        <v>1003</v>
      </c>
      <c r="J669" t="s">
        <v>1004</v>
      </c>
      <c r="K669" t="s">
        <v>994</v>
      </c>
      <c r="L669" t="s">
        <v>90</v>
      </c>
      <c r="M669" t="s">
        <v>1603</v>
      </c>
      <c r="N669" t="s">
        <v>1610</v>
      </c>
      <c r="O669">
        <v>4738</v>
      </c>
      <c r="P669">
        <v>0</v>
      </c>
      <c r="Q669">
        <v>-4738</v>
      </c>
      <c r="R669">
        <v>0</v>
      </c>
      <c r="S669">
        <v>0</v>
      </c>
      <c r="T669">
        <v>0</v>
      </c>
      <c r="U669">
        <v>0</v>
      </c>
      <c r="V669">
        <v>-4738</v>
      </c>
      <c r="W669">
        <v>0</v>
      </c>
      <c r="X669">
        <v>0</v>
      </c>
      <c r="Y669">
        <v>2130.8000000000002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35">
      <c r="A670" s="1">
        <v>45292</v>
      </c>
      <c r="B670">
        <v>2024</v>
      </c>
      <c r="C670">
        <v>1</v>
      </c>
      <c r="D670">
        <v>1</v>
      </c>
      <c r="E670">
        <v>0</v>
      </c>
      <c r="F670">
        <v>0</v>
      </c>
      <c r="G670" t="s">
        <v>612</v>
      </c>
      <c r="H670" t="s">
        <v>610</v>
      </c>
      <c r="I670" t="s">
        <v>1048</v>
      </c>
      <c r="J670" t="s">
        <v>1049</v>
      </c>
      <c r="K670" t="s">
        <v>1051</v>
      </c>
      <c r="L670" t="s">
        <v>96</v>
      </c>
      <c r="M670" t="s">
        <v>1603</v>
      </c>
      <c r="N670" t="s">
        <v>1604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15504.53</v>
      </c>
      <c r="Z670">
        <v>100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35">
      <c r="A671" s="1">
        <v>45292</v>
      </c>
      <c r="B671">
        <v>2024</v>
      </c>
      <c r="C671">
        <v>1</v>
      </c>
      <c r="D671">
        <v>1</v>
      </c>
      <c r="E671">
        <v>0</v>
      </c>
      <c r="F671">
        <v>0</v>
      </c>
      <c r="G671" t="s">
        <v>612</v>
      </c>
      <c r="H671" t="s">
        <v>610</v>
      </c>
      <c r="I671" t="s">
        <v>712</v>
      </c>
      <c r="J671" t="s">
        <v>713</v>
      </c>
      <c r="K671" t="s">
        <v>703</v>
      </c>
      <c r="L671" t="s">
        <v>93</v>
      </c>
      <c r="M671" t="s">
        <v>1603</v>
      </c>
      <c r="N671" t="s">
        <v>1604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1098</v>
      </c>
      <c r="Z671">
        <v>100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35">
      <c r="A672" s="1">
        <v>45292</v>
      </c>
      <c r="B672">
        <v>2024</v>
      </c>
      <c r="C672">
        <v>1</v>
      </c>
      <c r="D672">
        <v>1</v>
      </c>
      <c r="E672">
        <v>0</v>
      </c>
      <c r="F672">
        <v>0</v>
      </c>
      <c r="G672" t="s">
        <v>612</v>
      </c>
      <c r="H672" t="s">
        <v>610</v>
      </c>
      <c r="I672" t="s">
        <v>1009</v>
      </c>
      <c r="J672" t="s">
        <v>1010</v>
      </c>
      <c r="K672" t="s">
        <v>994</v>
      </c>
      <c r="L672" t="s">
        <v>96</v>
      </c>
      <c r="M672" t="s">
        <v>1603</v>
      </c>
      <c r="N672" t="s">
        <v>1604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14052.56</v>
      </c>
      <c r="Z672">
        <v>100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x14ac:dyDescent="0.35">
      <c r="A673" s="1">
        <v>45292</v>
      </c>
      <c r="B673">
        <v>2024</v>
      </c>
      <c r="C673">
        <v>1</v>
      </c>
      <c r="D673">
        <v>1</v>
      </c>
      <c r="E673">
        <v>0</v>
      </c>
      <c r="F673">
        <v>0</v>
      </c>
      <c r="G673" t="s">
        <v>612</v>
      </c>
      <c r="H673" t="s">
        <v>610</v>
      </c>
      <c r="I673" t="s">
        <v>1015</v>
      </c>
      <c r="J673" t="s">
        <v>1016</v>
      </c>
      <c r="K673" t="s">
        <v>994</v>
      </c>
      <c r="L673" t="s">
        <v>96</v>
      </c>
      <c r="M673" t="s">
        <v>1603</v>
      </c>
      <c r="N673" t="s">
        <v>1604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32469.26</v>
      </c>
      <c r="Z673">
        <v>100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35">
      <c r="A674" s="1">
        <v>45444</v>
      </c>
      <c r="B674">
        <v>2024</v>
      </c>
      <c r="C674">
        <v>6</v>
      </c>
      <c r="D674">
        <v>2</v>
      </c>
      <c r="E674">
        <v>1</v>
      </c>
      <c r="F674">
        <v>0</v>
      </c>
      <c r="G674" t="s">
        <v>612</v>
      </c>
      <c r="H674" t="s">
        <v>610</v>
      </c>
      <c r="I674" t="s">
        <v>1039</v>
      </c>
      <c r="J674" t="s">
        <v>1040</v>
      </c>
      <c r="K674" t="s">
        <v>1024</v>
      </c>
      <c r="L674" t="s">
        <v>96</v>
      </c>
      <c r="M674" t="s">
        <v>1603</v>
      </c>
      <c r="N674" t="s">
        <v>1606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10175.6</v>
      </c>
      <c r="Z674">
        <v>100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35">
      <c r="A675" s="1">
        <v>45444</v>
      </c>
      <c r="B675">
        <v>2024</v>
      </c>
      <c r="C675">
        <v>6</v>
      </c>
      <c r="D675">
        <v>2</v>
      </c>
      <c r="E675">
        <v>1</v>
      </c>
      <c r="F675">
        <v>0</v>
      </c>
      <c r="G675" t="s">
        <v>612</v>
      </c>
      <c r="H675" t="s">
        <v>610</v>
      </c>
      <c r="I675" t="s">
        <v>712</v>
      </c>
      <c r="J675" t="s">
        <v>713</v>
      </c>
      <c r="K675" t="s">
        <v>703</v>
      </c>
      <c r="L675" t="s">
        <v>90</v>
      </c>
      <c r="M675" t="s">
        <v>1603</v>
      </c>
      <c r="N675" t="s">
        <v>1606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366</v>
      </c>
      <c r="Z675">
        <v>100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35">
      <c r="A676" s="1">
        <v>45352</v>
      </c>
      <c r="B676">
        <v>2024</v>
      </c>
      <c r="C676">
        <v>3</v>
      </c>
      <c r="D676">
        <v>1</v>
      </c>
      <c r="E676">
        <v>0</v>
      </c>
      <c r="F676">
        <v>0</v>
      </c>
      <c r="G676" t="s">
        <v>612</v>
      </c>
      <c r="H676" t="s">
        <v>610</v>
      </c>
      <c r="I676" t="s">
        <v>715</v>
      </c>
      <c r="J676" t="s">
        <v>716</v>
      </c>
      <c r="K676" t="s">
        <v>703</v>
      </c>
      <c r="L676" t="s">
        <v>96</v>
      </c>
      <c r="M676" t="s">
        <v>1603</v>
      </c>
      <c r="N676" t="s">
        <v>1610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-366</v>
      </c>
      <c r="Z676">
        <v>100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35">
      <c r="A677" s="1">
        <v>45352</v>
      </c>
      <c r="B677">
        <v>2024</v>
      </c>
      <c r="C677">
        <v>3</v>
      </c>
      <c r="D677">
        <v>1</v>
      </c>
      <c r="E677">
        <v>0</v>
      </c>
      <c r="F677">
        <v>0</v>
      </c>
      <c r="G677" t="s">
        <v>612</v>
      </c>
      <c r="H677" t="s">
        <v>610</v>
      </c>
      <c r="I677" t="s">
        <v>933</v>
      </c>
      <c r="J677" t="s">
        <v>934</v>
      </c>
      <c r="K677" t="s">
        <v>936</v>
      </c>
      <c r="L677" t="s">
        <v>93</v>
      </c>
      <c r="M677" t="s">
        <v>1603</v>
      </c>
      <c r="N677" t="s">
        <v>1610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129480</v>
      </c>
      <c r="Z677">
        <v>100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35">
      <c r="A678" s="1">
        <v>45323</v>
      </c>
      <c r="B678">
        <v>2024</v>
      </c>
      <c r="C678">
        <v>2</v>
      </c>
      <c r="D678">
        <v>1</v>
      </c>
      <c r="E678">
        <v>0</v>
      </c>
      <c r="F678">
        <v>0</v>
      </c>
      <c r="G678" t="s">
        <v>612</v>
      </c>
      <c r="H678" t="s">
        <v>610</v>
      </c>
      <c r="I678" t="s">
        <v>988</v>
      </c>
      <c r="J678" t="s">
        <v>989</v>
      </c>
      <c r="K678" t="s">
        <v>972</v>
      </c>
      <c r="L678" t="s">
        <v>90</v>
      </c>
      <c r="M678" t="s">
        <v>1603</v>
      </c>
      <c r="N678" t="s">
        <v>1608</v>
      </c>
      <c r="O678">
        <v>1292</v>
      </c>
      <c r="P678">
        <v>0</v>
      </c>
      <c r="Q678">
        <v>-1292</v>
      </c>
      <c r="R678">
        <v>0</v>
      </c>
      <c r="S678">
        <v>0</v>
      </c>
      <c r="T678">
        <v>0</v>
      </c>
      <c r="U678">
        <v>0</v>
      </c>
      <c r="V678">
        <v>-1292</v>
      </c>
      <c r="W678">
        <v>0</v>
      </c>
      <c r="X678">
        <v>0</v>
      </c>
      <c r="Y678">
        <v>1120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35">
      <c r="A679" s="1">
        <v>45292</v>
      </c>
      <c r="B679">
        <v>2024</v>
      </c>
      <c r="C679">
        <v>1</v>
      </c>
      <c r="D679">
        <v>1</v>
      </c>
      <c r="E679">
        <v>0</v>
      </c>
      <c r="F679">
        <v>0</v>
      </c>
      <c r="G679" t="s">
        <v>612</v>
      </c>
      <c r="H679" t="s">
        <v>610</v>
      </c>
      <c r="I679" t="s">
        <v>1021</v>
      </c>
      <c r="J679" t="s">
        <v>1022</v>
      </c>
      <c r="K679" t="s">
        <v>1024</v>
      </c>
      <c r="L679" t="s">
        <v>93</v>
      </c>
      <c r="M679" t="s">
        <v>1603</v>
      </c>
      <c r="N679" t="s">
        <v>1604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12263.23</v>
      </c>
      <c r="Z679">
        <v>100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35">
      <c r="A680" s="1">
        <v>45292</v>
      </c>
      <c r="B680">
        <v>2024</v>
      </c>
      <c r="C680">
        <v>1</v>
      </c>
      <c r="D680">
        <v>1</v>
      </c>
      <c r="E680">
        <v>0</v>
      </c>
      <c r="F680">
        <v>0</v>
      </c>
      <c r="G680" t="s">
        <v>612</v>
      </c>
      <c r="H680" t="s">
        <v>610</v>
      </c>
      <c r="I680" t="s">
        <v>697</v>
      </c>
      <c r="J680" t="s">
        <v>698</v>
      </c>
      <c r="K680" t="s">
        <v>690</v>
      </c>
      <c r="L680" t="s">
        <v>90</v>
      </c>
      <c r="M680" t="s">
        <v>1603</v>
      </c>
      <c r="N680" t="s">
        <v>1604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24</v>
      </c>
      <c r="Z680">
        <v>100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35">
      <c r="A681" s="1">
        <v>45352</v>
      </c>
      <c r="B681">
        <v>2024</v>
      </c>
      <c r="C681">
        <v>3</v>
      </c>
      <c r="D681">
        <v>1</v>
      </c>
      <c r="E681">
        <v>0</v>
      </c>
      <c r="F681">
        <v>0</v>
      </c>
      <c r="G681" t="s">
        <v>612</v>
      </c>
      <c r="H681" t="s">
        <v>610</v>
      </c>
      <c r="I681" t="s">
        <v>751</v>
      </c>
      <c r="J681" t="s">
        <v>752</v>
      </c>
      <c r="K681" t="s">
        <v>748</v>
      </c>
      <c r="L681" t="s">
        <v>93</v>
      </c>
      <c r="M681" t="s">
        <v>1603</v>
      </c>
      <c r="N681" t="s">
        <v>1610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295</v>
      </c>
      <c r="Z681">
        <v>100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35">
      <c r="A682" s="1">
        <v>45292</v>
      </c>
      <c r="B682">
        <v>2024</v>
      </c>
      <c r="C682">
        <v>1</v>
      </c>
      <c r="D682">
        <v>1</v>
      </c>
      <c r="E682">
        <v>0</v>
      </c>
      <c r="F682">
        <v>0</v>
      </c>
      <c r="G682" t="s">
        <v>612</v>
      </c>
      <c r="H682" t="s">
        <v>610</v>
      </c>
      <c r="I682" t="s">
        <v>730</v>
      </c>
      <c r="J682" t="s">
        <v>731</v>
      </c>
      <c r="K682" t="s">
        <v>703</v>
      </c>
      <c r="L682" t="s">
        <v>87</v>
      </c>
      <c r="M682" t="s">
        <v>1603</v>
      </c>
      <c r="N682" t="s">
        <v>1604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3486</v>
      </c>
      <c r="Z682">
        <v>100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35">
      <c r="A683" s="1">
        <v>45292</v>
      </c>
      <c r="B683">
        <v>2024</v>
      </c>
      <c r="C683">
        <v>1</v>
      </c>
      <c r="D683">
        <v>1</v>
      </c>
      <c r="E683">
        <v>0</v>
      </c>
      <c r="F683">
        <v>0</v>
      </c>
      <c r="G683" t="s">
        <v>612</v>
      </c>
      <c r="H683" t="s">
        <v>610</v>
      </c>
      <c r="I683" t="s">
        <v>1036</v>
      </c>
      <c r="J683" t="s">
        <v>1037</v>
      </c>
      <c r="K683" t="s">
        <v>1024</v>
      </c>
      <c r="L683" t="s">
        <v>96</v>
      </c>
      <c r="M683" t="s">
        <v>1603</v>
      </c>
      <c r="N683" t="s">
        <v>1604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19282.89</v>
      </c>
      <c r="Z683">
        <v>100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35">
      <c r="A684" s="1">
        <v>45352</v>
      </c>
      <c r="B684">
        <v>2024</v>
      </c>
      <c r="C684">
        <v>3</v>
      </c>
      <c r="D684">
        <v>1</v>
      </c>
      <c r="E684">
        <v>0</v>
      </c>
      <c r="F684">
        <v>0</v>
      </c>
      <c r="G684" t="s">
        <v>612</v>
      </c>
      <c r="H684" t="s">
        <v>610</v>
      </c>
      <c r="I684" t="s">
        <v>768</v>
      </c>
      <c r="J684" t="s">
        <v>769</v>
      </c>
      <c r="K684" t="s">
        <v>771</v>
      </c>
      <c r="L684" t="s">
        <v>90</v>
      </c>
      <c r="M684" t="s">
        <v>1603</v>
      </c>
      <c r="N684" t="s">
        <v>1610</v>
      </c>
      <c r="O684">
        <v>850</v>
      </c>
      <c r="P684">
        <v>0</v>
      </c>
      <c r="Q684">
        <v>-850</v>
      </c>
      <c r="R684">
        <v>0</v>
      </c>
      <c r="S684">
        <v>0</v>
      </c>
      <c r="T684">
        <v>0</v>
      </c>
      <c r="U684">
        <v>0</v>
      </c>
      <c r="V684">
        <v>-850</v>
      </c>
      <c r="W684">
        <v>0</v>
      </c>
      <c r="X684">
        <v>0</v>
      </c>
      <c r="Y684">
        <v>538.20000000000005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35">
      <c r="A685" s="1">
        <v>45413</v>
      </c>
      <c r="B685">
        <v>2024</v>
      </c>
      <c r="C685">
        <v>5</v>
      </c>
      <c r="D685">
        <v>2</v>
      </c>
      <c r="E685">
        <v>1</v>
      </c>
      <c r="F685">
        <v>0</v>
      </c>
      <c r="G685" t="s">
        <v>612</v>
      </c>
      <c r="H685" t="s">
        <v>610</v>
      </c>
      <c r="I685" t="s">
        <v>1070</v>
      </c>
      <c r="J685" t="s">
        <v>1071</v>
      </c>
      <c r="K685" t="s">
        <v>1051</v>
      </c>
      <c r="L685" t="s">
        <v>96</v>
      </c>
      <c r="M685" t="s">
        <v>1603</v>
      </c>
      <c r="N685" t="s">
        <v>1605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81.14</v>
      </c>
      <c r="Z685">
        <v>100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35">
      <c r="A686" s="1">
        <v>45292</v>
      </c>
      <c r="B686">
        <v>2024</v>
      </c>
      <c r="C686">
        <v>1</v>
      </c>
      <c r="D686">
        <v>1</v>
      </c>
      <c r="E686">
        <v>0</v>
      </c>
      <c r="F686">
        <v>0</v>
      </c>
      <c r="G686" t="s">
        <v>612</v>
      </c>
      <c r="H686" t="s">
        <v>610</v>
      </c>
      <c r="I686" t="s">
        <v>1030</v>
      </c>
      <c r="J686" t="s">
        <v>1031</v>
      </c>
      <c r="K686" t="s">
        <v>1024</v>
      </c>
      <c r="L686" t="s">
        <v>87</v>
      </c>
      <c r="M686" t="s">
        <v>1603</v>
      </c>
      <c r="N686" t="s">
        <v>1604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1383.76</v>
      </c>
      <c r="Z686">
        <v>100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x14ac:dyDescent="0.35">
      <c r="A687" s="1">
        <v>45444</v>
      </c>
      <c r="B687">
        <v>2024</v>
      </c>
      <c r="C687">
        <v>6</v>
      </c>
      <c r="D687">
        <v>2</v>
      </c>
      <c r="E687">
        <v>1</v>
      </c>
      <c r="F687">
        <v>0</v>
      </c>
      <c r="G687" t="s">
        <v>612</v>
      </c>
      <c r="H687" t="s">
        <v>610</v>
      </c>
      <c r="I687" t="s">
        <v>909</v>
      </c>
      <c r="J687" t="s">
        <v>910</v>
      </c>
      <c r="K687" t="s">
        <v>912</v>
      </c>
      <c r="L687" t="s">
        <v>96</v>
      </c>
      <c r="M687" t="s">
        <v>1603</v>
      </c>
      <c r="N687" t="s">
        <v>1606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1515.9</v>
      </c>
      <c r="Z687">
        <v>100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35">
      <c r="A688" s="1">
        <v>45444</v>
      </c>
      <c r="B688">
        <v>2024</v>
      </c>
      <c r="C688">
        <v>6</v>
      </c>
      <c r="D688">
        <v>2</v>
      </c>
      <c r="E688">
        <v>1</v>
      </c>
      <c r="F688">
        <v>0</v>
      </c>
      <c r="G688" t="s">
        <v>612</v>
      </c>
      <c r="H688" t="s">
        <v>610</v>
      </c>
      <c r="I688" t="s">
        <v>1374</v>
      </c>
      <c r="J688" t="s">
        <v>1375</v>
      </c>
      <c r="K688" t="s">
        <v>1377</v>
      </c>
      <c r="L688" t="s">
        <v>87</v>
      </c>
      <c r="M688" t="s">
        <v>1603</v>
      </c>
      <c r="N688" t="s">
        <v>1606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-960</v>
      </c>
      <c r="Z688">
        <v>100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35">
      <c r="A689" s="1">
        <v>45383</v>
      </c>
      <c r="B689">
        <v>2024</v>
      </c>
      <c r="C689">
        <v>4</v>
      </c>
      <c r="D689">
        <v>2</v>
      </c>
      <c r="E689">
        <v>0</v>
      </c>
      <c r="F689">
        <v>0</v>
      </c>
      <c r="G689" t="s">
        <v>612</v>
      </c>
      <c r="H689" t="s">
        <v>610</v>
      </c>
      <c r="I689" t="s">
        <v>985</v>
      </c>
      <c r="J689" t="s">
        <v>986</v>
      </c>
      <c r="K689" t="s">
        <v>972</v>
      </c>
      <c r="L689" t="s">
        <v>93</v>
      </c>
      <c r="M689" t="s">
        <v>1603</v>
      </c>
      <c r="N689" t="s">
        <v>1607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124415.44</v>
      </c>
      <c r="Z689">
        <v>100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35">
      <c r="A690" s="1">
        <v>45323</v>
      </c>
      <c r="B690">
        <v>2024</v>
      </c>
      <c r="C690">
        <v>2</v>
      </c>
      <c r="D690">
        <v>1</v>
      </c>
      <c r="E690">
        <v>0</v>
      </c>
      <c r="F690">
        <v>0</v>
      </c>
      <c r="G690" t="s">
        <v>612</v>
      </c>
      <c r="H690" t="s">
        <v>610</v>
      </c>
      <c r="I690" t="s">
        <v>742</v>
      </c>
      <c r="J690" t="s">
        <v>743</v>
      </c>
      <c r="K690" t="s">
        <v>703</v>
      </c>
      <c r="L690" t="s">
        <v>90</v>
      </c>
      <c r="M690" t="s">
        <v>1603</v>
      </c>
      <c r="N690" t="s">
        <v>1608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308</v>
      </c>
      <c r="Z690">
        <v>100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35">
      <c r="A691" s="1">
        <v>45292</v>
      </c>
      <c r="B691">
        <v>2024</v>
      </c>
      <c r="C691">
        <v>1</v>
      </c>
      <c r="D691">
        <v>1</v>
      </c>
      <c r="E691">
        <v>0</v>
      </c>
      <c r="F691">
        <v>0</v>
      </c>
      <c r="G691" t="s">
        <v>267</v>
      </c>
      <c r="H691" t="s">
        <v>265</v>
      </c>
      <c r="I691" t="s">
        <v>1096</v>
      </c>
      <c r="J691" t="s">
        <v>1097</v>
      </c>
      <c r="K691" t="s">
        <v>1099</v>
      </c>
      <c r="L691" t="s">
        <v>66</v>
      </c>
      <c r="M691" t="s">
        <v>1612</v>
      </c>
      <c r="N691" t="s">
        <v>1613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74620</v>
      </c>
      <c r="Z691">
        <v>100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35">
      <c r="A692" s="1">
        <v>45292</v>
      </c>
      <c r="B692">
        <v>2024</v>
      </c>
      <c r="C692">
        <v>1</v>
      </c>
      <c r="D692">
        <v>1</v>
      </c>
      <c r="E692">
        <v>0</v>
      </c>
      <c r="F692">
        <v>0</v>
      </c>
      <c r="G692" t="s">
        <v>612</v>
      </c>
      <c r="H692" t="s">
        <v>610</v>
      </c>
      <c r="I692" t="s">
        <v>1012</v>
      </c>
      <c r="J692" t="s">
        <v>1013</v>
      </c>
      <c r="K692" t="s">
        <v>994</v>
      </c>
      <c r="L692" t="s">
        <v>87</v>
      </c>
      <c r="M692" t="s">
        <v>1603</v>
      </c>
      <c r="N692" t="s">
        <v>1604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14543.2</v>
      </c>
      <c r="Z692">
        <v>100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35">
      <c r="A693" s="1">
        <v>45292</v>
      </c>
      <c r="B693">
        <v>2024</v>
      </c>
      <c r="C693">
        <v>1</v>
      </c>
      <c r="D693">
        <v>1</v>
      </c>
      <c r="E693">
        <v>0</v>
      </c>
      <c r="F693">
        <v>0</v>
      </c>
      <c r="G693" t="s">
        <v>612</v>
      </c>
      <c r="H693" t="s">
        <v>610</v>
      </c>
      <c r="I693" t="s">
        <v>1058</v>
      </c>
      <c r="J693" t="s">
        <v>1059</v>
      </c>
      <c r="K693" t="s">
        <v>1051</v>
      </c>
      <c r="L693" t="s">
        <v>87</v>
      </c>
      <c r="M693" t="s">
        <v>1603</v>
      </c>
      <c r="N693" t="s">
        <v>1604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12191.9</v>
      </c>
      <c r="Z693">
        <v>100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35">
      <c r="A694" s="1">
        <v>45444</v>
      </c>
      <c r="B694">
        <v>2024</v>
      </c>
      <c r="C694">
        <v>6</v>
      </c>
      <c r="D694">
        <v>2</v>
      </c>
      <c r="E694">
        <v>1</v>
      </c>
      <c r="F694">
        <v>0</v>
      </c>
      <c r="G694" t="s">
        <v>612</v>
      </c>
      <c r="H694" t="s">
        <v>610</v>
      </c>
      <c r="I694" t="s">
        <v>709</v>
      </c>
      <c r="J694" t="s">
        <v>710</v>
      </c>
      <c r="K694" t="s">
        <v>703</v>
      </c>
      <c r="L694" t="s">
        <v>96</v>
      </c>
      <c r="M694" t="s">
        <v>1603</v>
      </c>
      <c r="N694" t="s">
        <v>1606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881</v>
      </c>
      <c r="Z694">
        <v>100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35">
      <c r="A695" s="1">
        <v>45444</v>
      </c>
      <c r="B695">
        <v>2024</v>
      </c>
      <c r="C695">
        <v>6</v>
      </c>
      <c r="D695">
        <v>2</v>
      </c>
      <c r="E695">
        <v>1</v>
      </c>
      <c r="F695">
        <v>0</v>
      </c>
      <c r="G695" t="s">
        <v>612</v>
      </c>
      <c r="H695" t="s">
        <v>610</v>
      </c>
      <c r="I695" t="s">
        <v>715</v>
      </c>
      <c r="J695" t="s">
        <v>716</v>
      </c>
      <c r="K695" t="s">
        <v>703</v>
      </c>
      <c r="L695" t="s">
        <v>93</v>
      </c>
      <c r="M695" t="s">
        <v>1603</v>
      </c>
      <c r="N695" t="s">
        <v>1606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-366</v>
      </c>
      <c r="Z695">
        <v>100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x14ac:dyDescent="0.35">
      <c r="A696" s="1">
        <v>45292</v>
      </c>
      <c r="B696">
        <v>2024</v>
      </c>
      <c r="C696">
        <v>1</v>
      </c>
      <c r="D696">
        <v>1</v>
      </c>
      <c r="E696">
        <v>0</v>
      </c>
      <c r="F696">
        <v>0</v>
      </c>
      <c r="G696" t="s">
        <v>267</v>
      </c>
      <c r="H696" t="s">
        <v>265</v>
      </c>
      <c r="I696" t="s">
        <v>853</v>
      </c>
      <c r="J696" t="s">
        <v>854</v>
      </c>
      <c r="K696" t="s">
        <v>846</v>
      </c>
      <c r="L696" t="s">
        <v>63</v>
      </c>
      <c r="M696" t="s">
        <v>1612</v>
      </c>
      <c r="N696" t="s">
        <v>1613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6750</v>
      </c>
      <c r="Z696">
        <v>100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35">
      <c r="A697" s="1">
        <v>45352</v>
      </c>
      <c r="B697">
        <v>2024</v>
      </c>
      <c r="C697">
        <v>3</v>
      </c>
      <c r="D697">
        <v>1</v>
      </c>
      <c r="E697">
        <v>0</v>
      </c>
      <c r="F697">
        <v>0</v>
      </c>
      <c r="G697" t="s">
        <v>612</v>
      </c>
      <c r="H697" t="s">
        <v>610</v>
      </c>
      <c r="I697" t="s">
        <v>1018</v>
      </c>
      <c r="J697" t="s">
        <v>1019</v>
      </c>
      <c r="K697" t="s">
        <v>994</v>
      </c>
      <c r="L697" t="s">
        <v>87</v>
      </c>
      <c r="M697" t="s">
        <v>1603</v>
      </c>
      <c r="N697" t="s">
        <v>1610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14652.72</v>
      </c>
      <c r="Z697">
        <v>100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35">
      <c r="A698" s="1">
        <v>45383</v>
      </c>
      <c r="B698">
        <v>2024</v>
      </c>
      <c r="C698">
        <v>4</v>
      </c>
      <c r="D698">
        <v>2</v>
      </c>
      <c r="E698">
        <v>0</v>
      </c>
      <c r="F698">
        <v>0</v>
      </c>
      <c r="G698" t="s">
        <v>612</v>
      </c>
      <c r="H698" t="s">
        <v>610</v>
      </c>
      <c r="I698" t="s">
        <v>1027</v>
      </c>
      <c r="J698" t="s">
        <v>1028</v>
      </c>
      <c r="K698" t="s">
        <v>1024</v>
      </c>
      <c r="L698" t="s">
        <v>93</v>
      </c>
      <c r="M698" t="s">
        <v>1603</v>
      </c>
      <c r="N698" t="s">
        <v>1607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1881.6</v>
      </c>
      <c r="Z698">
        <v>100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35">
      <c r="A699" s="1">
        <v>45292</v>
      </c>
      <c r="B699">
        <v>2024</v>
      </c>
      <c r="C699">
        <v>1</v>
      </c>
      <c r="D699">
        <v>1</v>
      </c>
      <c r="E699">
        <v>0</v>
      </c>
      <c r="F699">
        <v>0</v>
      </c>
      <c r="G699" t="s">
        <v>612</v>
      </c>
      <c r="H699" t="s">
        <v>610</v>
      </c>
      <c r="I699" t="s">
        <v>1061</v>
      </c>
      <c r="J699" t="s">
        <v>1062</v>
      </c>
      <c r="K699" t="s">
        <v>1051</v>
      </c>
      <c r="L699" t="s">
        <v>87</v>
      </c>
      <c r="M699" t="s">
        <v>1603</v>
      </c>
      <c r="N699" t="s">
        <v>1604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3689.04</v>
      </c>
      <c r="Z699">
        <v>100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35">
      <c r="A700" s="1">
        <v>45413</v>
      </c>
      <c r="B700">
        <v>2024</v>
      </c>
      <c r="C700">
        <v>5</v>
      </c>
      <c r="D700">
        <v>2</v>
      </c>
      <c r="E700">
        <v>1</v>
      </c>
      <c r="F700">
        <v>0</v>
      </c>
      <c r="G700" t="s">
        <v>612</v>
      </c>
      <c r="H700" t="s">
        <v>610</v>
      </c>
      <c r="I700" t="s">
        <v>874</v>
      </c>
      <c r="J700" t="s">
        <v>875</v>
      </c>
      <c r="K700" t="s">
        <v>219</v>
      </c>
      <c r="L700" t="s">
        <v>87</v>
      </c>
      <c r="M700" t="s">
        <v>1603</v>
      </c>
      <c r="N700" t="s">
        <v>1605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3314.4</v>
      </c>
      <c r="Z700">
        <v>100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35">
      <c r="A701" s="1">
        <v>45292</v>
      </c>
      <c r="B701">
        <v>2024</v>
      </c>
      <c r="C701">
        <v>1</v>
      </c>
      <c r="D701">
        <v>1</v>
      </c>
      <c r="E701">
        <v>0</v>
      </c>
      <c r="F701">
        <v>0</v>
      </c>
      <c r="G701" t="s">
        <v>612</v>
      </c>
      <c r="H701" t="s">
        <v>610</v>
      </c>
      <c r="I701" t="s">
        <v>1018</v>
      </c>
      <c r="J701" t="s">
        <v>1019</v>
      </c>
      <c r="K701" t="s">
        <v>994</v>
      </c>
      <c r="L701" t="s">
        <v>93</v>
      </c>
      <c r="M701" t="s">
        <v>1603</v>
      </c>
      <c r="N701" t="s">
        <v>1604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29714.92</v>
      </c>
      <c r="Z701">
        <v>100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35">
      <c r="A702" s="1">
        <v>45413</v>
      </c>
      <c r="B702">
        <v>2024</v>
      </c>
      <c r="C702">
        <v>5</v>
      </c>
      <c r="D702">
        <v>2</v>
      </c>
      <c r="E702">
        <v>1</v>
      </c>
      <c r="F702">
        <v>0</v>
      </c>
      <c r="G702" t="s">
        <v>612</v>
      </c>
      <c r="H702" t="s">
        <v>610</v>
      </c>
      <c r="I702" t="s">
        <v>1027</v>
      </c>
      <c r="J702" t="s">
        <v>1028</v>
      </c>
      <c r="K702" t="s">
        <v>1024</v>
      </c>
      <c r="L702" t="s">
        <v>87</v>
      </c>
      <c r="M702" t="s">
        <v>1603</v>
      </c>
      <c r="N702" t="s">
        <v>1605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558.46</v>
      </c>
      <c r="Z702">
        <v>100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35">
      <c r="A703" s="1">
        <v>45444</v>
      </c>
      <c r="B703">
        <v>2024</v>
      </c>
      <c r="C703">
        <v>6</v>
      </c>
      <c r="D703">
        <v>2</v>
      </c>
      <c r="E703">
        <v>1</v>
      </c>
      <c r="F703">
        <v>0</v>
      </c>
      <c r="G703" t="s">
        <v>267</v>
      </c>
      <c r="H703" t="s">
        <v>265</v>
      </c>
      <c r="I703" t="s">
        <v>969</v>
      </c>
      <c r="J703" t="s">
        <v>970</v>
      </c>
      <c r="K703" t="s">
        <v>972</v>
      </c>
      <c r="L703" t="s">
        <v>66</v>
      </c>
      <c r="M703" t="s">
        <v>1612</v>
      </c>
      <c r="N703" t="s">
        <v>1618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-44620</v>
      </c>
      <c r="V703">
        <v>130</v>
      </c>
      <c r="W703">
        <v>0</v>
      </c>
      <c r="X703">
        <v>44620</v>
      </c>
      <c r="Y703">
        <v>44620</v>
      </c>
      <c r="Z703">
        <v>100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35">
      <c r="A704" s="1">
        <v>45383</v>
      </c>
      <c r="B704">
        <v>2024</v>
      </c>
      <c r="C704">
        <v>4</v>
      </c>
      <c r="D704">
        <v>2</v>
      </c>
      <c r="E704">
        <v>0</v>
      </c>
      <c r="F704">
        <v>0</v>
      </c>
      <c r="G704" t="s">
        <v>267</v>
      </c>
      <c r="H704" t="s">
        <v>265</v>
      </c>
      <c r="I704" t="s">
        <v>669</v>
      </c>
      <c r="J704" t="s">
        <v>670</v>
      </c>
      <c r="K704" t="s">
        <v>672</v>
      </c>
      <c r="L704" t="s">
        <v>60</v>
      </c>
      <c r="M704" t="s">
        <v>1612</v>
      </c>
      <c r="N704" t="s">
        <v>1616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-16120</v>
      </c>
      <c r="V704">
        <v>1260</v>
      </c>
      <c r="W704">
        <v>0</v>
      </c>
      <c r="X704">
        <v>16120</v>
      </c>
      <c r="Y704">
        <v>16120</v>
      </c>
      <c r="Z704">
        <v>100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35">
      <c r="A705" s="1">
        <v>45323</v>
      </c>
      <c r="B705">
        <v>2024</v>
      </c>
      <c r="C705">
        <v>2</v>
      </c>
      <c r="D705">
        <v>1</v>
      </c>
      <c r="E705">
        <v>0</v>
      </c>
      <c r="F705">
        <v>0</v>
      </c>
      <c r="G705" t="s">
        <v>629</v>
      </c>
      <c r="H705" t="s">
        <v>272</v>
      </c>
      <c r="I705" t="s">
        <v>969</v>
      </c>
      <c r="J705" t="s">
        <v>970</v>
      </c>
      <c r="K705" t="s">
        <v>972</v>
      </c>
      <c r="L705" t="s">
        <v>66</v>
      </c>
      <c r="M705" t="s">
        <v>1612</v>
      </c>
      <c r="N705" t="s">
        <v>1614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-142120</v>
      </c>
      <c r="V705">
        <v>-50500</v>
      </c>
      <c r="W705">
        <v>0</v>
      </c>
      <c r="X705">
        <v>142120</v>
      </c>
      <c r="Y705">
        <v>142120</v>
      </c>
      <c r="Z705">
        <v>100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35">
      <c r="A706" s="1">
        <v>45505</v>
      </c>
      <c r="B706">
        <v>2024</v>
      </c>
      <c r="C706">
        <v>8</v>
      </c>
      <c r="D706">
        <v>3</v>
      </c>
      <c r="E706">
        <v>1</v>
      </c>
      <c r="F706">
        <v>0</v>
      </c>
      <c r="G706" t="s">
        <v>612</v>
      </c>
      <c r="H706" t="s">
        <v>610</v>
      </c>
      <c r="I706" t="s">
        <v>718</v>
      </c>
      <c r="J706" t="s">
        <v>719</v>
      </c>
      <c r="K706" t="s">
        <v>703</v>
      </c>
      <c r="L706" t="s">
        <v>90</v>
      </c>
      <c r="M706" t="s">
        <v>1603</v>
      </c>
      <c r="N706" t="s">
        <v>1609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-786.64</v>
      </c>
      <c r="V706">
        <v>-786.64</v>
      </c>
      <c r="W706">
        <v>0</v>
      </c>
      <c r="X706">
        <v>786.64</v>
      </c>
      <c r="Y706">
        <v>0</v>
      </c>
      <c r="Z706">
        <v>100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35">
      <c r="A707" s="1">
        <v>45413</v>
      </c>
      <c r="B707">
        <v>2024</v>
      </c>
      <c r="C707">
        <v>5</v>
      </c>
      <c r="D707">
        <v>2</v>
      </c>
      <c r="E707">
        <v>1</v>
      </c>
      <c r="F707">
        <v>0</v>
      </c>
      <c r="G707" t="s">
        <v>612</v>
      </c>
      <c r="H707" t="s">
        <v>610</v>
      </c>
      <c r="I707" t="s">
        <v>850</v>
      </c>
      <c r="J707" t="s">
        <v>851</v>
      </c>
      <c r="K707" t="s">
        <v>846</v>
      </c>
      <c r="L707" t="s">
        <v>87</v>
      </c>
      <c r="M707" t="s">
        <v>1603</v>
      </c>
      <c r="N707" t="s">
        <v>1605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-150</v>
      </c>
      <c r="V707">
        <v>-150</v>
      </c>
      <c r="W707">
        <v>0</v>
      </c>
      <c r="X707">
        <v>150</v>
      </c>
      <c r="Y707">
        <v>11.95</v>
      </c>
      <c r="Z707">
        <v>100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35">
      <c r="A708" s="1">
        <v>45292</v>
      </c>
      <c r="B708">
        <v>2024</v>
      </c>
      <c r="C708">
        <v>1</v>
      </c>
      <c r="D708">
        <v>1</v>
      </c>
      <c r="E708">
        <v>0</v>
      </c>
      <c r="F708">
        <v>0</v>
      </c>
      <c r="G708" t="s">
        <v>294</v>
      </c>
      <c r="H708" t="s">
        <v>292</v>
      </c>
      <c r="I708" t="s">
        <v>969</v>
      </c>
      <c r="J708" t="s">
        <v>970</v>
      </c>
      <c r="K708" t="s">
        <v>972</v>
      </c>
      <c r="L708" t="s">
        <v>75</v>
      </c>
      <c r="M708" t="s">
        <v>1612</v>
      </c>
      <c r="N708" t="s">
        <v>1613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-79880</v>
      </c>
      <c r="V708">
        <v>-10630</v>
      </c>
      <c r="W708">
        <v>0</v>
      </c>
      <c r="X708">
        <v>79880</v>
      </c>
      <c r="Y708">
        <v>0</v>
      </c>
      <c r="Z708">
        <v>100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35">
      <c r="A709" s="1">
        <v>45383</v>
      </c>
      <c r="B709">
        <v>2024</v>
      </c>
      <c r="C709">
        <v>4</v>
      </c>
      <c r="D709">
        <v>2</v>
      </c>
      <c r="E709">
        <v>0</v>
      </c>
      <c r="F709">
        <v>0</v>
      </c>
      <c r="G709" t="s">
        <v>294</v>
      </c>
      <c r="H709" t="s">
        <v>292</v>
      </c>
      <c r="I709" t="s">
        <v>969</v>
      </c>
      <c r="J709" t="s">
        <v>970</v>
      </c>
      <c r="K709" t="s">
        <v>972</v>
      </c>
      <c r="L709" t="s">
        <v>75</v>
      </c>
      <c r="M709" t="s">
        <v>1612</v>
      </c>
      <c r="N709" t="s">
        <v>1616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-79880</v>
      </c>
      <c r="V709">
        <v>-10630</v>
      </c>
      <c r="W709">
        <v>0</v>
      </c>
      <c r="X709">
        <v>79880</v>
      </c>
      <c r="Y709">
        <v>0</v>
      </c>
      <c r="Z709">
        <v>100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35">
      <c r="A710" s="1">
        <v>45444</v>
      </c>
      <c r="B710">
        <v>2024</v>
      </c>
      <c r="C710">
        <v>6</v>
      </c>
      <c r="D710">
        <v>2</v>
      </c>
      <c r="E710">
        <v>1</v>
      </c>
      <c r="F710">
        <v>0</v>
      </c>
      <c r="G710" t="s">
        <v>294</v>
      </c>
      <c r="H710" t="s">
        <v>292</v>
      </c>
      <c r="I710" t="s">
        <v>969</v>
      </c>
      <c r="J710" t="s">
        <v>970</v>
      </c>
      <c r="K710" t="s">
        <v>972</v>
      </c>
      <c r="L710" t="s">
        <v>75</v>
      </c>
      <c r="M710" t="s">
        <v>1612</v>
      </c>
      <c r="N710" t="s">
        <v>1618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-79880</v>
      </c>
      <c r="V710">
        <v>-10630</v>
      </c>
      <c r="W710">
        <v>0</v>
      </c>
      <c r="X710">
        <v>79880</v>
      </c>
      <c r="Y710">
        <v>0</v>
      </c>
      <c r="Z710">
        <v>100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35">
      <c r="A711" s="1">
        <v>45474</v>
      </c>
      <c r="B711">
        <v>2024</v>
      </c>
      <c r="C711">
        <v>7</v>
      </c>
      <c r="D711">
        <v>3</v>
      </c>
      <c r="E711">
        <v>1</v>
      </c>
      <c r="F711">
        <v>0</v>
      </c>
      <c r="G711" t="s">
        <v>294</v>
      </c>
      <c r="H711" t="s">
        <v>292</v>
      </c>
      <c r="I711" t="s">
        <v>969</v>
      </c>
      <c r="J711" t="s">
        <v>970</v>
      </c>
      <c r="K711" t="s">
        <v>972</v>
      </c>
      <c r="L711" t="s">
        <v>75</v>
      </c>
      <c r="M711" t="s">
        <v>1612</v>
      </c>
      <c r="N711" t="s">
        <v>1619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-79880</v>
      </c>
      <c r="V711">
        <v>-10630</v>
      </c>
      <c r="W711">
        <v>0</v>
      </c>
      <c r="X711">
        <v>79880</v>
      </c>
      <c r="Y711">
        <v>79880</v>
      </c>
      <c r="Z711">
        <v>100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35">
      <c r="A712" s="1">
        <v>45474</v>
      </c>
      <c r="B712">
        <v>2024</v>
      </c>
      <c r="C712">
        <v>7</v>
      </c>
      <c r="D712">
        <v>3</v>
      </c>
      <c r="E712">
        <v>1</v>
      </c>
      <c r="F712">
        <v>0</v>
      </c>
      <c r="G712" t="s">
        <v>612</v>
      </c>
      <c r="H712" t="s">
        <v>610</v>
      </c>
      <c r="I712" t="s">
        <v>709</v>
      </c>
      <c r="J712" t="s">
        <v>710</v>
      </c>
      <c r="K712" t="s">
        <v>703</v>
      </c>
      <c r="L712" t="s">
        <v>87</v>
      </c>
      <c r="M712" t="s">
        <v>1603</v>
      </c>
      <c r="N712" t="s">
        <v>1611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-1144.5</v>
      </c>
      <c r="V712">
        <v>-1144.5</v>
      </c>
      <c r="W712">
        <v>0</v>
      </c>
      <c r="X712">
        <v>1144.5</v>
      </c>
      <c r="Y712">
        <v>0</v>
      </c>
      <c r="Z712">
        <v>100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35">
      <c r="A713" s="1">
        <v>45413</v>
      </c>
      <c r="B713">
        <v>2024</v>
      </c>
      <c r="C713">
        <v>5</v>
      </c>
      <c r="D713">
        <v>2</v>
      </c>
      <c r="E713">
        <v>1</v>
      </c>
      <c r="F713">
        <v>0</v>
      </c>
      <c r="G713" t="s">
        <v>267</v>
      </c>
      <c r="H713" t="s">
        <v>265</v>
      </c>
      <c r="I713" t="s">
        <v>1343</v>
      </c>
      <c r="J713" t="s">
        <v>1344</v>
      </c>
      <c r="K713" t="s">
        <v>1346</v>
      </c>
      <c r="L713" t="s">
        <v>63</v>
      </c>
      <c r="M713" t="s">
        <v>1612</v>
      </c>
      <c r="N713" t="s">
        <v>1617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380</v>
      </c>
      <c r="V713">
        <v>380</v>
      </c>
      <c r="W713">
        <v>0</v>
      </c>
      <c r="X713">
        <v>380</v>
      </c>
      <c r="Y713">
        <v>-380</v>
      </c>
      <c r="Z713">
        <v>100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35">
      <c r="A714" s="1">
        <v>45444</v>
      </c>
      <c r="B714">
        <v>2024</v>
      </c>
      <c r="C714">
        <v>6</v>
      </c>
      <c r="D714">
        <v>2</v>
      </c>
      <c r="E714">
        <v>1</v>
      </c>
      <c r="F714">
        <v>0</v>
      </c>
      <c r="G714" t="s">
        <v>612</v>
      </c>
      <c r="H714" t="s">
        <v>610</v>
      </c>
      <c r="I714" t="s">
        <v>892</v>
      </c>
      <c r="J714" t="s">
        <v>893</v>
      </c>
      <c r="K714" t="s">
        <v>895</v>
      </c>
      <c r="L714" t="s">
        <v>90</v>
      </c>
      <c r="M714" t="s">
        <v>1603</v>
      </c>
      <c r="N714" t="s">
        <v>1606</v>
      </c>
      <c r="O714">
        <v>1700</v>
      </c>
      <c r="P714">
        <v>0</v>
      </c>
      <c r="Q714">
        <v>-1700</v>
      </c>
      <c r="R714">
        <v>0</v>
      </c>
      <c r="S714">
        <v>0</v>
      </c>
      <c r="T714">
        <v>0</v>
      </c>
      <c r="U714">
        <v>-2658</v>
      </c>
      <c r="V714">
        <v>-2658</v>
      </c>
      <c r="W714">
        <v>0</v>
      </c>
      <c r="X714">
        <v>2658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x14ac:dyDescent="0.35">
      <c r="A715" s="1">
        <v>45474</v>
      </c>
      <c r="B715">
        <v>2024</v>
      </c>
      <c r="C715">
        <v>7</v>
      </c>
      <c r="D715">
        <v>3</v>
      </c>
      <c r="E715">
        <v>1</v>
      </c>
      <c r="F715">
        <v>0</v>
      </c>
      <c r="G715" t="s">
        <v>612</v>
      </c>
      <c r="H715" t="s">
        <v>610</v>
      </c>
      <c r="I715" t="s">
        <v>1182</v>
      </c>
      <c r="J715" t="s">
        <v>1183</v>
      </c>
      <c r="K715" t="s">
        <v>1185</v>
      </c>
      <c r="L715" t="s">
        <v>87</v>
      </c>
      <c r="M715" t="s">
        <v>1603</v>
      </c>
      <c r="N715" t="s">
        <v>1611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-9.27</v>
      </c>
      <c r="V715">
        <v>-9.27</v>
      </c>
      <c r="W715">
        <v>0</v>
      </c>
      <c r="X715">
        <v>9.27</v>
      </c>
      <c r="Y715">
        <v>0</v>
      </c>
      <c r="Z715">
        <v>100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35">
      <c r="A716" s="1">
        <v>45413</v>
      </c>
      <c r="B716">
        <v>2024</v>
      </c>
      <c r="C716">
        <v>5</v>
      </c>
      <c r="D716">
        <v>2</v>
      </c>
      <c r="E716">
        <v>1</v>
      </c>
      <c r="F716">
        <v>0</v>
      </c>
      <c r="G716" t="s">
        <v>267</v>
      </c>
      <c r="H716" t="s">
        <v>265</v>
      </c>
      <c r="I716" t="s">
        <v>853</v>
      </c>
      <c r="J716" t="s">
        <v>854</v>
      </c>
      <c r="K716" t="s">
        <v>846</v>
      </c>
      <c r="L716" t="s">
        <v>63</v>
      </c>
      <c r="M716" t="s">
        <v>1612</v>
      </c>
      <c r="N716" t="s">
        <v>1617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-6750</v>
      </c>
      <c r="V716">
        <v>-6750</v>
      </c>
      <c r="W716">
        <v>0</v>
      </c>
      <c r="X716">
        <v>6750</v>
      </c>
      <c r="Y716">
        <v>6750</v>
      </c>
      <c r="Z716">
        <v>100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35">
      <c r="A717" s="1">
        <v>45474</v>
      </c>
      <c r="B717">
        <v>2024</v>
      </c>
      <c r="C717">
        <v>7</v>
      </c>
      <c r="D717">
        <v>3</v>
      </c>
      <c r="E717">
        <v>1</v>
      </c>
      <c r="F717">
        <v>0</v>
      </c>
      <c r="G717" t="s">
        <v>267</v>
      </c>
      <c r="H717" t="s">
        <v>265</v>
      </c>
      <c r="I717" t="s">
        <v>853</v>
      </c>
      <c r="J717" t="s">
        <v>854</v>
      </c>
      <c r="K717" t="s">
        <v>846</v>
      </c>
      <c r="L717" t="s">
        <v>63</v>
      </c>
      <c r="M717" t="s">
        <v>1612</v>
      </c>
      <c r="N717" t="s">
        <v>1619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-6750</v>
      </c>
      <c r="V717">
        <v>-6750</v>
      </c>
      <c r="W717">
        <v>0</v>
      </c>
      <c r="X717">
        <v>6750</v>
      </c>
      <c r="Y717">
        <v>6750</v>
      </c>
      <c r="Z717">
        <v>100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35">
      <c r="A718" s="1">
        <v>45505</v>
      </c>
      <c r="B718">
        <v>2024</v>
      </c>
      <c r="C718">
        <v>8</v>
      </c>
      <c r="D718">
        <v>3</v>
      </c>
      <c r="E718">
        <v>1</v>
      </c>
      <c r="F718">
        <v>0</v>
      </c>
      <c r="G718" t="s">
        <v>267</v>
      </c>
      <c r="H718" t="s">
        <v>265</v>
      </c>
      <c r="I718" t="s">
        <v>853</v>
      </c>
      <c r="J718" t="s">
        <v>854</v>
      </c>
      <c r="K718" t="s">
        <v>846</v>
      </c>
      <c r="L718" t="s">
        <v>63</v>
      </c>
      <c r="M718" t="s">
        <v>1612</v>
      </c>
      <c r="N718" t="s">
        <v>1620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-6750</v>
      </c>
      <c r="V718">
        <v>-6750</v>
      </c>
      <c r="W718">
        <v>0</v>
      </c>
      <c r="X718">
        <v>6750</v>
      </c>
      <c r="Y718">
        <v>0</v>
      </c>
      <c r="Z718">
        <v>100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35">
      <c r="A719" s="1">
        <v>45352</v>
      </c>
      <c r="B719">
        <v>2024</v>
      </c>
      <c r="C719">
        <v>3</v>
      </c>
      <c r="D719">
        <v>1</v>
      </c>
      <c r="E719">
        <v>0</v>
      </c>
      <c r="F719">
        <v>0</v>
      </c>
      <c r="G719" t="s">
        <v>267</v>
      </c>
      <c r="H719" t="s">
        <v>265</v>
      </c>
      <c r="I719" t="s">
        <v>687</v>
      </c>
      <c r="J719" t="s">
        <v>688</v>
      </c>
      <c r="K719" t="s">
        <v>690</v>
      </c>
      <c r="L719" t="s">
        <v>66</v>
      </c>
      <c r="M719" t="s">
        <v>1612</v>
      </c>
      <c r="N719" t="s">
        <v>1615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-36750</v>
      </c>
      <c r="V719">
        <v>10500</v>
      </c>
      <c r="W719">
        <v>0</v>
      </c>
      <c r="X719">
        <v>36750</v>
      </c>
      <c r="Y719">
        <v>36750</v>
      </c>
      <c r="Z719">
        <v>100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35">
      <c r="A720" s="1">
        <v>45413</v>
      </c>
      <c r="B720">
        <v>2024</v>
      </c>
      <c r="C720">
        <v>5</v>
      </c>
      <c r="D720">
        <v>2</v>
      </c>
      <c r="E720">
        <v>1</v>
      </c>
      <c r="F720">
        <v>0</v>
      </c>
      <c r="G720" t="s">
        <v>612</v>
      </c>
      <c r="H720" t="s">
        <v>610</v>
      </c>
      <c r="I720" t="s">
        <v>754</v>
      </c>
      <c r="J720" t="s">
        <v>755</v>
      </c>
      <c r="K720" t="s">
        <v>757</v>
      </c>
      <c r="L720" t="s">
        <v>87</v>
      </c>
      <c r="M720" t="s">
        <v>1603</v>
      </c>
      <c r="N720" t="s">
        <v>1605</v>
      </c>
      <c r="O720">
        <v>2550</v>
      </c>
      <c r="P720">
        <v>0</v>
      </c>
      <c r="Q720">
        <v>-2550</v>
      </c>
      <c r="R720">
        <v>0</v>
      </c>
      <c r="S720">
        <v>-137.5</v>
      </c>
      <c r="T720">
        <v>-137.5</v>
      </c>
      <c r="U720">
        <v>137.5</v>
      </c>
      <c r="V720">
        <v>-2412.5</v>
      </c>
      <c r="W720">
        <v>0</v>
      </c>
      <c r="X720">
        <v>194.45436482630058</v>
      </c>
      <c r="Y720">
        <v>3300</v>
      </c>
      <c r="Z720">
        <v>0</v>
      </c>
      <c r="AA720">
        <v>1</v>
      </c>
      <c r="AB720">
        <v>-0.70710678118654746</v>
      </c>
      <c r="AC720">
        <v>137.5</v>
      </c>
      <c r="AD720">
        <v>4.9236239171066263</v>
      </c>
      <c r="AE720">
        <v>0</v>
      </c>
      <c r="AF720">
        <v>0</v>
      </c>
    </row>
    <row r="721" spans="1:32" x14ac:dyDescent="0.35">
      <c r="A721" s="1">
        <v>45505</v>
      </c>
      <c r="B721">
        <v>2024</v>
      </c>
      <c r="C721">
        <v>8</v>
      </c>
      <c r="D721">
        <v>3</v>
      </c>
      <c r="E721">
        <v>1</v>
      </c>
      <c r="F721">
        <v>0</v>
      </c>
      <c r="G721" t="s">
        <v>612</v>
      </c>
      <c r="H721" t="s">
        <v>610</v>
      </c>
      <c r="I721" t="s">
        <v>906</v>
      </c>
      <c r="J721" t="s">
        <v>907</v>
      </c>
      <c r="K721" t="s">
        <v>902</v>
      </c>
      <c r="L721" t="s">
        <v>93</v>
      </c>
      <c r="M721" t="s">
        <v>1603</v>
      </c>
      <c r="N721" t="s">
        <v>1609</v>
      </c>
      <c r="O721">
        <v>0</v>
      </c>
      <c r="P721">
        <v>0</v>
      </c>
      <c r="Q721">
        <v>0</v>
      </c>
      <c r="R721">
        <v>0</v>
      </c>
      <c r="S721">
        <v>-1470</v>
      </c>
      <c r="T721">
        <v>-1470</v>
      </c>
      <c r="U721">
        <v>1470</v>
      </c>
      <c r="V721">
        <v>1470</v>
      </c>
      <c r="W721">
        <v>0</v>
      </c>
      <c r="X721">
        <v>1470</v>
      </c>
      <c r="Y721">
        <v>-1470</v>
      </c>
      <c r="Z721">
        <v>100</v>
      </c>
      <c r="AA721">
        <v>1</v>
      </c>
      <c r="AB721">
        <v>-1</v>
      </c>
      <c r="AC721">
        <v>1470</v>
      </c>
      <c r="AD721">
        <v>7.2930176797727819</v>
      </c>
      <c r="AE721">
        <v>0</v>
      </c>
      <c r="AF721">
        <v>0</v>
      </c>
    </row>
    <row r="722" spans="1:32" x14ac:dyDescent="0.35">
      <c r="A722" s="1">
        <v>45413</v>
      </c>
      <c r="B722">
        <v>2024</v>
      </c>
      <c r="C722">
        <v>5</v>
      </c>
      <c r="D722">
        <v>2</v>
      </c>
      <c r="E722">
        <v>1</v>
      </c>
      <c r="F722">
        <v>0</v>
      </c>
      <c r="G722" t="s">
        <v>612</v>
      </c>
      <c r="H722" t="s">
        <v>610</v>
      </c>
      <c r="I722" t="s">
        <v>926</v>
      </c>
      <c r="J722" t="s">
        <v>927</v>
      </c>
      <c r="K722" t="s">
        <v>929</v>
      </c>
      <c r="L722" t="s">
        <v>93</v>
      </c>
      <c r="M722" t="s">
        <v>1603</v>
      </c>
      <c r="N722" t="s">
        <v>1605</v>
      </c>
      <c r="O722">
        <v>0</v>
      </c>
      <c r="P722">
        <v>0</v>
      </c>
      <c r="Q722">
        <v>0</v>
      </c>
      <c r="R722">
        <v>0</v>
      </c>
      <c r="S722">
        <v>-400</v>
      </c>
      <c r="T722">
        <v>-400</v>
      </c>
      <c r="U722">
        <v>400</v>
      </c>
      <c r="V722">
        <v>400</v>
      </c>
      <c r="W722">
        <v>0</v>
      </c>
      <c r="X722">
        <v>565.68542494923804</v>
      </c>
      <c r="Y722">
        <v>-400</v>
      </c>
      <c r="Z722">
        <v>100</v>
      </c>
      <c r="AA722">
        <v>1</v>
      </c>
      <c r="AB722">
        <v>-0.70710678118654746</v>
      </c>
      <c r="AC722">
        <v>400</v>
      </c>
      <c r="AD722">
        <v>5.9914645471079817</v>
      </c>
      <c r="AE722">
        <v>0</v>
      </c>
      <c r="AF722">
        <v>0</v>
      </c>
    </row>
    <row r="723" spans="1:32" x14ac:dyDescent="0.35">
      <c r="A723" s="1">
        <v>45383</v>
      </c>
      <c r="B723">
        <v>2024</v>
      </c>
      <c r="C723">
        <v>4</v>
      </c>
      <c r="D723">
        <v>2</v>
      </c>
      <c r="E723">
        <v>0</v>
      </c>
      <c r="F723">
        <v>0</v>
      </c>
      <c r="G723" t="s">
        <v>612</v>
      </c>
      <c r="H723" t="s">
        <v>610</v>
      </c>
      <c r="I723" t="s">
        <v>687</v>
      </c>
      <c r="J723" t="s">
        <v>688</v>
      </c>
      <c r="K723" t="s">
        <v>690</v>
      </c>
      <c r="L723" t="s">
        <v>96</v>
      </c>
      <c r="M723" t="s">
        <v>1603</v>
      </c>
      <c r="N723" t="s">
        <v>1607</v>
      </c>
      <c r="O723">
        <v>0</v>
      </c>
      <c r="P723">
        <v>0</v>
      </c>
      <c r="Q723">
        <v>0</v>
      </c>
      <c r="R723">
        <v>0</v>
      </c>
      <c r="S723">
        <v>-585.89</v>
      </c>
      <c r="T723">
        <v>-585.89</v>
      </c>
      <c r="U723">
        <v>585.89</v>
      </c>
      <c r="V723">
        <v>585.89</v>
      </c>
      <c r="W723">
        <v>0</v>
      </c>
      <c r="X723">
        <v>585.89</v>
      </c>
      <c r="Y723">
        <v>630.59</v>
      </c>
      <c r="Z723">
        <v>100</v>
      </c>
      <c r="AA723">
        <v>1</v>
      </c>
      <c r="AB723">
        <v>-1</v>
      </c>
      <c r="AC723">
        <v>585.89</v>
      </c>
      <c r="AD723">
        <v>6.3731320586460836</v>
      </c>
      <c r="AE723">
        <v>0</v>
      </c>
      <c r="AF723">
        <v>0</v>
      </c>
    </row>
    <row r="724" spans="1:32" x14ac:dyDescent="0.35">
      <c r="A724" s="1">
        <v>45323</v>
      </c>
      <c r="B724">
        <v>2024</v>
      </c>
      <c r="C724">
        <v>2</v>
      </c>
      <c r="D724">
        <v>1</v>
      </c>
      <c r="E724">
        <v>0</v>
      </c>
      <c r="F724">
        <v>0</v>
      </c>
      <c r="G724" t="s">
        <v>612</v>
      </c>
      <c r="H724" t="s">
        <v>610</v>
      </c>
      <c r="I724" t="s">
        <v>718</v>
      </c>
      <c r="J724" t="s">
        <v>719</v>
      </c>
      <c r="K724" t="s">
        <v>703</v>
      </c>
      <c r="L724" t="s">
        <v>90</v>
      </c>
      <c r="M724" t="s">
        <v>1603</v>
      </c>
      <c r="N724" t="s">
        <v>1608</v>
      </c>
      <c r="O724">
        <v>0</v>
      </c>
      <c r="P724">
        <v>0</v>
      </c>
      <c r="Q724">
        <v>0</v>
      </c>
      <c r="R724">
        <v>0</v>
      </c>
      <c r="S724">
        <v>-786.64</v>
      </c>
      <c r="T724">
        <v>-786.64</v>
      </c>
      <c r="U724">
        <v>786.64</v>
      </c>
      <c r="V724">
        <v>786.64</v>
      </c>
      <c r="W724">
        <v>0</v>
      </c>
      <c r="X724">
        <v>1112.4769567051715</v>
      </c>
      <c r="Y724">
        <v>0</v>
      </c>
      <c r="Z724">
        <v>100</v>
      </c>
      <c r="AA724">
        <v>1</v>
      </c>
      <c r="AB724">
        <v>-0.70710678118654757</v>
      </c>
      <c r="AC724">
        <v>786.64</v>
      </c>
      <c r="AD724">
        <v>6.6677707104719008</v>
      </c>
      <c r="AE724">
        <v>0</v>
      </c>
      <c r="AF724">
        <v>0</v>
      </c>
    </row>
    <row r="725" spans="1:32" x14ac:dyDescent="0.35">
      <c r="A725" s="1">
        <v>45505</v>
      </c>
      <c r="B725">
        <v>2024</v>
      </c>
      <c r="C725">
        <v>8</v>
      </c>
      <c r="D725">
        <v>3</v>
      </c>
      <c r="E725">
        <v>1</v>
      </c>
      <c r="F725">
        <v>0</v>
      </c>
      <c r="G725" t="s">
        <v>612</v>
      </c>
      <c r="H725" t="s">
        <v>610</v>
      </c>
      <c r="I725" t="s">
        <v>721</v>
      </c>
      <c r="J725" t="s">
        <v>722</v>
      </c>
      <c r="K725" t="s">
        <v>703</v>
      </c>
      <c r="L725" t="s">
        <v>96</v>
      </c>
      <c r="M725" t="s">
        <v>1603</v>
      </c>
      <c r="N725" t="s">
        <v>1609</v>
      </c>
      <c r="O725">
        <v>1868</v>
      </c>
      <c r="P725">
        <v>0</v>
      </c>
      <c r="Q725">
        <v>-1868</v>
      </c>
      <c r="R725">
        <v>0</v>
      </c>
      <c r="S725">
        <v>-2043.3</v>
      </c>
      <c r="T725">
        <v>-2043.3</v>
      </c>
      <c r="U725">
        <v>2043.3</v>
      </c>
      <c r="V725">
        <v>175.29999999999995</v>
      </c>
      <c r="W725">
        <v>0</v>
      </c>
      <c r="X725">
        <v>2889.6625719969452</v>
      </c>
      <c r="Y725">
        <v>-2043.3</v>
      </c>
      <c r="Z725">
        <v>0</v>
      </c>
      <c r="AA725">
        <v>1</v>
      </c>
      <c r="AB725">
        <v>-0.70710678118654746</v>
      </c>
      <c r="AC725">
        <v>2043.3</v>
      </c>
      <c r="AD725">
        <v>7.6223214269153825</v>
      </c>
      <c r="AE725">
        <v>0</v>
      </c>
      <c r="AF725">
        <v>0</v>
      </c>
    </row>
    <row r="726" spans="1:32" x14ac:dyDescent="0.35">
      <c r="A726" s="1">
        <v>45474</v>
      </c>
      <c r="B726">
        <v>2024</v>
      </c>
      <c r="C726">
        <v>7</v>
      </c>
      <c r="D726">
        <v>3</v>
      </c>
      <c r="E726">
        <v>1</v>
      </c>
      <c r="F726">
        <v>0</v>
      </c>
      <c r="G726" t="s">
        <v>612</v>
      </c>
      <c r="H726" t="s">
        <v>610</v>
      </c>
      <c r="I726" t="s">
        <v>742</v>
      </c>
      <c r="J726" t="s">
        <v>743</v>
      </c>
      <c r="K726" t="s">
        <v>703</v>
      </c>
      <c r="L726" t="s">
        <v>87</v>
      </c>
      <c r="M726" t="s">
        <v>1603</v>
      </c>
      <c r="N726" t="s">
        <v>1611</v>
      </c>
      <c r="O726">
        <v>0</v>
      </c>
      <c r="P726">
        <v>0</v>
      </c>
      <c r="Q726">
        <v>0</v>
      </c>
      <c r="R726">
        <v>0</v>
      </c>
      <c r="S726">
        <v>-100</v>
      </c>
      <c r="T726">
        <v>-100</v>
      </c>
      <c r="U726">
        <v>100</v>
      </c>
      <c r="V726">
        <v>100</v>
      </c>
      <c r="W726">
        <v>0</v>
      </c>
      <c r="X726">
        <v>100</v>
      </c>
      <c r="Y726">
        <v>-100</v>
      </c>
      <c r="Z726">
        <v>100</v>
      </c>
      <c r="AA726">
        <v>1</v>
      </c>
      <c r="AB726">
        <v>-1</v>
      </c>
      <c r="AC726">
        <v>100</v>
      </c>
      <c r="AD726">
        <v>4.6051701859880918</v>
      </c>
      <c r="AE726">
        <v>0</v>
      </c>
      <c r="AF726">
        <v>0</v>
      </c>
    </row>
    <row r="727" spans="1:32" x14ac:dyDescent="0.35">
      <c r="A727" s="1">
        <v>45413</v>
      </c>
      <c r="B727">
        <v>2024</v>
      </c>
      <c r="C727">
        <v>5</v>
      </c>
      <c r="D727">
        <v>2</v>
      </c>
      <c r="E727">
        <v>1</v>
      </c>
      <c r="F727">
        <v>0</v>
      </c>
      <c r="G727" t="s">
        <v>612</v>
      </c>
      <c r="H727" t="s">
        <v>610</v>
      </c>
      <c r="I727" t="s">
        <v>892</v>
      </c>
      <c r="J727" t="s">
        <v>893</v>
      </c>
      <c r="K727" t="s">
        <v>895</v>
      </c>
      <c r="L727" t="s">
        <v>87</v>
      </c>
      <c r="M727" t="s">
        <v>1603</v>
      </c>
      <c r="N727" t="s">
        <v>1605</v>
      </c>
      <c r="O727">
        <v>1700</v>
      </c>
      <c r="P727">
        <v>0</v>
      </c>
      <c r="Q727">
        <v>-1700</v>
      </c>
      <c r="R727">
        <v>0</v>
      </c>
      <c r="S727">
        <v>-2658</v>
      </c>
      <c r="T727">
        <v>-2658</v>
      </c>
      <c r="U727">
        <v>2658</v>
      </c>
      <c r="V727">
        <v>2658</v>
      </c>
      <c r="W727">
        <v>0</v>
      </c>
      <c r="X727">
        <v>2658</v>
      </c>
      <c r="Y727">
        <v>-2658</v>
      </c>
      <c r="Z727">
        <v>0</v>
      </c>
      <c r="AA727">
        <v>1</v>
      </c>
      <c r="AB727">
        <v>-1</v>
      </c>
      <c r="AC727">
        <v>2658</v>
      </c>
      <c r="AD727">
        <v>7.8853292392731911</v>
      </c>
      <c r="AE727">
        <v>0</v>
      </c>
      <c r="AF727">
        <v>0</v>
      </c>
    </row>
    <row r="728" spans="1:32" x14ac:dyDescent="0.35">
      <c r="A728" s="1">
        <v>45383</v>
      </c>
      <c r="B728">
        <v>2024</v>
      </c>
      <c r="C728">
        <v>4</v>
      </c>
      <c r="D728">
        <v>2</v>
      </c>
      <c r="E728">
        <v>0</v>
      </c>
      <c r="F728">
        <v>0</v>
      </c>
      <c r="G728" t="s">
        <v>612</v>
      </c>
      <c r="H728" t="s">
        <v>610</v>
      </c>
      <c r="I728" t="s">
        <v>850</v>
      </c>
      <c r="J728" t="s">
        <v>851</v>
      </c>
      <c r="K728" t="s">
        <v>846</v>
      </c>
      <c r="L728" t="s">
        <v>87</v>
      </c>
      <c r="M728" t="s">
        <v>1603</v>
      </c>
      <c r="N728" t="s">
        <v>1607</v>
      </c>
      <c r="O728">
        <v>0</v>
      </c>
      <c r="P728">
        <v>0</v>
      </c>
      <c r="Q728">
        <v>0</v>
      </c>
      <c r="R728">
        <v>0</v>
      </c>
      <c r="S728">
        <v>-150</v>
      </c>
      <c r="T728">
        <v>-150</v>
      </c>
      <c r="U728">
        <v>150</v>
      </c>
      <c r="V728">
        <v>150</v>
      </c>
      <c r="W728">
        <v>0</v>
      </c>
      <c r="X728">
        <v>150</v>
      </c>
      <c r="Y728">
        <v>0</v>
      </c>
      <c r="Z728">
        <v>100</v>
      </c>
      <c r="AA728">
        <v>1</v>
      </c>
      <c r="AB728">
        <v>-1</v>
      </c>
      <c r="AC728">
        <v>150</v>
      </c>
      <c r="AD728">
        <v>5.0106352940962555</v>
      </c>
      <c r="AE728">
        <v>0</v>
      </c>
      <c r="AF728">
        <v>0</v>
      </c>
    </row>
    <row r="729" spans="1:32" x14ac:dyDescent="0.35">
      <c r="A729" s="1">
        <v>45505</v>
      </c>
      <c r="B729">
        <v>2024</v>
      </c>
      <c r="C729">
        <v>8</v>
      </c>
      <c r="D729">
        <v>3</v>
      </c>
      <c r="E729">
        <v>1</v>
      </c>
      <c r="F729">
        <v>0</v>
      </c>
      <c r="G729" t="s">
        <v>267</v>
      </c>
      <c r="H729" t="s">
        <v>265</v>
      </c>
      <c r="I729" t="s">
        <v>778</v>
      </c>
      <c r="J729" t="s">
        <v>779</v>
      </c>
      <c r="K729" t="s">
        <v>781</v>
      </c>
      <c r="L729" t="s">
        <v>66</v>
      </c>
      <c r="M729" t="s">
        <v>1612</v>
      </c>
      <c r="N729" t="s">
        <v>1620</v>
      </c>
      <c r="O729">
        <v>0</v>
      </c>
      <c r="P729">
        <v>0</v>
      </c>
      <c r="Q729">
        <v>0</v>
      </c>
      <c r="R729">
        <v>0</v>
      </c>
      <c r="S729">
        <v>-1250</v>
      </c>
      <c r="T729">
        <v>-1250</v>
      </c>
      <c r="U729">
        <v>1250</v>
      </c>
      <c r="V729">
        <v>1410</v>
      </c>
      <c r="W729">
        <v>0</v>
      </c>
      <c r="X729">
        <v>1250</v>
      </c>
      <c r="Y729">
        <v>0</v>
      </c>
      <c r="Z729">
        <v>100</v>
      </c>
      <c r="AA729">
        <v>1</v>
      </c>
      <c r="AB729">
        <v>-1</v>
      </c>
      <c r="AC729">
        <v>1250</v>
      </c>
      <c r="AD729">
        <v>7.1308988302963465</v>
      </c>
      <c r="AE729">
        <v>0</v>
      </c>
      <c r="AF729">
        <v>0</v>
      </c>
    </row>
    <row r="730" spans="1:32" x14ac:dyDescent="0.35">
      <c r="A730" s="1">
        <v>45474</v>
      </c>
      <c r="B730">
        <v>2024</v>
      </c>
      <c r="C730">
        <v>7</v>
      </c>
      <c r="D730">
        <v>3</v>
      </c>
      <c r="E730">
        <v>1</v>
      </c>
      <c r="F730">
        <v>0</v>
      </c>
      <c r="G730" t="s">
        <v>612</v>
      </c>
      <c r="H730" t="s">
        <v>610</v>
      </c>
      <c r="I730" t="s">
        <v>653</v>
      </c>
      <c r="J730" t="s">
        <v>654</v>
      </c>
      <c r="K730" t="s">
        <v>212</v>
      </c>
      <c r="L730" t="s">
        <v>93</v>
      </c>
      <c r="M730" t="s">
        <v>1603</v>
      </c>
      <c r="N730" t="s">
        <v>1611</v>
      </c>
      <c r="O730">
        <v>1000</v>
      </c>
      <c r="P730">
        <v>0</v>
      </c>
      <c r="Q730">
        <v>-1000</v>
      </c>
      <c r="R730">
        <v>0</v>
      </c>
      <c r="S730">
        <v>-564.9</v>
      </c>
      <c r="T730">
        <v>-564.9</v>
      </c>
      <c r="U730">
        <v>-697.28000000000009</v>
      </c>
      <c r="V730">
        <v>-697.28000000000009</v>
      </c>
      <c r="W730">
        <v>0</v>
      </c>
      <c r="X730">
        <v>1095.0821340885807</v>
      </c>
      <c r="Y730">
        <v>295.07</v>
      </c>
      <c r="Z730">
        <v>0</v>
      </c>
      <c r="AA730">
        <v>1</v>
      </c>
      <c r="AB730">
        <v>-0.51585171779846195</v>
      </c>
      <c r="AC730">
        <v>564.9</v>
      </c>
      <c r="AD730">
        <v>6.3366487243312166</v>
      </c>
      <c r="AE730">
        <v>0</v>
      </c>
      <c r="AF730">
        <v>0</v>
      </c>
    </row>
    <row r="731" spans="1:32" x14ac:dyDescent="0.35">
      <c r="A731" s="1">
        <v>45352</v>
      </c>
      <c r="B731">
        <v>2024</v>
      </c>
      <c r="C731">
        <v>3</v>
      </c>
      <c r="D731">
        <v>1</v>
      </c>
      <c r="E731">
        <v>0</v>
      </c>
      <c r="F731">
        <v>0</v>
      </c>
      <c r="G731" t="s">
        <v>612</v>
      </c>
      <c r="H731" t="s">
        <v>610</v>
      </c>
      <c r="I731" t="s">
        <v>721</v>
      </c>
      <c r="J731" t="s">
        <v>722</v>
      </c>
      <c r="K731" t="s">
        <v>703</v>
      </c>
      <c r="L731" t="s">
        <v>93</v>
      </c>
      <c r="M731" t="s">
        <v>1603</v>
      </c>
      <c r="N731" t="s">
        <v>1610</v>
      </c>
      <c r="O731">
        <v>1868</v>
      </c>
      <c r="P731">
        <v>0</v>
      </c>
      <c r="Q731">
        <v>-1868</v>
      </c>
      <c r="R731">
        <v>0</v>
      </c>
      <c r="S731">
        <v>-805.51</v>
      </c>
      <c r="T731">
        <v>-805.51</v>
      </c>
      <c r="U731">
        <v>805.51</v>
      </c>
      <c r="V731">
        <v>-1062.49</v>
      </c>
      <c r="W731">
        <v>0</v>
      </c>
      <c r="X731">
        <v>1139.1631666271517</v>
      </c>
      <c r="Y731">
        <v>-805.51</v>
      </c>
      <c r="Z731">
        <v>0</v>
      </c>
      <c r="AA731">
        <v>1</v>
      </c>
      <c r="AB731">
        <v>-0.70710678118654757</v>
      </c>
      <c r="AC731">
        <v>805.51</v>
      </c>
      <c r="AD731">
        <v>6.691475617189254</v>
      </c>
      <c r="AE731">
        <v>0</v>
      </c>
      <c r="AF731">
        <v>0</v>
      </c>
    </row>
    <row r="732" spans="1:32" x14ac:dyDescent="0.35">
      <c r="A732" s="1">
        <v>45444</v>
      </c>
      <c r="B732">
        <v>2024</v>
      </c>
      <c r="C732">
        <v>6</v>
      </c>
      <c r="D732">
        <v>2</v>
      </c>
      <c r="E732">
        <v>1</v>
      </c>
      <c r="F732">
        <v>0</v>
      </c>
      <c r="G732" t="s">
        <v>612</v>
      </c>
      <c r="H732" t="s">
        <v>610</v>
      </c>
      <c r="I732" t="s">
        <v>761</v>
      </c>
      <c r="J732" t="s">
        <v>762</v>
      </c>
      <c r="K732" t="s">
        <v>764</v>
      </c>
      <c r="L732" t="s">
        <v>96</v>
      </c>
      <c r="M732" t="s">
        <v>1603</v>
      </c>
      <c r="N732" t="s">
        <v>1606</v>
      </c>
      <c r="O732">
        <v>5268</v>
      </c>
      <c r="P732">
        <v>0</v>
      </c>
      <c r="Q732">
        <v>-5268</v>
      </c>
      <c r="R732">
        <v>0</v>
      </c>
      <c r="S732">
        <v>-6640.18</v>
      </c>
      <c r="T732">
        <v>-6640.18</v>
      </c>
      <c r="U732">
        <v>6358.18</v>
      </c>
      <c r="V732">
        <v>6358.18</v>
      </c>
      <c r="W732">
        <v>0</v>
      </c>
      <c r="X732">
        <v>6503.7668833069356</v>
      </c>
      <c r="Y732">
        <v>-6640.18</v>
      </c>
      <c r="Z732">
        <v>0</v>
      </c>
      <c r="AA732">
        <v>1</v>
      </c>
      <c r="AB732">
        <v>-1.0209744781971188</v>
      </c>
      <c r="AC732">
        <v>6640.18</v>
      </c>
      <c r="AD732">
        <v>8.8008943505367867</v>
      </c>
      <c r="AE732">
        <v>0</v>
      </c>
      <c r="AF732">
        <v>0</v>
      </c>
    </row>
    <row r="733" spans="1:32" x14ac:dyDescent="0.35">
      <c r="A733" s="1">
        <v>45413</v>
      </c>
      <c r="B733">
        <v>2024</v>
      </c>
      <c r="C733">
        <v>5</v>
      </c>
      <c r="D733">
        <v>2</v>
      </c>
      <c r="E733">
        <v>1</v>
      </c>
      <c r="F733">
        <v>0</v>
      </c>
      <c r="G733" t="s">
        <v>612</v>
      </c>
      <c r="H733" t="s">
        <v>610</v>
      </c>
      <c r="I733" t="s">
        <v>709</v>
      </c>
      <c r="J733" t="s">
        <v>710</v>
      </c>
      <c r="K733" t="s">
        <v>703</v>
      </c>
      <c r="L733" t="s">
        <v>93</v>
      </c>
      <c r="M733" t="s">
        <v>1603</v>
      </c>
      <c r="N733" t="s">
        <v>1605</v>
      </c>
      <c r="O733">
        <v>0</v>
      </c>
      <c r="P733">
        <v>0</v>
      </c>
      <c r="Q733">
        <v>0</v>
      </c>
      <c r="R733">
        <v>0</v>
      </c>
      <c r="S733">
        <v>-2289</v>
      </c>
      <c r="T733">
        <v>-2289</v>
      </c>
      <c r="U733">
        <v>2289</v>
      </c>
      <c r="V733">
        <v>2289</v>
      </c>
      <c r="W733">
        <v>0</v>
      </c>
      <c r="X733">
        <v>3237.1348442720146</v>
      </c>
      <c r="Y733">
        <v>-2289</v>
      </c>
      <c r="Z733">
        <v>100</v>
      </c>
      <c r="AA733">
        <v>1</v>
      </c>
      <c r="AB733">
        <v>-0.70710678118654757</v>
      </c>
      <c r="AC733">
        <v>2289</v>
      </c>
      <c r="AD733">
        <v>7.7358703199525669</v>
      </c>
      <c r="AE733">
        <v>0</v>
      </c>
      <c r="AF733">
        <v>0</v>
      </c>
    </row>
    <row r="734" spans="1:32" x14ac:dyDescent="0.35">
      <c r="A734" s="1">
        <v>45474</v>
      </c>
      <c r="B734">
        <v>2024</v>
      </c>
      <c r="C734">
        <v>7</v>
      </c>
      <c r="D734">
        <v>3</v>
      </c>
      <c r="E734">
        <v>1</v>
      </c>
      <c r="F734">
        <v>0</v>
      </c>
      <c r="G734" t="s">
        <v>612</v>
      </c>
      <c r="H734" t="s">
        <v>610</v>
      </c>
      <c r="I734" t="s">
        <v>739</v>
      </c>
      <c r="J734" t="s">
        <v>740</v>
      </c>
      <c r="K734" t="s">
        <v>703</v>
      </c>
      <c r="L734" t="s">
        <v>93</v>
      </c>
      <c r="M734" t="s">
        <v>1603</v>
      </c>
      <c r="N734" t="s">
        <v>1611</v>
      </c>
      <c r="O734">
        <v>0</v>
      </c>
      <c r="P734">
        <v>0</v>
      </c>
      <c r="Q734">
        <v>0</v>
      </c>
      <c r="R734">
        <v>0</v>
      </c>
      <c r="S734">
        <v>61447</v>
      </c>
      <c r="T734">
        <v>61447</v>
      </c>
      <c r="U734">
        <v>-61447</v>
      </c>
      <c r="V734">
        <v>-61447</v>
      </c>
      <c r="W734">
        <v>0</v>
      </c>
      <c r="X734">
        <v>86899.180767139565</v>
      </c>
      <c r="Y734">
        <v>-99000</v>
      </c>
      <c r="Z734">
        <v>100</v>
      </c>
      <c r="AA734">
        <v>1</v>
      </c>
      <c r="AB734">
        <v>0.70710678118654757</v>
      </c>
      <c r="AC734">
        <v>61447</v>
      </c>
      <c r="AD734">
        <v>11.02593029362343</v>
      </c>
      <c r="AE734">
        <v>1</v>
      </c>
      <c r="AF734">
        <v>1</v>
      </c>
    </row>
    <row r="735" spans="1:32" x14ac:dyDescent="0.35">
      <c r="A735" s="1">
        <v>45474</v>
      </c>
      <c r="B735">
        <v>2024</v>
      </c>
      <c r="C735">
        <v>7</v>
      </c>
      <c r="D735">
        <v>3</v>
      </c>
      <c r="E735">
        <v>1</v>
      </c>
      <c r="F735">
        <v>0</v>
      </c>
      <c r="G735" t="s">
        <v>612</v>
      </c>
      <c r="H735" t="s">
        <v>610</v>
      </c>
      <c r="I735" t="s">
        <v>697</v>
      </c>
      <c r="J735" t="s">
        <v>698</v>
      </c>
      <c r="K735" t="s">
        <v>690</v>
      </c>
      <c r="L735" t="s">
        <v>90</v>
      </c>
      <c r="M735" t="s">
        <v>1603</v>
      </c>
      <c r="N735" t="s">
        <v>1611</v>
      </c>
      <c r="O735">
        <v>0</v>
      </c>
      <c r="P735">
        <v>0</v>
      </c>
      <c r="Q735">
        <v>0</v>
      </c>
      <c r="R735">
        <v>0</v>
      </c>
      <c r="S735">
        <v>-24</v>
      </c>
      <c r="T735">
        <v>-24</v>
      </c>
      <c r="U735">
        <v>24</v>
      </c>
      <c r="V735">
        <v>24</v>
      </c>
      <c r="W735">
        <v>0</v>
      </c>
      <c r="X735">
        <v>24</v>
      </c>
      <c r="Y735">
        <v>-24</v>
      </c>
      <c r="Z735">
        <v>100</v>
      </c>
      <c r="AA735">
        <v>1</v>
      </c>
      <c r="AB735">
        <v>-1</v>
      </c>
      <c r="AC735">
        <v>24</v>
      </c>
      <c r="AD735">
        <v>3.1780538303479458</v>
      </c>
      <c r="AE735">
        <v>0</v>
      </c>
      <c r="AF735">
        <v>0</v>
      </c>
    </row>
    <row r="736" spans="1:32" x14ac:dyDescent="0.35">
      <c r="A736" s="1">
        <v>45444</v>
      </c>
      <c r="B736">
        <v>2024</v>
      </c>
      <c r="C736">
        <v>6</v>
      </c>
      <c r="D736">
        <v>2</v>
      </c>
      <c r="E736">
        <v>1</v>
      </c>
      <c r="F736">
        <v>0</v>
      </c>
      <c r="G736" t="s">
        <v>612</v>
      </c>
      <c r="H736" t="s">
        <v>610</v>
      </c>
      <c r="I736" t="s">
        <v>1058</v>
      </c>
      <c r="J736" t="s">
        <v>1059</v>
      </c>
      <c r="K736" t="s">
        <v>1051</v>
      </c>
      <c r="L736" t="s">
        <v>96</v>
      </c>
      <c r="M736" t="s">
        <v>1603</v>
      </c>
      <c r="N736" t="s">
        <v>1606</v>
      </c>
      <c r="O736">
        <v>0</v>
      </c>
      <c r="P736">
        <v>0</v>
      </c>
      <c r="Q736">
        <v>0</v>
      </c>
      <c r="R736">
        <v>0</v>
      </c>
      <c r="S736">
        <v>-1075.2</v>
      </c>
      <c r="T736">
        <v>-1075.2</v>
      </c>
      <c r="U736">
        <v>1075.2</v>
      </c>
      <c r="V736">
        <v>1075.2</v>
      </c>
      <c r="W736">
        <v>0</v>
      </c>
      <c r="X736">
        <v>1520.5624222635518</v>
      </c>
      <c r="Y736">
        <v>-1075.2</v>
      </c>
      <c r="Z736">
        <v>100</v>
      </c>
      <c r="AA736">
        <v>1</v>
      </c>
      <c r="AB736">
        <v>-0.70710678118654757</v>
      </c>
      <c r="AC736">
        <v>1075.2</v>
      </c>
      <c r="AD736">
        <v>6.9802619697688852</v>
      </c>
      <c r="AE736">
        <v>0</v>
      </c>
      <c r="AF736">
        <v>0</v>
      </c>
    </row>
    <row r="737" spans="1:32" x14ac:dyDescent="0.35">
      <c r="A737" s="1">
        <v>45352</v>
      </c>
      <c r="B737">
        <v>2024</v>
      </c>
      <c r="C737">
        <v>3</v>
      </c>
      <c r="D737">
        <v>1</v>
      </c>
      <c r="E737">
        <v>0</v>
      </c>
      <c r="F737">
        <v>0</v>
      </c>
      <c r="G737" t="s">
        <v>612</v>
      </c>
      <c r="H737" t="s">
        <v>610</v>
      </c>
      <c r="I737" t="s">
        <v>709</v>
      </c>
      <c r="J737" t="s">
        <v>710</v>
      </c>
      <c r="K737" t="s">
        <v>703</v>
      </c>
      <c r="L737" t="s">
        <v>87</v>
      </c>
      <c r="M737" t="s">
        <v>1603</v>
      </c>
      <c r="N737" t="s">
        <v>1610</v>
      </c>
      <c r="O737">
        <v>0</v>
      </c>
      <c r="P737">
        <v>0</v>
      </c>
      <c r="Q737">
        <v>0</v>
      </c>
      <c r="R737">
        <v>0</v>
      </c>
      <c r="S737">
        <v>-1144.5</v>
      </c>
      <c r="T737">
        <v>-1144.5</v>
      </c>
      <c r="U737">
        <v>1144.5</v>
      </c>
      <c r="V737">
        <v>1144.5</v>
      </c>
      <c r="W737">
        <v>0</v>
      </c>
      <c r="X737">
        <v>1618.5674221360073</v>
      </c>
      <c r="Y737">
        <v>0</v>
      </c>
      <c r="Z737">
        <v>100</v>
      </c>
      <c r="AA737">
        <v>1</v>
      </c>
      <c r="AB737">
        <v>-0.70710678118654757</v>
      </c>
      <c r="AC737">
        <v>1144.5</v>
      </c>
      <c r="AD737">
        <v>7.0427231393926215</v>
      </c>
      <c r="AE737">
        <v>0</v>
      </c>
      <c r="AF737">
        <v>0</v>
      </c>
    </row>
    <row r="738" spans="1:32" x14ac:dyDescent="0.35">
      <c r="A738" s="1">
        <v>45292</v>
      </c>
      <c r="B738">
        <v>2024</v>
      </c>
      <c r="C738">
        <v>1</v>
      </c>
      <c r="D738">
        <v>1</v>
      </c>
      <c r="E738">
        <v>0</v>
      </c>
      <c r="F738">
        <v>0</v>
      </c>
      <c r="G738" t="s">
        <v>267</v>
      </c>
      <c r="H738" t="s">
        <v>265</v>
      </c>
      <c r="I738" t="s">
        <v>1343</v>
      </c>
      <c r="J738" t="s">
        <v>1344</v>
      </c>
      <c r="K738" t="s">
        <v>1346</v>
      </c>
      <c r="L738" t="s">
        <v>63</v>
      </c>
      <c r="M738" t="s">
        <v>1612</v>
      </c>
      <c r="N738" t="s">
        <v>1613</v>
      </c>
      <c r="O738">
        <v>0</v>
      </c>
      <c r="P738">
        <v>0</v>
      </c>
      <c r="Q738">
        <v>0</v>
      </c>
      <c r="R738">
        <v>0</v>
      </c>
      <c r="S738">
        <v>380</v>
      </c>
      <c r="T738">
        <v>380</v>
      </c>
      <c r="U738">
        <v>-380</v>
      </c>
      <c r="V738">
        <v>-380</v>
      </c>
      <c r="W738">
        <v>0</v>
      </c>
      <c r="X738">
        <v>537.40115370177614</v>
      </c>
      <c r="Y738">
        <v>-380</v>
      </c>
      <c r="Z738">
        <v>100</v>
      </c>
      <c r="AA738">
        <v>1</v>
      </c>
      <c r="AB738">
        <v>0.70710678118654746</v>
      </c>
      <c r="AC738">
        <v>380</v>
      </c>
      <c r="AD738">
        <v>5.9401712527204316</v>
      </c>
      <c r="AE738">
        <v>0</v>
      </c>
      <c r="AF738">
        <v>1</v>
      </c>
    </row>
    <row r="739" spans="1:32" x14ac:dyDescent="0.35">
      <c r="A739" s="1">
        <v>45444</v>
      </c>
      <c r="B739">
        <v>2024</v>
      </c>
      <c r="C739">
        <v>6</v>
      </c>
      <c r="D739">
        <v>2</v>
      </c>
      <c r="E739">
        <v>1</v>
      </c>
      <c r="F739">
        <v>0</v>
      </c>
      <c r="G739" t="s">
        <v>267</v>
      </c>
      <c r="H739" t="s">
        <v>265</v>
      </c>
      <c r="I739" t="s">
        <v>1343</v>
      </c>
      <c r="J739" t="s">
        <v>1344</v>
      </c>
      <c r="K739" t="s">
        <v>1346</v>
      </c>
      <c r="L739" t="s">
        <v>63</v>
      </c>
      <c r="M739" t="s">
        <v>1612</v>
      </c>
      <c r="N739" t="s">
        <v>1618</v>
      </c>
      <c r="O739">
        <v>0</v>
      </c>
      <c r="P739">
        <v>0</v>
      </c>
      <c r="Q739">
        <v>0</v>
      </c>
      <c r="R739">
        <v>0</v>
      </c>
      <c r="S739">
        <v>380</v>
      </c>
      <c r="T739">
        <v>380</v>
      </c>
      <c r="U739">
        <v>-380</v>
      </c>
      <c r="V739">
        <v>-380</v>
      </c>
      <c r="W739">
        <v>0</v>
      </c>
      <c r="X739">
        <v>380</v>
      </c>
      <c r="Y739">
        <v>-380</v>
      </c>
      <c r="Z739">
        <v>100</v>
      </c>
      <c r="AA739">
        <v>1</v>
      </c>
      <c r="AB739">
        <v>1</v>
      </c>
      <c r="AC739">
        <v>380</v>
      </c>
      <c r="AD739">
        <v>5.9401712527204316</v>
      </c>
      <c r="AE739">
        <v>0</v>
      </c>
      <c r="AF739">
        <v>1</v>
      </c>
    </row>
    <row r="740" spans="1:32" x14ac:dyDescent="0.35">
      <c r="A740" s="1">
        <v>45474</v>
      </c>
      <c r="B740">
        <v>2024</v>
      </c>
      <c r="C740">
        <v>7</v>
      </c>
      <c r="D740">
        <v>3</v>
      </c>
      <c r="E740">
        <v>1</v>
      </c>
      <c r="F740">
        <v>0</v>
      </c>
      <c r="G740" t="s">
        <v>267</v>
      </c>
      <c r="H740" t="s">
        <v>265</v>
      </c>
      <c r="I740" t="s">
        <v>1343</v>
      </c>
      <c r="J740" t="s">
        <v>1344</v>
      </c>
      <c r="K740" t="s">
        <v>1346</v>
      </c>
      <c r="L740" t="s">
        <v>63</v>
      </c>
      <c r="M740" t="s">
        <v>1612</v>
      </c>
      <c r="N740" t="s">
        <v>1619</v>
      </c>
      <c r="O740">
        <v>0</v>
      </c>
      <c r="P740">
        <v>0</v>
      </c>
      <c r="Q740">
        <v>0</v>
      </c>
      <c r="R740">
        <v>0</v>
      </c>
      <c r="S740">
        <v>380</v>
      </c>
      <c r="T740">
        <v>380</v>
      </c>
      <c r="U740">
        <v>0</v>
      </c>
      <c r="V740">
        <v>0</v>
      </c>
      <c r="W740">
        <v>0</v>
      </c>
      <c r="X740">
        <v>380</v>
      </c>
      <c r="Y740">
        <v>0</v>
      </c>
      <c r="Z740">
        <v>100</v>
      </c>
      <c r="AA740">
        <v>1</v>
      </c>
      <c r="AB740">
        <v>1</v>
      </c>
      <c r="AC740">
        <v>380</v>
      </c>
      <c r="AD740">
        <v>5.9401712527204316</v>
      </c>
      <c r="AE740">
        <v>0</v>
      </c>
      <c r="AF740">
        <v>1</v>
      </c>
    </row>
    <row r="741" spans="1:32" x14ac:dyDescent="0.35">
      <c r="A741" s="1">
        <v>45505</v>
      </c>
      <c r="B741">
        <v>2024</v>
      </c>
      <c r="C741">
        <v>8</v>
      </c>
      <c r="D741">
        <v>3</v>
      </c>
      <c r="E741">
        <v>1</v>
      </c>
      <c r="F741">
        <v>0</v>
      </c>
      <c r="G741" t="s">
        <v>612</v>
      </c>
      <c r="H741" t="s">
        <v>610</v>
      </c>
      <c r="I741" t="s">
        <v>1036</v>
      </c>
      <c r="J741" t="s">
        <v>1037</v>
      </c>
      <c r="K741" t="s">
        <v>1024</v>
      </c>
      <c r="L741" t="s">
        <v>96</v>
      </c>
      <c r="M741" t="s">
        <v>1603</v>
      </c>
      <c r="N741" t="s">
        <v>1609</v>
      </c>
      <c r="O741">
        <v>0</v>
      </c>
      <c r="P741">
        <v>0</v>
      </c>
      <c r="Q741">
        <v>0</v>
      </c>
      <c r="R741">
        <v>0</v>
      </c>
      <c r="S741">
        <v>-19282.89</v>
      </c>
      <c r="T741">
        <v>-19282.89</v>
      </c>
      <c r="U741">
        <v>19282.89</v>
      </c>
      <c r="V741">
        <v>19282.89</v>
      </c>
      <c r="W741">
        <v>0</v>
      </c>
      <c r="X741">
        <v>19282.89</v>
      </c>
      <c r="Y741">
        <v>-19282.89</v>
      </c>
      <c r="Z741">
        <v>100</v>
      </c>
      <c r="AA741">
        <v>1</v>
      </c>
      <c r="AB741">
        <v>-1</v>
      </c>
      <c r="AC741">
        <v>19282.89</v>
      </c>
      <c r="AD741">
        <v>9.8669734531967741</v>
      </c>
      <c r="AE741">
        <v>0</v>
      </c>
      <c r="AF741">
        <v>0</v>
      </c>
    </row>
    <row r="742" spans="1:32" x14ac:dyDescent="0.35">
      <c r="A742" s="1">
        <v>45413</v>
      </c>
      <c r="B742">
        <v>2024</v>
      </c>
      <c r="C742">
        <v>5</v>
      </c>
      <c r="D742">
        <v>2</v>
      </c>
      <c r="E742">
        <v>1</v>
      </c>
      <c r="F742">
        <v>0</v>
      </c>
      <c r="G742" t="s">
        <v>612</v>
      </c>
      <c r="H742" t="s">
        <v>610</v>
      </c>
      <c r="I742" t="s">
        <v>653</v>
      </c>
      <c r="J742" t="s">
        <v>654</v>
      </c>
      <c r="K742" t="s">
        <v>212</v>
      </c>
      <c r="L742" t="s">
        <v>87</v>
      </c>
      <c r="M742" t="s">
        <v>1603</v>
      </c>
      <c r="N742" t="s">
        <v>1605</v>
      </c>
      <c r="O742">
        <v>1000</v>
      </c>
      <c r="P742">
        <v>0</v>
      </c>
      <c r="Q742">
        <v>-1000</v>
      </c>
      <c r="R742">
        <v>0</v>
      </c>
      <c r="S742">
        <v>-412.8</v>
      </c>
      <c r="T742">
        <v>-412.8</v>
      </c>
      <c r="U742">
        <v>412.8</v>
      </c>
      <c r="V742">
        <v>-587.20000000000005</v>
      </c>
      <c r="W742">
        <v>0</v>
      </c>
      <c r="X742">
        <v>583.78735854761362</v>
      </c>
      <c r="Y742">
        <v>813.95</v>
      </c>
      <c r="Z742">
        <v>0</v>
      </c>
      <c r="AA742">
        <v>1</v>
      </c>
      <c r="AB742">
        <v>-0.70710678118654757</v>
      </c>
      <c r="AC742">
        <v>412.8</v>
      </c>
      <c r="AD742">
        <v>6.022963214167353</v>
      </c>
      <c r="AE742">
        <v>0</v>
      </c>
      <c r="AF742">
        <v>0</v>
      </c>
    </row>
    <row r="743" spans="1:32" x14ac:dyDescent="0.35">
      <c r="A743" s="1">
        <v>45505</v>
      </c>
      <c r="B743">
        <v>2024</v>
      </c>
      <c r="C743">
        <v>8</v>
      </c>
      <c r="D743">
        <v>3</v>
      </c>
      <c r="E743">
        <v>1</v>
      </c>
      <c r="F743">
        <v>0</v>
      </c>
      <c r="G743" t="s">
        <v>612</v>
      </c>
      <c r="H743" t="s">
        <v>610</v>
      </c>
      <c r="I743" t="s">
        <v>700</v>
      </c>
      <c r="J743" t="s">
        <v>701</v>
      </c>
      <c r="K743" t="s">
        <v>703</v>
      </c>
      <c r="L743" t="s">
        <v>96</v>
      </c>
      <c r="M743" t="s">
        <v>1603</v>
      </c>
      <c r="N743" t="s">
        <v>1609</v>
      </c>
      <c r="O743">
        <v>1868</v>
      </c>
      <c r="P743">
        <v>0</v>
      </c>
      <c r="Q743">
        <v>-1868</v>
      </c>
      <c r="R743">
        <v>0</v>
      </c>
      <c r="S743">
        <v>-483.2</v>
      </c>
      <c r="T743">
        <v>-483.2</v>
      </c>
      <c r="U743">
        <v>379.4</v>
      </c>
      <c r="V743">
        <v>379.4</v>
      </c>
      <c r="W743">
        <v>0</v>
      </c>
      <c r="X743">
        <v>440.56840558533014</v>
      </c>
      <c r="Y743">
        <v>-483.2</v>
      </c>
      <c r="Z743">
        <v>0</v>
      </c>
      <c r="AA743">
        <v>1</v>
      </c>
      <c r="AB743">
        <v>-1.0967649833129327</v>
      </c>
      <c r="AC743">
        <v>483.2</v>
      </c>
      <c r="AD743">
        <v>6.1804306466206054</v>
      </c>
      <c r="AE743">
        <v>0</v>
      </c>
      <c r="AF743">
        <v>0</v>
      </c>
    </row>
    <row r="744" spans="1:32" x14ac:dyDescent="0.35">
      <c r="A744" s="1">
        <v>45474</v>
      </c>
      <c r="B744">
        <v>2024</v>
      </c>
      <c r="C744">
        <v>7</v>
      </c>
      <c r="D744">
        <v>3</v>
      </c>
      <c r="E744">
        <v>1</v>
      </c>
      <c r="F744">
        <v>0</v>
      </c>
      <c r="G744" t="s">
        <v>612</v>
      </c>
      <c r="H744" t="s">
        <v>610</v>
      </c>
      <c r="I744" t="s">
        <v>721</v>
      </c>
      <c r="J744" t="s">
        <v>722</v>
      </c>
      <c r="K744" t="s">
        <v>703</v>
      </c>
      <c r="L744" t="s">
        <v>87</v>
      </c>
      <c r="M744" t="s">
        <v>1603</v>
      </c>
      <c r="N744" t="s">
        <v>1611</v>
      </c>
      <c r="O744">
        <v>1868</v>
      </c>
      <c r="P744">
        <v>0</v>
      </c>
      <c r="Q744">
        <v>-1868</v>
      </c>
      <c r="R744">
        <v>0</v>
      </c>
      <c r="S744">
        <v>-1999.8</v>
      </c>
      <c r="T744">
        <v>-1999.8</v>
      </c>
      <c r="U744">
        <v>1999.8</v>
      </c>
      <c r="V744">
        <v>131.79999999999995</v>
      </c>
      <c r="W744">
        <v>0</v>
      </c>
      <c r="X744">
        <v>2828.1442820337156</v>
      </c>
      <c r="Y744">
        <v>-1999.8</v>
      </c>
      <c r="Z744">
        <v>0</v>
      </c>
      <c r="AA744">
        <v>1</v>
      </c>
      <c r="AB744">
        <v>-0.70710678118654746</v>
      </c>
      <c r="AC744">
        <v>1999.8</v>
      </c>
      <c r="AD744">
        <v>7.600802454541749</v>
      </c>
      <c r="AE744">
        <v>0</v>
      </c>
      <c r="AF744">
        <v>0</v>
      </c>
    </row>
    <row r="745" spans="1:32" x14ac:dyDescent="0.35">
      <c r="A745" s="1">
        <v>45352</v>
      </c>
      <c r="B745">
        <v>2024</v>
      </c>
      <c r="C745">
        <v>3</v>
      </c>
      <c r="D745">
        <v>1</v>
      </c>
      <c r="E745">
        <v>0</v>
      </c>
      <c r="F745">
        <v>0</v>
      </c>
      <c r="G745" t="s">
        <v>612</v>
      </c>
      <c r="H745" t="s">
        <v>610</v>
      </c>
      <c r="I745" t="s">
        <v>724</v>
      </c>
      <c r="J745" t="s">
        <v>725</v>
      </c>
      <c r="K745" t="s">
        <v>703</v>
      </c>
      <c r="L745" t="s">
        <v>87</v>
      </c>
      <c r="M745" t="s">
        <v>1603</v>
      </c>
      <c r="N745" t="s">
        <v>1610</v>
      </c>
      <c r="O745">
        <v>850</v>
      </c>
      <c r="P745">
        <v>0</v>
      </c>
      <c r="Q745">
        <v>-850</v>
      </c>
      <c r="R745">
        <v>0</v>
      </c>
      <c r="S745">
        <v>-7132.57</v>
      </c>
      <c r="T745">
        <v>-7132.57</v>
      </c>
      <c r="U745">
        <v>7132.57</v>
      </c>
      <c r="V745">
        <v>6282.57</v>
      </c>
      <c r="W745">
        <v>0</v>
      </c>
      <c r="X745">
        <v>10086.977228575466</v>
      </c>
      <c r="Y745">
        <v>-7132.57</v>
      </c>
      <c r="Z745">
        <v>0</v>
      </c>
      <c r="AA745">
        <v>1</v>
      </c>
      <c r="AB745">
        <v>-0.70710678118654757</v>
      </c>
      <c r="AC745">
        <v>7132.57</v>
      </c>
      <c r="AD745">
        <v>8.872426897270131</v>
      </c>
      <c r="AE745">
        <v>0</v>
      </c>
      <c r="AF745">
        <v>0</v>
      </c>
    </row>
    <row r="746" spans="1:32" x14ac:dyDescent="0.35">
      <c r="A746" s="1">
        <v>45505</v>
      </c>
      <c r="B746">
        <v>2024</v>
      </c>
      <c r="C746">
        <v>8</v>
      </c>
      <c r="D746">
        <v>3</v>
      </c>
      <c r="E746">
        <v>1</v>
      </c>
      <c r="F746">
        <v>0</v>
      </c>
      <c r="G746" t="s">
        <v>612</v>
      </c>
      <c r="H746" t="s">
        <v>610</v>
      </c>
      <c r="I746" t="s">
        <v>768</v>
      </c>
      <c r="J746" t="s">
        <v>769</v>
      </c>
      <c r="K746" t="s">
        <v>771</v>
      </c>
      <c r="L746" t="s">
        <v>90</v>
      </c>
      <c r="M746" t="s">
        <v>1603</v>
      </c>
      <c r="N746" t="s">
        <v>1609</v>
      </c>
      <c r="O746">
        <v>850</v>
      </c>
      <c r="P746">
        <v>0</v>
      </c>
      <c r="Q746">
        <v>-850</v>
      </c>
      <c r="R746">
        <v>0</v>
      </c>
      <c r="S746">
        <v>-1471.05</v>
      </c>
      <c r="T746">
        <v>-1471.05</v>
      </c>
      <c r="U746">
        <v>932.84999999999991</v>
      </c>
      <c r="V746">
        <v>932.84999999999991</v>
      </c>
      <c r="W746">
        <v>0</v>
      </c>
      <c r="X746">
        <v>1289.1579548294303</v>
      </c>
      <c r="Y746">
        <v>-1471.05</v>
      </c>
      <c r="Z746">
        <v>0</v>
      </c>
      <c r="AA746">
        <v>1</v>
      </c>
      <c r="AB746">
        <v>-1.1410936840510253</v>
      </c>
      <c r="AC746">
        <v>1471.05</v>
      </c>
      <c r="AD746">
        <v>7.2937317105064388</v>
      </c>
      <c r="AE746">
        <v>0</v>
      </c>
      <c r="AF746">
        <v>0</v>
      </c>
    </row>
    <row r="747" spans="1:32" x14ac:dyDescent="0.35">
      <c r="A747" s="1">
        <v>45505</v>
      </c>
      <c r="B747">
        <v>2024</v>
      </c>
      <c r="C747">
        <v>8</v>
      </c>
      <c r="D747">
        <v>3</v>
      </c>
      <c r="E747">
        <v>1</v>
      </c>
      <c r="F747">
        <v>0</v>
      </c>
      <c r="G747" t="s">
        <v>612</v>
      </c>
      <c r="H747" t="s">
        <v>610</v>
      </c>
      <c r="I747" t="s">
        <v>1018</v>
      </c>
      <c r="J747" t="s">
        <v>1019</v>
      </c>
      <c r="K747" t="s">
        <v>994</v>
      </c>
      <c r="L747" t="s">
        <v>96</v>
      </c>
      <c r="M747" t="s">
        <v>1603</v>
      </c>
      <c r="N747" t="s">
        <v>1609</v>
      </c>
      <c r="O747">
        <v>0</v>
      </c>
      <c r="P747">
        <v>0</v>
      </c>
      <c r="Q747">
        <v>0</v>
      </c>
      <c r="R747">
        <v>0</v>
      </c>
      <c r="S747">
        <v>-28871.57</v>
      </c>
      <c r="T747">
        <v>-28871.57</v>
      </c>
      <c r="U747">
        <v>28706.98</v>
      </c>
      <c r="V747">
        <v>28706.98</v>
      </c>
      <c r="W747">
        <v>0</v>
      </c>
      <c r="X747">
        <v>28789.627861900193</v>
      </c>
      <c r="Y747">
        <v>-28871.57</v>
      </c>
      <c r="Z747">
        <v>100</v>
      </c>
      <c r="AA747">
        <v>1</v>
      </c>
      <c r="AB747">
        <v>-1.0028462381831704</v>
      </c>
      <c r="AC747">
        <v>28871.57</v>
      </c>
      <c r="AD747">
        <v>10.270612652889469</v>
      </c>
      <c r="AE747">
        <v>0</v>
      </c>
      <c r="AF747">
        <v>0</v>
      </c>
    </row>
    <row r="748" spans="1:32" x14ac:dyDescent="0.35">
      <c r="A748" s="1">
        <v>45323</v>
      </c>
      <c r="B748">
        <v>2024</v>
      </c>
      <c r="C748">
        <v>2</v>
      </c>
      <c r="D748">
        <v>1</v>
      </c>
      <c r="E748">
        <v>0</v>
      </c>
      <c r="F748">
        <v>0</v>
      </c>
      <c r="G748" t="s">
        <v>267</v>
      </c>
      <c r="H748" t="s">
        <v>265</v>
      </c>
      <c r="I748" t="s">
        <v>853</v>
      </c>
      <c r="J748" t="s">
        <v>854</v>
      </c>
      <c r="K748" t="s">
        <v>846</v>
      </c>
      <c r="L748" t="s">
        <v>60</v>
      </c>
      <c r="M748" t="s">
        <v>1612</v>
      </c>
      <c r="N748" t="s">
        <v>1614</v>
      </c>
      <c r="O748">
        <v>0</v>
      </c>
      <c r="P748">
        <v>0</v>
      </c>
      <c r="Q748">
        <v>0</v>
      </c>
      <c r="R748">
        <v>0</v>
      </c>
      <c r="S748">
        <v>120</v>
      </c>
      <c r="T748">
        <v>120</v>
      </c>
      <c r="U748">
        <v>0</v>
      </c>
      <c r="V748">
        <v>0</v>
      </c>
      <c r="W748">
        <v>0</v>
      </c>
      <c r="X748">
        <v>120</v>
      </c>
      <c r="Y748">
        <v>-120</v>
      </c>
      <c r="Z748">
        <v>100</v>
      </c>
      <c r="AA748">
        <v>1</v>
      </c>
      <c r="AB748">
        <v>1</v>
      </c>
      <c r="AC748">
        <v>120</v>
      </c>
      <c r="AD748">
        <v>4.7874917427820458</v>
      </c>
      <c r="AE748">
        <v>0</v>
      </c>
      <c r="AF748">
        <v>1</v>
      </c>
    </row>
    <row r="749" spans="1:32" x14ac:dyDescent="0.35">
      <c r="A749" s="1">
        <v>45323</v>
      </c>
      <c r="B749">
        <v>2024</v>
      </c>
      <c r="C749">
        <v>2</v>
      </c>
      <c r="D749">
        <v>1</v>
      </c>
      <c r="E749">
        <v>0</v>
      </c>
      <c r="F749">
        <v>0</v>
      </c>
      <c r="G749" t="s">
        <v>612</v>
      </c>
      <c r="H749" t="s">
        <v>610</v>
      </c>
      <c r="I749" t="s">
        <v>892</v>
      </c>
      <c r="J749" t="s">
        <v>893</v>
      </c>
      <c r="K749" t="s">
        <v>895</v>
      </c>
      <c r="L749" t="s">
        <v>90</v>
      </c>
      <c r="M749" t="s">
        <v>1603</v>
      </c>
      <c r="N749" t="s">
        <v>1608</v>
      </c>
      <c r="O749">
        <v>1700</v>
      </c>
      <c r="P749">
        <v>0</v>
      </c>
      <c r="Q749">
        <v>-1700</v>
      </c>
      <c r="R749">
        <v>0</v>
      </c>
      <c r="S749">
        <v>-2658</v>
      </c>
      <c r="T749">
        <v>-2658</v>
      </c>
      <c r="U749">
        <v>2658</v>
      </c>
      <c r="V749">
        <v>958</v>
      </c>
      <c r="W749">
        <v>0</v>
      </c>
      <c r="X749">
        <v>3758.9796487876865</v>
      </c>
      <c r="Y749">
        <v>0</v>
      </c>
      <c r="Z749">
        <v>0</v>
      </c>
      <c r="AA749">
        <v>1</v>
      </c>
      <c r="AB749">
        <v>-0.70710678118654757</v>
      </c>
      <c r="AC749">
        <v>2658</v>
      </c>
      <c r="AD749">
        <v>7.8853292392731911</v>
      </c>
      <c r="AE749">
        <v>0</v>
      </c>
      <c r="AF749">
        <v>0</v>
      </c>
    </row>
    <row r="750" spans="1:32" x14ac:dyDescent="0.35">
      <c r="A750" s="1">
        <v>45383</v>
      </c>
      <c r="B750">
        <v>2024</v>
      </c>
      <c r="C750">
        <v>4</v>
      </c>
      <c r="D750">
        <v>2</v>
      </c>
      <c r="E750">
        <v>0</v>
      </c>
      <c r="F750">
        <v>0</v>
      </c>
      <c r="G750" t="s">
        <v>612</v>
      </c>
      <c r="H750" t="s">
        <v>610</v>
      </c>
      <c r="I750" t="s">
        <v>1182</v>
      </c>
      <c r="J750" t="s">
        <v>1183</v>
      </c>
      <c r="K750" t="s">
        <v>1185</v>
      </c>
      <c r="L750" t="s">
        <v>87</v>
      </c>
      <c r="M750" t="s">
        <v>1603</v>
      </c>
      <c r="N750" t="s">
        <v>1607</v>
      </c>
      <c r="O750">
        <v>0</v>
      </c>
      <c r="P750">
        <v>0</v>
      </c>
      <c r="Q750">
        <v>0</v>
      </c>
      <c r="R750">
        <v>0</v>
      </c>
      <c r="S750">
        <v>-9.27</v>
      </c>
      <c r="T750">
        <v>-9.27</v>
      </c>
      <c r="U750">
        <v>9.27</v>
      </c>
      <c r="V750">
        <v>9.27</v>
      </c>
      <c r="W750">
        <v>0</v>
      </c>
      <c r="X750">
        <v>13.109759723198591</v>
      </c>
      <c r="Y750">
        <v>0</v>
      </c>
      <c r="Z750">
        <v>100</v>
      </c>
      <c r="AA750">
        <v>1</v>
      </c>
      <c r="AB750">
        <v>-0.70710678118654746</v>
      </c>
      <c r="AC750">
        <v>9.27</v>
      </c>
      <c r="AD750">
        <v>2.2267833795777636</v>
      </c>
      <c r="AE750">
        <v>0</v>
      </c>
      <c r="AF750">
        <v>0</v>
      </c>
    </row>
    <row r="751" spans="1:32" x14ac:dyDescent="0.35">
      <c r="A751" s="1">
        <v>45323</v>
      </c>
      <c r="B751">
        <v>2024</v>
      </c>
      <c r="C751">
        <v>2</v>
      </c>
      <c r="D751">
        <v>1</v>
      </c>
      <c r="E751">
        <v>0</v>
      </c>
      <c r="F751">
        <v>0</v>
      </c>
      <c r="G751" t="s">
        <v>267</v>
      </c>
      <c r="H751" t="s">
        <v>265</v>
      </c>
      <c r="I751" t="s">
        <v>853</v>
      </c>
      <c r="J751" t="s">
        <v>854</v>
      </c>
      <c r="K751" t="s">
        <v>846</v>
      </c>
      <c r="L751" t="s">
        <v>63</v>
      </c>
      <c r="M751" t="s">
        <v>1612</v>
      </c>
      <c r="N751" t="s">
        <v>1614</v>
      </c>
      <c r="O751">
        <v>0</v>
      </c>
      <c r="P751">
        <v>0</v>
      </c>
      <c r="Q751">
        <v>0</v>
      </c>
      <c r="R751">
        <v>0</v>
      </c>
      <c r="S751">
        <v>-6750</v>
      </c>
      <c r="T751">
        <v>-6750</v>
      </c>
      <c r="U751">
        <v>6750</v>
      </c>
      <c r="V751">
        <v>6750</v>
      </c>
      <c r="W751">
        <v>0</v>
      </c>
      <c r="X751">
        <v>6750</v>
      </c>
      <c r="Y751">
        <v>-6750</v>
      </c>
      <c r="Z751">
        <v>100</v>
      </c>
      <c r="AA751">
        <v>1</v>
      </c>
      <c r="AB751">
        <v>-1</v>
      </c>
      <c r="AC751">
        <v>6750</v>
      </c>
      <c r="AD751">
        <v>8.8172977838665751</v>
      </c>
      <c r="AE751">
        <v>0</v>
      </c>
      <c r="AF751">
        <v>0</v>
      </c>
    </row>
    <row r="752" spans="1:32" x14ac:dyDescent="0.35">
      <c r="A752" s="1">
        <v>45383</v>
      </c>
      <c r="B752">
        <v>2024</v>
      </c>
      <c r="C752">
        <v>4</v>
      </c>
      <c r="D752">
        <v>2</v>
      </c>
      <c r="E752">
        <v>0</v>
      </c>
      <c r="F752">
        <v>0</v>
      </c>
      <c r="G752" t="s">
        <v>267</v>
      </c>
      <c r="H752" t="s">
        <v>265</v>
      </c>
      <c r="I752" t="s">
        <v>853</v>
      </c>
      <c r="J752" t="s">
        <v>854</v>
      </c>
      <c r="K752" t="s">
        <v>846</v>
      </c>
      <c r="L752" t="s">
        <v>63</v>
      </c>
      <c r="M752" t="s">
        <v>1612</v>
      </c>
      <c r="N752" t="s">
        <v>1616</v>
      </c>
      <c r="O752">
        <v>0</v>
      </c>
      <c r="P752">
        <v>0</v>
      </c>
      <c r="Q752">
        <v>0</v>
      </c>
      <c r="R752">
        <v>0</v>
      </c>
      <c r="S752">
        <v>-6750</v>
      </c>
      <c r="T752">
        <v>-6750</v>
      </c>
      <c r="U752">
        <v>6750</v>
      </c>
      <c r="V752">
        <v>6750</v>
      </c>
      <c r="W752">
        <v>0</v>
      </c>
      <c r="X752">
        <v>6750</v>
      </c>
      <c r="Y752">
        <v>6750</v>
      </c>
      <c r="Z752">
        <v>100</v>
      </c>
      <c r="AA752">
        <v>1</v>
      </c>
      <c r="AB752">
        <v>-1</v>
      </c>
      <c r="AC752">
        <v>6750</v>
      </c>
      <c r="AD752">
        <v>8.8172977838665751</v>
      </c>
      <c r="AE752">
        <v>0</v>
      </c>
      <c r="AF752">
        <v>0</v>
      </c>
    </row>
    <row r="753" spans="1:32" x14ac:dyDescent="0.35">
      <c r="A753" s="1">
        <v>45444</v>
      </c>
      <c r="B753">
        <v>2024</v>
      </c>
      <c r="C753">
        <v>6</v>
      </c>
      <c r="D753">
        <v>2</v>
      </c>
      <c r="E753">
        <v>1</v>
      </c>
      <c r="F753">
        <v>0</v>
      </c>
      <c r="G753" t="s">
        <v>267</v>
      </c>
      <c r="H753" t="s">
        <v>265</v>
      </c>
      <c r="I753" t="s">
        <v>853</v>
      </c>
      <c r="J753" t="s">
        <v>854</v>
      </c>
      <c r="K753" t="s">
        <v>846</v>
      </c>
      <c r="L753" t="s">
        <v>63</v>
      </c>
      <c r="M753" t="s">
        <v>1612</v>
      </c>
      <c r="N753" t="s">
        <v>1618</v>
      </c>
      <c r="O753">
        <v>0</v>
      </c>
      <c r="P753">
        <v>0</v>
      </c>
      <c r="Q753">
        <v>0</v>
      </c>
      <c r="R753">
        <v>0</v>
      </c>
      <c r="S753">
        <v>-6750</v>
      </c>
      <c r="T753">
        <v>-6750</v>
      </c>
      <c r="U753">
        <v>0</v>
      </c>
      <c r="V753">
        <v>0</v>
      </c>
      <c r="W753">
        <v>0</v>
      </c>
      <c r="X753">
        <v>6750</v>
      </c>
      <c r="Y753">
        <v>6750</v>
      </c>
      <c r="Z753">
        <v>100</v>
      </c>
      <c r="AA753">
        <v>1</v>
      </c>
      <c r="AB753">
        <v>-1</v>
      </c>
      <c r="AC753">
        <v>6750</v>
      </c>
      <c r="AD753">
        <v>8.8172977838665751</v>
      </c>
      <c r="AE753">
        <v>0</v>
      </c>
      <c r="AF753">
        <v>0</v>
      </c>
    </row>
    <row r="754" spans="1:32" x14ac:dyDescent="0.35">
      <c r="A754" s="1">
        <v>45474</v>
      </c>
      <c r="B754">
        <v>2024</v>
      </c>
      <c r="C754">
        <v>7</v>
      </c>
      <c r="D754">
        <v>3</v>
      </c>
      <c r="E754">
        <v>1</v>
      </c>
      <c r="F754">
        <v>0</v>
      </c>
      <c r="G754" t="s">
        <v>267</v>
      </c>
      <c r="H754" t="s">
        <v>265</v>
      </c>
      <c r="I754" t="s">
        <v>853</v>
      </c>
      <c r="J754" t="s">
        <v>854</v>
      </c>
      <c r="K754" t="s">
        <v>846</v>
      </c>
      <c r="L754" t="s">
        <v>63</v>
      </c>
      <c r="M754" t="s">
        <v>1612</v>
      </c>
      <c r="N754" t="s">
        <v>1619</v>
      </c>
      <c r="O754">
        <v>0</v>
      </c>
      <c r="P754">
        <v>0</v>
      </c>
      <c r="Q754">
        <v>0</v>
      </c>
      <c r="R754">
        <v>0</v>
      </c>
      <c r="S754">
        <v>-6750</v>
      </c>
      <c r="T754">
        <v>-6750</v>
      </c>
      <c r="U754">
        <v>6750</v>
      </c>
      <c r="V754">
        <v>6750</v>
      </c>
      <c r="W754">
        <v>0</v>
      </c>
      <c r="X754">
        <v>6750</v>
      </c>
      <c r="Y754">
        <v>0</v>
      </c>
      <c r="Z754">
        <v>100</v>
      </c>
      <c r="AA754">
        <v>1</v>
      </c>
      <c r="AB754">
        <v>-1</v>
      </c>
      <c r="AC754">
        <v>6750</v>
      </c>
      <c r="AD754">
        <v>8.8172977838665751</v>
      </c>
      <c r="AE754">
        <v>0</v>
      </c>
      <c r="AF754">
        <v>0</v>
      </c>
    </row>
    <row r="755" spans="1:32" x14ac:dyDescent="0.35">
      <c r="A755" s="1">
        <v>45505</v>
      </c>
      <c r="B755">
        <v>2024</v>
      </c>
      <c r="C755">
        <v>8</v>
      </c>
      <c r="D755">
        <v>3</v>
      </c>
      <c r="E755">
        <v>1</v>
      </c>
      <c r="F755">
        <v>0</v>
      </c>
      <c r="G755" t="s">
        <v>612</v>
      </c>
      <c r="H755" t="s">
        <v>610</v>
      </c>
      <c r="I755" t="s">
        <v>1070</v>
      </c>
      <c r="J755" t="s">
        <v>1071</v>
      </c>
      <c r="K755" t="s">
        <v>1051</v>
      </c>
      <c r="L755" t="s">
        <v>87</v>
      </c>
      <c r="M755" t="s">
        <v>1603</v>
      </c>
      <c r="N755" t="s">
        <v>1609</v>
      </c>
      <c r="O755">
        <v>0</v>
      </c>
      <c r="P755">
        <v>0</v>
      </c>
      <c r="Q755">
        <v>0</v>
      </c>
      <c r="R755">
        <v>0</v>
      </c>
      <c r="S755">
        <v>-411.89</v>
      </c>
      <c r="T755">
        <v>-411.89</v>
      </c>
      <c r="U755">
        <v>411.89</v>
      </c>
      <c r="V755">
        <v>411.89</v>
      </c>
      <c r="W755">
        <v>0</v>
      </c>
      <c r="X755">
        <v>582.50042420585407</v>
      </c>
      <c r="Y755">
        <v>-411.89</v>
      </c>
      <c r="Z755">
        <v>100</v>
      </c>
      <c r="AA755">
        <v>1</v>
      </c>
      <c r="AB755">
        <v>-0.70710678118654757</v>
      </c>
      <c r="AC755">
        <v>411.89</v>
      </c>
      <c r="AD755">
        <v>6.0207563234100112</v>
      </c>
      <c r="AE755">
        <v>0</v>
      </c>
      <c r="AF755">
        <v>0</v>
      </c>
    </row>
    <row r="756" spans="1:32" x14ac:dyDescent="0.35">
      <c r="A756" s="1">
        <v>45505</v>
      </c>
      <c r="B756">
        <v>2024</v>
      </c>
      <c r="C756">
        <v>8</v>
      </c>
      <c r="D756">
        <v>3</v>
      </c>
      <c r="E756">
        <v>1</v>
      </c>
      <c r="F756">
        <v>0</v>
      </c>
      <c r="G756" t="s">
        <v>612</v>
      </c>
      <c r="H756" t="s">
        <v>610</v>
      </c>
      <c r="I756" t="s">
        <v>706</v>
      </c>
      <c r="J756" t="s">
        <v>707</v>
      </c>
      <c r="K756" t="s">
        <v>703</v>
      </c>
      <c r="L756" t="s">
        <v>96</v>
      </c>
      <c r="M756" t="s">
        <v>1603</v>
      </c>
      <c r="N756" t="s">
        <v>1609</v>
      </c>
      <c r="O756">
        <v>340</v>
      </c>
      <c r="P756">
        <v>0</v>
      </c>
      <c r="Q756">
        <v>-340</v>
      </c>
      <c r="R756">
        <v>0</v>
      </c>
      <c r="S756">
        <v>-491.15</v>
      </c>
      <c r="T756">
        <v>-491.15</v>
      </c>
      <c r="U756">
        <v>491.15</v>
      </c>
      <c r="V756">
        <v>151.14999999999998</v>
      </c>
      <c r="W756">
        <v>0</v>
      </c>
      <c r="X756">
        <v>694.59099115954564</v>
      </c>
      <c r="Y756">
        <v>-491.15</v>
      </c>
      <c r="Z756">
        <v>0</v>
      </c>
      <c r="AA756">
        <v>1</v>
      </c>
      <c r="AB756">
        <v>-0.70710678118654746</v>
      </c>
      <c r="AC756">
        <v>491.15</v>
      </c>
      <c r="AD756">
        <v>6.196749580120879</v>
      </c>
      <c r="AE756">
        <v>0</v>
      </c>
      <c r="AF756">
        <v>0</v>
      </c>
    </row>
    <row r="757" spans="1:32" x14ac:dyDescent="0.35">
      <c r="A757" s="1">
        <v>45352</v>
      </c>
      <c r="B757">
        <v>2024</v>
      </c>
      <c r="C757">
        <v>3</v>
      </c>
      <c r="D757">
        <v>1</v>
      </c>
      <c r="E757">
        <v>0</v>
      </c>
      <c r="F757">
        <v>0</v>
      </c>
      <c r="G757" t="s">
        <v>612</v>
      </c>
      <c r="H757" t="s">
        <v>610</v>
      </c>
      <c r="I757" t="s">
        <v>865</v>
      </c>
      <c r="J757" t="s">
        <v>866</v>
      </c>
      <c r="K757" t="s">
        <v>219</v>
      </c>
      <c r="L757" t="s">
        <v>96</v>
      </c>
      <c r="M757" t="s">
        <v>1603</v>
      </c>
      <c r="N757" t="s">
        <v>1610</v>
      </c>
      <c r="O757">
        <v>1164</v>
      </c>
      <c r="P757">
        <v>0</v>
      </c>
      <c r="Q757">
        <v>-1164</v>
      </c>
      <c r="R757">
        <v>0</v>
      </c>
      <c r="S757">
        <v>-4026</v>
      </c>
      <c r="T757">
        <v>-4026</v>
      </c>
      <c r="U757">
        <v>4026</v>
      </c>
      <c r="V757">
        <v>2862</v>
      </c>
      <c r="W757">
        <v>0</v>
      </c>
      <c r="X757">
        <v>5693.6238021140807</v>
      </c>
      <c r="Y757">
        <v>-4026</v>
      </c>
      <c r="Z757">
        <v>0</v>
      </c>
      <c r="AA757">
        <v>1</v>
      </c>
      <c r="AB757">
        <v>-0.70710678118654757</v>
      </c>
      <c r="AC757">
        <v>4026</v>
      </c>
      <c r="AD757">
        <v>8.3005286061997374</v>
      </c>
      <c r="AE757">
        <v>0</v>
      </c>
      <c r="AF757">
        <v>0</v>
      </c>
    </row>
    <row r="758" spans="1:32" x14ac:dyDescent="0.35">
      <c r="A758" s="1">
        <v>45383</v>
      </c>
      <c r="B758">
        <v>2024</v>
      </c>
      <c r="C758">
        <v>4</v>
      </c>
      <c r="D758">
        <v>2</v>
      </c>
      <c r="E758">
        <v>0</v>
      </c>
      <c r="F758">
        <v>0</v>
      </c>
      <c r="G758" t="s">
        <v>612</v>
      </c>
      <c r="H758" t="s">
        <v>610</v>
      </c>
      <c r="I758" t="s">
        <v>697</v>
      </c>
      <c r="J758" t="s">
        <v>698</v>
      </c>
      <c r="K758" t="s">
        <v>690</v>
      </c>
      <c r="L758" t="s">
        <v>93</v>
      </c>
      <c r="M758" t="s">
        <v>1603</v>
      </c>
      <c r="N758" t="s">
        <v>1607</v>
      </c>
      <c r="O758">
        <v>0</v>
      </c>
      <c r="P758">
        <v>0</v>
      </c>
      <c r="Q758">
        <v>0</v>
      </c>
      <c r="R758">
        <v>0</v>
      </c>
      <c r="S758">
        <v>-21</v>
      </c>
      <c r="T758">
        <v>-21</v>
      </c>
      <c r="U758">
        <v>21</v>
      </c>
      <c r="V758">
        <v>21</v>
      </c>
      <c r="W758">
        <v>0</v>
      </c>
      <c r="X758">
        <v>29.698484809834994</v>
      </c>
      <c r="Y758">
        <v>-21</v>
      </c>
      <c r="Z758">
        <v>100</v>
      </c>
      <c r="AA758">
        <v>1</v>
      </c>
      <c r="AB758">
        <v>-0.70710678118654757</v>
      </c>
      <c r="AC758">
        <v>21</v>
      </c>
      <c r="AD758">
        <v>3.044522437723423</v>
      </c>
      <c r="AE758">
        <v>0</v>
      </c>
      <c r="AF758">
        <v>0</v>
      </c>
    </row>
    <row r="759" spans="1:32" x14ac:dyDescent="0.35">
      <c r="A759" s="1">
        <v>45505</v>
      </c>
      <c r="B759">
        <v>2024</v>
      </c>
      <c r="C759">
        <v>8</v>
      </c>
      <c r="D759">
        <v>3</v>
      </c>
      <c r="E759">
        <v>1</v>
      </c>
      <c r="F759">
        <v>0</v>
      </c>
      <c r="G759" t="s">
        <v>267</v>
      </c>
      <c r="H759" t="s">
        <v>265</v>
      </c>
      <c r="I759" t="s">
        <v>969</v>
      </c>
      <c r="J759" t="s">
        <v>970</v>
      </c>
      <c r="K759" t="s">
        <v>972</v>
      </c>
      <c r="L759" t="s">
        <v>66</v>
      </c>
      <c r="M759" t="s">
        <v>1612</v>
      </c>
      <c r="N759" t="s">
        <v>1620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-44620</v>
      </c>
      <c r="V759">
        <v>130</v>
      </c>
      <c r="W759">
        <v>-14873.333333333334</v>
      </c>
      <c r="X759">
        <v>25761.369011241099</v>
      </c>
      <c r="Y759">
        <v>44660</v>
      </c>
      <c r="Z759">
        <v>100</v>
      </c>
      <c r="AA759">
        <v>1</v>
      </c>
      <c r="AB759">
        <v>0.57735026918962584</v>
      </c>
      <c r="AC759">
        <v>0</v>
      </c>
      <c r="AD759">
        <v>0</v>
      </c>
      <c r="AE759">
        <v>0</v>
      </c>
      <c r="AF759">
        <v>0</v>
      </c>
    </row>
    <row r="760" spans="1:32" x14ac:dyDescent="0.35">
      <c r="A760" s="1">
        <v>45352</v>
      </c>
      <c r="B760">
        <v>2024</v>
      </c>
      <c r="C760">
        <v>3</v>
      </c>
      <c r="D760">
        <v>1</v>
      </c>
      <c r="E760">
        <v>0</v>
      </c>
      <c r="F760">
        <v>0</v>
      </c>
      <c r="G760" t="s">
        <v>267</v>
      </c>
      <c r="H760" t="s">
        <v>265</v>
      </c>
      <c r="I760" t="s">
        <v>669</v>
      </c>
      <c r="J760" t="s">
        <v>670</v>
      </c>
      <c r="K760" t="s">
        <v>672</v>
      </c>
      <c r="L760" t="s">
        <v>60</v>
      </c>
      <c r="M760" t="s">
        <v>1612</v>
      </c>
      <c r="N760" t="s">
        <v>1615</v>
      </c>
      <c r="O760">
        <v>380</v>
      </c>
      <c r="P760">
        <v>0</v>
      </c>
      <c r="Q760">
        <v>-380</v>
      </c>
      <c r="R760">
        <v>0</v>
      </c>
      <c r="S760">
        <v>0</v>
      </c>
      <c r="T760">
        <v>0</v>
      </c>
      <c r="U760">
        <v>0</v>
      </c>
      <c r="V760">
        <v>-380</v>
      </c>
      <c r="W760">
        <v>-5373.333333333333</v>
      </c>
      <c r="X760">
        <v>9306.8863393367683</v>
      </c>
      <c r="Y760">
        <v>16120</v>
      </c>
      <c r="Z760">
        <v>0</v>
      </c>
      <c r="AA760">
        <v>1</v>
      </c>
      <c r="AB760">
        <v>0.57735026918962562</v>
      </c>
      <c r="AC760">
        <v>0</v>
      </c>
      <c r="AD760">
        <v>0</v>
      </c>
      <c r="AE760">
        <v>0</v>
      </c>
      <c r="AF760">
        <v>0</v>
      </c>
    </row>
    <row r="761" spans="1:32" x14ac:dyDescent="0.35">
      <c r="A761" s="1">
        <v>45474</v>
      </c>
      <c r="B761">
        <v>2024</v>
      </c>
      <c r="C761">
        <v>7</v>
      </c>
      <c r="D761">
        <v>3</v>
      </c>
      <c r="E761">
        <v>1</v>
      </c>
      <c r="F761">
        <v>0</v>
      </c>
      <c r="G761" t="s">
        <v>267</v>
      </c>
      <c r="H761" t="s">
        <v>265</v>
      </c>
      <c r="I761" t="s">
        <v>669</v>
      </c>
      <c r="J761" t="s">
        <v>670</v>
      </c>
      <c r="K761" t="s">
        <v>672</v>
      </c>
      <c r="L761" t="s">
        <v>60</v>
      </c>
      <c r="M761" t="s">
        <v>1612</v>
      </c>
      <c r="N761" t="s">
        <v>1619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380</v>
      </c>
      <c r="W761">
        <v>-5373.333333333333</v>
      </c>
      <c r="X761">
        <v>9306.8863393367683</v>
      </c>
      <c r="Y761">
        <v>0</v>
      </c>
      <c r="Z761">
        <v>100</v>
      </c>
      <c r="AA761">
        <v>1</v>
      </c>
      <c r="AB761">
        <v>0.57735026918962562</v>
      </c>
      <c r="AC761">
        <v>0</v>
      </c>
      <c r="AD761">
        <v>0</v>
      </c>
      <c r="AE761">
        <v>0</v>
      </c>
      <c r="AF761">
        <v>0</v>
      </c>
    </row>
    <row r="762" spans="1:32" x14ac:dyDescent="0.35">
      <c r="A762" s="1">
        <v>45323</v>
      </c>
      <c r="B762">
        <v>2024</v>
      </c>
      <c r="C762">
        <v>2</v>
      </c>
      <c r="D762">
        <v>1</v>
      </c>
      <c r="E762">
        <v>0</v>
      </c>
      <c r="F762">
        <v>0</v>
      </c>
      <c r="G762" t="s">
        <v>294</v>
      </c>
      <c r="H762" t="s">
        <v>292</v>
      </c>
      <c r="I762" t="s">
        <v>969</v>
      </c>
      <c r="J762" t="s">
        <v>970</v>
      </c>
      <c r="K762" t="s">
        <v>972</v>
      </c>
      <c r="L762" t="s">
        <v>75</v>
      </c>
      <c r="M762" t="s">
        <v>1612</v>
      </c>
      <c r="N762" t="s">
        <v>1614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-26626.666666666668</v>
      </c>
      <c r="X762">
        <v>46118.739502867305</v>
      </c>
      <c r="Y762">
        <v>0</v>
      </c>
      <c r="Z762">
        <v>100</v>
      </c>
      <c r="AA762">
        <v>1</v>
      </c>
      <c r="AB762">
        <v>0.57735026918962584</v>
      </c>
      <c r="AC762">
        <v>0</v>
      </c>
      <c r="AD762">
        <v>0</v>
      </c>
      <c r="AE762">
        <v>0</v>
      </c>
      <c r="AF762">
        <v>0</v>
      </c>
    </row>
    <row r="763" spans="1:32" x14ac:dyDescent="0.35">
      <c r="A763" s="1">
        <v>45413</v>
      </c>
      <c r="B763">
        <v>2024</v>
      </c>
      <c r="C763">
        <v>5</v>
      </c>
      <c r="D763">
        <v>2</v>
      </c>
      <c r="E763">
        <v>1</v>
      </c>
      <c r="F763">
        <v>0</v>
      </c>
      <c r="G763" t="s">
        <v>294</v>
      </c>
      <c r="H763" t="s">
        <v>292</v>
      </c>
      <c r="I763" t="s">
        <v>969</v>
      </c>
      <c r="J763" t="s">
        <v>970</v>
      </c>
      <c r="K763" t="s">
        <v>972</v>
      </c>
      <c r="L763" t="s">
        <v>75</v>
      </c>
      <c r="M763" t="s">
        <v>1612</v>
      </c>
      <c r="N763" t="s">
        <v>1617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-26626.666666666668</v>
      </c>
      <c r="X763">
        <v>46118.739502867305</v>
      </c>
      <c r="Y763">
        <v>79880</v>
      </c>
      <c r="Z763">
        <v>100</v>
      </c>
      <c r="AA763">
        <v>1</v>
      </c>
      <c r="AB763">
        <v>0.57735026918962584</v>
      </c>
      <c r="AC763">
        <v>0</v>
      </c>
      <c r="AD763">
        <v>0</v>
      </c>
      <c r="AE763">
        <v>0</v>
      </c>
      <c r="AF763">
        <v>0</v>
      </c>
    </row>
    <row r="764" spans="1:32" x14ac:dyDescent="0.35">
      <c r="A764" s="1">
        <v>45444</v>
      </c>
      <c r="B764">
        <v>2024</v>
      </c>
      <c r="C764">
        <v>6</v>
      </c>
      <c r="D764">
        <v>2</v>
      </c>
      <c r="E764">
        <v>1</v>
      </c>
      <c r="F764">
        <v>0</v>
      </c>
      <c r="G764" t="s">
        <v>294</v>
      </c>
      <c r="H764" t="s">
        <v>292</v>
      </c>
      <c r="I764" t="s">
        <v>969</v>
      </c>
      <c r="J764" t="s">
        <v>970</v>
      </c>
      <c r="K764" t="s">
        <v>972</v>
      </c>
      <c r="L764" t="s">
        <v>75</v>
      </c>
      <c r="M764" t="s">
        <v>1612</v>
      </c>
      <c r="N764" t="s">
        <v>1618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-26626.666666666668</v>
      </c>
      <c r="X764">
        <v>46118.739502867305</v>
      </c>
      <c r="Y764">
        <v>79880</v>
      </c>
      <c r="Z764">
        <v>100</v>
      </c>
      <c r="AA764">
        <v>1</v>
      </c>
      <c r="AB764">
        <v>0.57735026918962584</v>
      </c>
      <c r="AC764">
        <v>0</v>
      </c>
      <c r="AD764">
        <v>0</v>
      </c>
      <c r="AE764">
        <v>0</v>
      </c>
      <c r="AF764">
        <v>0</v>
      </c>
    </row>
    <row r="765" spans="1:32" x14ac:dyDescent="0.35">
      <c r="A765" s="1">
        <v>45505</v>
      </c>
      <c r="B765">
        <v>2024</v>
      </c>
      <c r="C765">
        <v>8</v>
      </c>
      <c r="D765">
        <v>3</v>
      </c>
      <c r="E765">
        <v>1</v>
      </c>
      <c r="F765">
        <v>0</v>
      </c>
      <c r="G765" t="s">
        <v>294</v>
      </c>
      <c r="H765" t="s">
        <v>292</v>
      </c>
      <c r="I765" t="s">
        <v>969</v>
      </c>
      <c r="J765" t="s">
        <v>970</v>
      </c>
      <c r="K765" t="s">
        <v>972</v>
      </c>
      <c r="L765" t="s">
        <v>75</v>
      </c>
      <c r="M765" t="s">
        <v>1612</v>
      </c>
      <c r="N765" t="s">
        <v>1620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-79840</v>
      </c>
      <c r="V765">
        <v>-10590</v>
      </c>
      <c r="W765">
        <v>-26626.666666666668</v>
      </c>
      <c r="X765">
        <v>46084.102826607501</v>
      </c>
      <c r="Y765">
        <v>0</v>
      </c>
      <c r="Z765">
        <v>100</v>
      </c>
      <c r="AA765">
        <v>1</v>
      </c>
      <c r="AB765">
        <v>0.57778420395532304</v>
      </c>
      <c r="AC765">
        <v>0</v>
      </c>
      <c r="AD765">
        <v>0</v>
      </c>
      <c r="AE765">
        <v>0</v>
      </c>
      <c r="AF765">
        <v>0</v>
      </c>
    </row>
    <row r="766" spans="1:32" x14ac:dyDescent="0.35">
      <c r="A766" s="1">
        <v>45323</v>
      </c>
      <c r="B766">
        <v>2024</v>
      </c>
      <c r="C766">
        <v>2</v>
      </c>
      <c r="D766">
        <v>1</v>
      </c>
      <c r="E766">
        <v>0</v>
      </c>
      <c r="F766">
        <v>0</v>
      </c>
      <c r="G766" t="s">
        <v>267</v>
      </c>
      <c r="H766" t="s">
        <v>265</v>
      </c>
      <c r="I766" t="s">
        <v>1343</v>
      </c>
      <c r="J766" t="s">
        <v>1344</v>
      </c>
      <c r="K766" t="s">
        <v>1346</v>
      </c>
      <c r="L766" t="s">
        <v>63</v>
      </c>
      <c r="M766" t="s">
        <v>1612</v>
      </c>
      <c r="N766" t="s">
        <v>1614</v>
      </c>
      <c r="O766">
        <v>0</v>
      </c>
      <c r="P766">
        <v>0</v>
      </c>
      <c r="Q766">
        <v>0</v>
      </c>
      <c r="R766">
        <v>0</v>
      </c>
      <c r="S766">
        <v>380</v>
      </c>
      <c r="T766">
        <v>380</v>
      </c>
      <c r="U766">
        <v>-380</v>
      </c>
      <c r="V766">
        <v>-380</v>
      </c>
      <c r="W766">
        <v>126.66666666666667</v>
      </c>
      <c r="X766">
        <v>438.78620458411558</v>
      </c>
      <c r="Y766">
        <v>-380</v>
      </c>
      <c r="Z766">
        <v>100</v>
      </c>
      <c r="AA766">
        <v>1</v>
      </c>
      <c r="AB766">
        <v>0.57735026918962573</v>
      </c>
      <c r="AC766">
        <v>380</v>
      </c>
      <c r="AD766">
        <v>5.9401712527204316</v>
      </c>
      <c r="AE766">
        <v>0</v>
      </c>
      <c r="AF766">
        <v>1</v>
      </c>
    </row>
    <row r="767" spans="1:32" x14ac:dyDescent="0.35">
      <c r="A767" s="1">
        <v>45352</v>
      </c>
      <c r="B767">
        <v>2024</v>
      </c>
      <c r="C767">
        <v>3</v>
      </c>
      <c r="D767">
        <v>1</v>
      </c>
      <c r="E767">
        <v>0</v>
      </c>
      <c r="F767">
        <v>0</v>
      </c>
      <c r="G767" t="s">
        <v>267</v>
      </c>
      <c r="H767" t="s">
        <v>265</v>
      </c>
      <c r="I767" t="s">
        <v>1343</v>
      </c>
      <c r="J767" t="s">
        <v>1344</v>
      </c>
      <c r="K767" t="s">
        <v>1346</v>
      </c>
      <c r="L767" t="s">
        <v>63</v>
      </c>
      <c r="M767" t="s">
        <v>1612</v>
      </c>
      <c r="N767" t="s">
        <v>1615</v>
      </c>
      <c r="O767">
        <v>0</v>
      </c>
      <c r="P767">
        <v>0</v>
      </c>
      <c r="Q767">
        <v>0</v>
      </c>
      <c r="R767">
        <v>0</v>
      </c>
      <c r="S767">
        <v>380</v>
      </c>
      <c r="T767">
        <v>380</v>
      </c>
      <c r="U767">
        <v>-380</v>
      </c>
      <c r="V767">
        <v>-380</v>
      </c>
      <c r="W767">
        <v>126.66666666666667</v>
      </c>
      <c r="X767">
        <v>438.78620458411558</v>
      </c>
      <c r="Y767">
        <v>-380</v>
      </c>
      <c r="Z767">
        <v>100</v>
      </c>
      <c r="AA767">
        <v>1</v>
      </c>
      <c r="AB767">
        <v>0.57735026918962573</v>
      </c>
      <c r="AC767">
        <v>380</v>
      </c>
      <c r="AD767">
        <v>5.9401712527204316</v>
      </c>
      <c r="AE767">
        <v>0</v>
      </c>
      <c r="AF767">
        <v>1</v>
      </c>
    </row>
    <row r="768" spans="1:32" x14ac:dyDescent="0.35">
      <c r="A768" s="1">
        <v>45383</v>
      </c>
      <c r="B768">
        <v>2024</v>
      </c>
      <c r="C768">
        <v>4</v>
      </c>
      <c r="D768">
        <v>2</v>
      </c>
      <c r="E768">
        <v>0</v>
      </c>
      <c r="F768">
        <v>0</v>
      </c>
      <c r="G768" t="s">
        <v>267</v>
      </c>
      <c r="H768" t="s">
        <v>265</v>
      </c>
      <c r="I768" t="s">
        <v>1343</v>
      </c>
      <c r="J768" t="s">
        <v>1344</v>
      </c>
      <c r="K768" t="s">
        <v>1346</v>
      </c>
      <c r="L768" t="s">
        <v>63</v>
      </c>
      <c r="M768" t="s">
        <v>1612</v>
      </c>
      <c r="N768" t="s">
        <v>1616</v>
      </c>
      <c r="O768">
        <v>0</v>
      </c>
      <c r="P768">
        <v>0</v>
      </c>
      <c r="Q768">
        <v>0</v>
      </c>
      <c r="R768">
        <v>0</v>
      </c>
      <c r="S768">
        <v>380</v>
      </c>
      <c r="T768">
        <v>380</v>
      </c>
      <c r="U768">
        <v>-380</v>
      </c>
      <c r="V768">
        <v>-380</v>
      </c>
      <c r="W768">
        <v>126.66666666666667</v>
      </c>
      <c r="X768">
        <v>438.78620458411558</v>
      </c>
      <c r="Y768">
        <v>0</v>
      </c>
      <c r="Z768">
        <v>100</v>
      </c>
      <c r="AA768">
        <v>1</v>
      </c>
      <c r="AB768">
        <v>0.57735026918962573</v>
      </c>
      <c r="AC768">
        <v>380</v>
      </c>
      <c r="AD768">
        <v>5.9401712527204316</v>
      </c>
      <c r="AE768">
        <v>0</v>
      </c>
      <c r="AF768">
        <v>1</v>
      </c>
    </row>
    <row r="769" spans="1:32" x14ac:dyDescent="0.35">
      <c r="A769" s="1">
        <v>45505</v>
      </c>
      <c r="B769">
        <v>2024</v>
      </c>
      <c r="C769">
        <v>8</v>
      </c>
      <c r="D769">
        <v>3</v>
      </c>
      <c r="E769">
        <v>1</v>
      </c>
      <c r="F769">
        <v>0</v>
      </c>
      <c r="G769" t="s">
        <v>267</v>
      </c>
      <c r="H769" t="s">
        <v>265</v>
      </c>
      <c r="I769" t="s">
        <v>1343</v>
      </c>
      <c r="J769" t="s">
        <v>1344</v>
      </c>
      <c r="K769" t="s">
        <v>1346</v>
      </c>
      <c r="L769" t="s">
        <v>63</v>
      </c>
      <c r="M769" t="s">
        <v>1612</v>
      </c>
      <c r="N769" t="s">
        <v>1620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380</v>
      </c>
      <c r="V769">
        <v>380</v>
      </c>
      <c r="W769">
        <v>126.66666666666667</v>
      </c>
      <c r="X769">
        <v>219.39310229205779</v>
      </c>
      <c r="Y769">
        <v>-340</v>
      </c>
      <c r="Z769">
        <v>100</v>
      </c>
      <c r="AA769">
        <v>1</v>
      </c>
      <c r="AB769">
        <v>-0.57735026918962584</v>
      </c>
      <c r="AC769">
        <v>0</v>
      </c>
      <c r="AD769">
        <v>0</v>
      </c>
      <c r="AE769">
        <v>0</v>
      </c>
      <c r="AF769">
        <v>0</v>
      </c>
    </row>
    <row r="770" spans="1:32" x14ac:dyDescent="0.35">
      <c r="A770" s="1">
        <v>45292</v>
      </c>
      <c r="B770">
        <v>2024</v>
      </c>
      <c r="C770">
        <v>1</v>
      </c>
      <c r="D770">
        <v>1</v>
      </c>
      <c r="E770">
        <v>0</v>
      </c>
      <c r="F770">
        <v>0</v>
      </c>
      <c r="G770" t="s">
        <v>267</v>
      </c>
      <c r="H770" t="s">
        <v>265</v>
      </c>
      <c r="I770" t="s">
        <v>853</v>
      </c>
      <c r="J770" t="s">
        <v>854</v>
      </c>
      <c r="K770" t="s">
        <v>846</v>
      </c>
      <c r="L770" t="s">
        <v>60</v>
      </c>
      <c r="M770" t="s">
        <v>1612</v>
      </c>
      <c r="N770" t="s">
        <v>1613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-120</v>
      </c>
      <c r="V770">
        <v>-120</v>
      </c>
      <c r="W770">
        <v>-60</v>
      </c>
      <c r="X770">
        <v>84.852813742385706</v>
      </c>
      <c r="Y770">
        <v>120</v>
      </c>
      <c r="Z770">
        <v>100</v>
      </c>
      <c r="AA770">
        <v>1</v>
      </c>
      <c r="AB770">
        <v>0.70710678118654746</v>
      </c>
      <c r="AC770">
        <v>0</v>
      </c>
      <c r="AD770">
        <v>0</v>
      </c>
      <c r="AE770">
        <v>0</v>
      </c>
      <c r="AF770">
        <v>0</v>
      </c>
    </row>
    <row r="771" spans="1:32" x14ac:dyDescent="0.35">
      <c r="A771" s="1">
        <v>45352</v>
      </c>
      <c r="B771">
        <v>2024</v>
      </c>
      <c r="C771">
        <v>3</v>
      </c>
      <c r="D771">
        <v>1</v>
      </c>
      <c r="E771">
        <v>0</v>
      </c>
      <c r="F771">
        <v>0</v>
      </c>
      <c r="G771" t="s">
        <v>267</v>
      </c>
      <c r="H771" t="s">
        <v>265</v>
      </c>
      <c r="I771" t="s">
        <v>853</v>
      </c>
      <c r="J771" t="s">
        <v>854</v>
      </c>
      <c r="K771" t="s">
        <v>846</v>
      </c>
      <c r="L771" t="s">
        <v>60</v>
      </c>
      <c r="M771" t="s">
        <v>1612</v>
      </c>
      <c r="N771" t="s">
        <v>1615</v>
      </c>
      <c r="O771">
        <v>0</v>
      </c>
      <c r="P771">
        <v>0</v>
      </c>
      <c r="Q771">
        <v>0</v>
      </c>
      <c r="R771">
        <v>0</v>
      </c>
      <c r="S771">
        <v>120</v>
      </c>
      <c r="T771">
        <v>120</v>
      </c>
      <c r="U771">
        <v>-120</v>
      </c>
      <c r="V771">
        <v>-120</v>
      </c>
      <c r="W771">
        <v>-40</v>
      </c>
      <c r="X771">
        <v>138.5640646055102</v>
      </c>
      <c r="Y771">
        <v>-120</v>
      </c>
      <c r="Z771">
        <v>100</v>
      </c>
      <c r="AA771">
        <v>1</v>
      </c>
      <c r="AB771">
        <v>1.1547005383792515</v>
      </c>
      <c r="AC771">
        <v>120</v>
      </c>
      <c r="AD771">
        <v>4.7874917427820458</v>
      </c>
      <c r="AE771">
        <v>0</v>
      </c>
      <c r="AF771">
        <v>1</v>
      </c>
    </row>
    <row r="772" spans="1:32" x14ac:dyDescent="0.35">
      <c r="A772" s="1">
        <v>45383</v>
      </c>
      <c r="B772">
        <v>2024</v>
      </c>
      <c r="C772">
        <v>4</v>
      </c>
      <c r="D772">
        <v>2</v>
      </c>
      <c r="E772">
        <v>0</v>
      </c>
      <c r="F772">
        <v>0</v>
      </c>
      <c r="G772" t="s">
        <v>267</v>
      </c>
      <c r="H772" t="s">
        <v>265</v>
      </c>
      <c r="I772" t="s">
        <v>853</v>
      </c>
      <c r="J772" t="s">
        <v>854</v>
      </c>
      <c r="K772" t="s">
        <v>846</v>
      </c>
      <c r="L772" t="s">
        <v>60</v>
      </c>
      <c r="M772" t="s">
        <v>1612</v>
      </c>
      <c r="N772" t="s">
        <v>1616</v>
      </c>
      <c r="O772">
        <v>0</v>
      </c>
      <c r="P772">
        <v>0</v>
      </c>
      <c r="Q772">
        <v>0</v>
      </c>
      <c r="R772">
        <v>0</v>
      </c>
      <c r="S772">
        <v>120</v>
      </c>
      <c r="T772">
        <v>120</v>
      </c>
      <c r="U772">
        <v>-120</v>
      </c>
      <c r="V772">
        <v>-120</v>
      </c>
      <c r="W772">
        <v>40</v>
      </c>
      <c r="X772">
        <v>138.5640646055102</v>
      </c>
      <c r="Y772">
        <v>120</v>
      </c>
      <c r="Z772">
        <v>100</v>
      </c>
      <c r="AA772">
        <v>1</v>
      </c>
      <c r="AB772">
        <v>0.57735026918962573</v>
      </c>
      <c r="AC772">
        <v>120</v>
      </c>
      <c r="AD772">
        <v>4.7874917427820458</v>
      </c>
      <c r="AE772">
        <v>0</v>
      </c>
      <c r="AF772">
        <v>1</v>
      </c>
    </row>
    <row r="773" spans="1:32" x14ac:dyDescent="0.35">
      <c r="A773" s="1">
        <v>45413</v>
      </c>
      <c r="B773">
        <v>2024</v>
      </c>
      <c r="C773">
        <v>5</v>
      </c>
      <c r="D773">
        <v>2</v>
      </c>
      <c r="E773">
        <v>1</v>
      </c>
      <c r="F773">
        <v>0</v>
      </c>
      <c r="G773" t="s">
        <v>267</v>
      </c>
      <c r="H773" t="s">
        <v>265</v>
      </c>
      <c r="I773" t="s">
        <v>853</v>
      </c>
      <c r="J773" t="s">
        <v>854</v>
      </c>
      <c r="K773" t="s">
        <v>846</v>
      </c>
      <c r="L773" t="s">
        <v>60</v>
      </c>
      <c r="M773" t="s">
        <v>1612</v>
      </c>
      <c r="N773" t="s">
        <v>1617</v>
      </c>
      <c r="O773">
        <v>0</v>
      </c>
      <c r="P773">
        <v>0</v>
      </c>
      <c r="Q773">
        <v>0</v>
      </c>
      <c r="R773">
        <v>0</v>
      </c>
      <c r="S773">
        <v>120</v>
      </c>
      <c r="T773">
        <v>120</v>
      </c>
      <c r="U773">
        <v>120</v>
      </c>
      <c r="V773">
        <v>120</v>
      </c>
      <c r="W773">
        <v>40</v>
      </c>
      <c r="X773">
        <v>138.5640646055102</v>
      </c>
      <c r="Y773">
        <v>0</v>
      </c>
      <c r="Z773">
        <v>100</v>
      </c>
      <c r="AA773">
        <v>1</v>
      </c>
      <c r="AB773">
        <v>0.57735026918962573</v>
      </c>
      <c r="AC773">
        <v>120</v>
      </c>
      <c r="AD773">
        <v>4.7874917427820458</v>
      </c>
      <c r="AE773">
        <v>0</v>
      </c>
      <c r="AF773">
        <v>1</v>
      </c>
    </row>
    <row r="774" spans="1:32" x14ac:dyDescent="0.35">
      <c r="A774" s="1">
        <v>45444</v>
      </c>
      <c r="B774">
        <v>2024</v>
      </c>
      <c r="C774">
        <v>6</v>
      </c>
      <c r="D774">
        <v>2</v>
      </c>
      <c r="E774">
        <v>1</v>
      </c>
      <c r="F774">
        <v>0</v>
      </c>
      <c r="G774" t="s">
        <v>267</v>
      </c>
      <c r="H774" t="s">
        <v>265</v>
      </c>
      <c r="I774" t="s">
        <v>853</v>
      </c>
      <c r="J774" t="s">
        <v>854</v>
      </c>
      <c r="K774" t="s">
        <v>846</v>
      </c>
      <c r="L774" t="s">
        <v>60</v>
      </c>
      <c r="M774" t="s">
        <v>1612</v>
      </c>
      <c r="N774" t="s">
        <v>1618</v>
      </c>
      <c r="O774">
        <v>0</v>
      </c>
      <c r="P774">
        <v>0</v>
      </c>
      <c r="Q774">
        <v>0</v>
      </c>
      <c r="R774">
        <v>0</v>
      </c>
      <c r="S774">
        <v>120</v>
      </c>
      <c r="T774">
        <v>120</v>
      </c>
      <c r="U774">
        <v>0</v>
      </c>
      <c r="V774">
        <v>0</v>
      </c>
      <c r="W774">
        <v>80</v>
      </c>
      <c r="X774">
        <v>69.282032302755098</v>
      </c>
      <c r="Y774">
        <v>-120</v>
      </c>
      <c r="Z774">
        <v>100</v>
      </c>
      <c r="AA774">
        <v>1</v>
      </c>
      <c r="AB774">
        <v>0.57735026918962573</v>
      </c>
      <c r="AC774">
        <v>120</v>
      </c>
      <c r="AD774">
        <v>4.7874917427820458</v>
      </c>
      <c r="AE774">
        <v>0</v>
      </c>
      <c r="AF774">
        <v>1</v>
      </c>
    </row>
    <row r="775" spans="1:32" x14ac:dyDescent="0.35">
      <c r="A775" s="1">
        <v>45474</v>
      </c>
      <c r="B775">
        <v>2024</v>
      </c>
      <c r="C775">
        <v>7</v>
      </c>
      <c r="D775">
        <v>3</v>
      </c>
      <c r="E775">
        <v>1</v>
      </c>
      <c r="F775">
        <v>0</v>
      </c>
      <c r="G775" t="s">
        <v>267</v>
      </c>
      <c r="H775" t="s">
        <v>265</v>
      </c>
      <c r="I775" t="s">
        <v>853</v>
      </c>
      <c r="J775" t="s">
        <v>854</v>
      </c>
      <c r="K775" t="s">
        <v>846</v>
      </c>
      <c r="L775" t="s">
        <v>60</v>
      </c>
      <c r="M775" t="s">
        <v>1612</v>
      </c>
      <c r="N775" t="s">
        <v>1619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-120</v>
      </c>
      <c r="V775">
        <v>-120</v>
      </c>
      <c r="W775">
        <v>-80</v>
      </c>
      <c r="X775">
        <v>69.282032302755098</v>
      </c>
      <c r="Y775">
        <v>160</v>
      </c>
      <c r="Z775">
        <v>100</v>
      </c>
      <c r="AA775">
        <v>1</v>
      </c>
      <c r="AB775">
        <v>1.1547005383792515</v>
      </c>
      <c r="AC775">
        <v>0</v>
      </c>
      <c r="AD775">
        <v>0</v>
      </c>
      <c r="AE775">
        <v>0</v>
      </c>
      <c r="AF775">
        <v>0</v>
      </c>
    </row>
    <row r="776" spans="1:32" x14ac:dyDescent="0.35">
      <c r="A776" s="1">
        <v>45505</v>
      </c>
      <c r="B776">
        <v>2024</v>
      </c>
      <c r="C776">
        <v>8</v>
      </c>
      <c r="D776">
        <v>3</v>
      </c>
      <c r="E776">
        <v>1</v>
      </c>
      <c r="F776">
        <v>0</v>
      </c>
      <c r="G776" t="s">
        <v>267</v>
      </c>
      <c r="H776" t="s">
        <v>265</v>
      </c>
      <c r="I776" t="s">
        <v>853</v>
      </c>
      <c r="J776" t="s">
        <v>854</v>
      </c>
      <c r="K776" t="s">
        <v>846</v>
      </c>
      <c r="L776" t="s">
        <v>60</v>
      </c>
      <c r="M776" t="s">
        <v>1612</v>
      </c>
      <c r="N776" t="s">
        <v>1620</v>
      </c>
      <c r="O776">
        <v>0</v>
      </c>
      <c r="P776">
        <v>0</v>
      </c>
      <c r="Q776">
        <v>0</v>
      </c>
      <c r="R776">
        <v>0</v>
      </c>
      <c r="S776">
        <v>160</v>
      </c>
      <c r="T776">
        <v>160</v>
      </c>
      <c r="U776">
        <v>0</v>
      </c>
      <c r="V776">
        <v>0</v>
      </c>
      <c r="W776">
        <v>13.333333333333334</v>
      </c>
      <c r="X776">
        <v>140.47538337136987</v>
      </c>
      <c r="Y776">
        <v>-40</v>
      </c>
      <c r="Z776">
        <v>100</v>
      </c>
      <c r="AA776">
        <v>1</v>
      </c>
      <c r="AB776">
        <v>1.0440737953277486</v>
      </c>
      <c r="AC776">
        <v>160</v>
      </c>
      <c r="AD776">
        <v>5.0751738152338266</v>
      </c>
      <c r="AE776">
        <v>0</v>
      </c>
      <c r="AF776">
        <v>1</v>
      </c>
    </row>
    <row r="777" spans="1:32" x14ac:dyDescent="0.35">
      <c r="A777" s="1">
        <v>45383</v>
      </c>
      <c r="B777">
        <v>2024</v>
      </c>
      <c r="C777">
        <v>4</v>
      </c>
      <c r="D777">
        <v>2</v>
      </c>
      <c r="E777">
        <v>0</v>
      </c>
      <c r="F777">
        <v>0</v>
      </c>
      <c r="G777" t="s">
        <v>267</v>
      </c>
      <c r="H777" t="s">
        <v>265</v>
      </c>
      <c r="I777" t="s">
        <v>1096</v>
      </c>
      <c r="J777" t="s">
        <v>1097</v>
      </c>
      <c r="K777" t="s">
        <v>1099</v>
      </c>
      <c r="L777" t="s">
        <v>66</v>
      </c>
      <c r="M777" t="s">
        <v>1612</v>
      </c>
      <c r="N777" t="s">
        <v>1616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74620</v>
      </c>
      <c r="V777">
        <v>8240</v>
      </c>
      <c r="W777">
        <v>2750</v>
      </c>
      <c r="X777">
        <v>70535.217444904789</v>
      </c>
      <c r="Y777">
        <v>66370</v>
      </c>
      <c r="Z777">
        <v>100</v>
      </c>
      <c r="AA777">
        <v>1</v>
      </c>
      <c r="AB777">
        <v>-3.8987616393867802E-2</v>
      </c>
      <c r="AC777">
        <v>0</v>
      </c>
      <c r="AD777">
        <v>0</v>
      </c>
      <c r="AE777">
        <v>0</v>
      </c>
      <c r="AF777">
        <v>0</v>
      </c>
    </row>
    <row r="778" spans="1:32" x14ac:dyDescent="0.35">
      <c r="A778" s="1">
        <v>45444</v>
      </c>
      <c r="B778">
        <v>2024</v>
      </c>
      <c r="C778">
        <v>6</v>
      </c>
      <c r="D778">
        <v>2</v>
      </c>
      <c r="E778">
        <v>1</v>
      </c>
      <c r="F778">
        <v>0</v>
      </c>
      <c r="G778" t="s">
        <v>267</v>
      </c>
      <c r="H778" t="s">
        <v>265</v>
      </c>
      <c r="I778" t="s">
        <v>1096</v>
      </c>
      <c r="J778" t="s">
        <v>1097</v>
      </c>
      <c r="K778" t="s">
        <v>1099</v>
      </c>
      <c r="L778" t="s">
        <v>66</v>
      </c>
      <c r="M778" t="s">
        <v>1612</v>
      </c>
      <c r="N778" t="s">
        <v>1618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-24873.333333333332</v>
      </c>
      <c r="X778">
        <v>43081.877086929875</v>
      </c>
      <c r="Y778">
        <v>8250</v>
      </c>
      <c r="Z778">
        <v>100</v>
      </c>
      <c r="AA778">
        <v>1</v>
      </c>
      <c r="AB778">
        <v>0.57735026918962573</v>
      </c>
      <c r="AC778">
        <v>0</v>
      </c>
      <c r="AD778">
        <v>0</v>
      </c>
      <c r="AE778">
        <v>0</v>
      </c>
      <c r="AF778">
        <v>0</v>
      </c>
    </row>
    <row r="779" spans="1:32" x14ac:dyDescent="0.35">
      <c r="A779" s="1">
        <v>45292</v>
      </c>
      <c r="B779">
        <v>2024</v>
      </c>
      <c r="C779">
        <v>1</v>
      </c>
      <c r="D779">
        <v>1</v>
      </c>
      <c r="E779">
        <v>0</v>
      </c>
      <c r="F779">
        <v>0</v>
      </c>
      <c r="G779" t="s">
        <v>267</v>
      </c>
      <c r="H779" t="s">
        <v>265</v>
      </c>
      <c r="I779" t="s">
        <v>853</v>
      </c>
      <c r="J779" t="s">
        <v>854</v>
      </c>
      <c r="K779" t="s">
        <v>846</v>
      </c>
      <c r="L779" t="s">
        <v>63</v>
      </c>
      <c r="M779" t="s">
        <v>1612</v>
      </c>
      <c r="N779" t="s">
        <v>1613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6750</v>
      </c>
      <c r="V779">
        <v>6750</v>
      </c>
      <c r="W779">
        <v>2250</v>
      </c>
      <c r="X779">
        <v>3897.1143170299738</v>
      </c>
      <c r="Y779">
        <v>6750</v>
      </c>
      <c r="Z779">
        <v>100</v>
      </c>
      <c r="AA779">
        <v>1</v>
      </c>
      <c r="AB779">
        <v>-0.57735026918962573</v>
      </c>
      <c r="AC779">
        <v>0</v>
      </c>
      <c r="AD779">
        <v>0</v>
      </c>
      <c r="AE779">
        <v>0</v>
      </c>
      <c r="AF779">
        <v>0</v>
      </c>
    </row>
    <row r="780" spans="1:32" x14ac:dyDescent="0.35">
      <c r="A780" s="1">
        <v>45323</v>
      </c>
      <c r="B780">
        <v>2024</v>
      </c>
      <c r="C780">
        <v>2</v>
      </c>
      <c r="D780">
        <v>1</v>
      </c>
      <c r="E780">
        <v>0</v>
      </c>
      <c r="F780">
        <v>0</v>
      </c>
      <c r="G780" t="s">
        <v>267</v>
      </c>
      <c r="H780" t="s">
        <v>265</v>
      </c>
      <c r="I780" t="s">
        <v>853</v>
      </c>
      <c r="J780" t="s">
        <v>854</v>
      </c>
      <c r="K780" t="s">
        <v>846</v>
      </c>
      <c r="L780" t="s">
        <v>63</v>
      </c>
      <c r="M780" t="s">
        <v>1612</v>
      </c>
      <c r="N780" t="s">
        <v>1614</v>
      </c>
      <c r="O780">
        <v>0</v>
      </c>
      <c r="P780">
        <v>0</v>
      </c>
      <c r="Q780">
        <v>0</v>
      </c>
      <c r="R780">
        <v>0</v>
      </c>
      <c r="S780">
        <v>-6750</v>
      </c>
      <c r="T780">
        <v>-6750</v>
      </c>
      <c r="U780">
        <v>-6750</v>
      </c>
      <c r="V780">
        <v>-6750</v>
      </c>
      <c r="W780">
        <v>-2250</v>
      </c>
      <c r="X780">
        <v>7794.2286340599476</v>
      </c>
      <c r="Y780">
        <v>0</v>
      </c>
      <c r="Z780">
        <v>100</v>
      </c>
      <c r="AA780">
        <v>1</v>
      </c>
      <c r="AB780">
        <v>-0.57735026918962573</v>
      </c>
      <c r="AC780">
        <v>6750</v>
      </c>
      <c r="AD780">
        <v>8.8172977838665751</v>
      </c>
      <c r="AE780">
        <v>0</v>
      </c>
      <c r="AF780">
        <v>0</v>
      </c>
    </row>
    <row r="781" spans="1:32" x14ac:dyDescent="0.35">
      <c r="A781" s="1">
        <v>45352</v>
      </c>
      <c r="B781">
        <v>2024</v>
      </c>
      <c r="C781">
        <v>3</v>
      </c>
      <c r="D781">
        <v>1</v>
      </c>
      <c r="E781">
        <v>0</v>
      </c>
      <c r="F781">
        <v>0</v>
      </c>
      <c r="G781" t="s">
        <v>267</v>
      </c>
      <c r="H781" t="s">
        <v>265</v>
      </c>
      <c r="I781" t="s">
        <v>853</v>
      </c>
      <c r="J781" t="s">
        <v>854</v>
      </c>
      <c r="K781" t="s">
        <v>846</v>
      </c>
      <c r="L781" t="s">
        <v>63</v>
      </c>
      <c r="M781" t="s">
        <v>1612</v>
      </c>
      <c r="N781" t="s">
        <v>1615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-6750</v>
      </c>
      <c r="V781">
        <v>-6750</v>
      </c>
      <c r="W781">
        <v>-4500</v>
      </c>
      <c r="X781">
        <v>3897.1143170299738</v>
      </c>
      <c r="Y781">
        <v>0</v>
      </c>
      <c r="Z781">
        <v>100</v>
      </c>
      <c r="AA781">
        <v>1</v>
      </c>
      <c r="AB781">
        <v>1.1547005383792515</v>
      </c>
      <c r="AC781">
        <v>0</v>
      </c>
      <c r="AD781">
        <v>0</v>
      </c>
      <c r="AE781">
        <v>0</v>
      </c>
      <c r="AF781">
        <v>0</v>
      </c>
    </row>
    <row r="782" spans="1:32" x14ac:dyDescent="0.35">
      <c r="A782" s="1">
        <v>45352</v>
      </c>
      <c r="B782">
        <v>2024</v>
      </c>
      <c r="C782">
        <v>3</v>
      </c>
      <c r="D782">
        <v>1</v>
      </c>
      <c r="E782">
        <v>0</v>
      </c>
      <c r="F782">
        <v>0</v>
      </c>
      <c r="G782" t="s">
        <v>267</v>
      </c>
      <c r="H782" t="s">
        <v>265</v>
      </c>
      <c r="I782" t="s">
        <v>853</v>
      </c>
      <c r="J782" t="s">
        <v>854</v>
      </c>
      <c r="K782" t="s">
        <v>846</v>
      </c>
      <c r="L782" t="s">
        <v>63</v>
      </c>
      <c r="M782" t="s">
        <v>1612</v>
      </c>
      <c r="N782" t="s">
        <v>1615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-2250</v>
      </c>
      <c r="X782">
        <v>3897.1143170299738</v>
      </c>
      <c r="Y782">
        <v>6750</v>
      </c>
      <c r="Z782">
        <v>100</v>
      </c>
      <c r="AA782">
        <v>1</v>
      </c>
      <c r="AB782">
        <v>0.57735026918962573</v>
      </c>
      <c r="AC782">
        <v>0</v>
      </c>
      <c r="AD782">
        <v>0</v>
      </c>
      <c r="AE782">
        <v>0</v>
      </c>
      <c r="AF782">
        <v>0</v>
      </c>
    </row>
    <row r="783" spans="1:32" x14ac:dyDescent="0.35">
      <c r="A783" s="1">
        <v>45383</v>
      </c>
      <c r="B783">
        <v>2024</v>
      </c>
      <c r="C783">
        <v>4</v>
      </c>
      <c r="D783">
        <v>2</v>
      </c>
      <c r="E783">
        <v>0</v>
      </c>
      <c r="F783">
        <v>0</v>
      </c>
      <c r="G783" t="s">
        <v>267</v>
      </c>
      <c r="H783" t="s">
        <v>265</v>
      </c>
      <c r="I783" t="s">
        <v>853</v>
      </c>
      <c r="J783" t="s">
        <v>854</v>
      </c>
      <c r="K783" t="s">
        <v>846</v>
      </c>
      <c r="L783" t="s">
        <v>63</v>
      </c>
      <c r="M783" t="s">
        <v>1612</v>
      </c>
      <c r="N783" t="s">
        <v>1616</v>
      </c>
      <c r="O783">
        <v>0</v>
      </c>
      <c r="P783">
        <v>0</v>
      </c>
      <c r="Q783">
        <v>0</v>
      </c>
      <c r="R783">
        <v>0</v>
      </c>
      <c r="S783">
        <v>-6750</v>
      </c>
      <c r="T783">
        <v>-6750</v>
      </c>
      <c r="U783">
        <v>6750</v>
      </c>
      <c r="V783">
        <v>6750</v>
      </c>
      <c r="W783">
        <v>-2250</v>
      </c>
      <c r="X783">
        <v>7794.2286340599476</v>
      </c>
      <c r="Y783">
        <v>0</v>
      </c>
      <c r="Z783">
        <v>100</v>
      </c>
      <c r="AA783">
        <v>1</v>
      </c>
      <c r="AB783">
        <v>-0.57735026918962573</v>
      </c>
      <c r="AC783">
        <v>6750</v>
      </c>
      <c r="AD783">
        <v>8.8172977838665751</v>
      </c>
      <c r="AE783">
        <v>0</v>
      </c>
      <c r="AF783">
        <v>0</v>
      </c>
    </row>
    <row r="784" spans="1:32" x14ac:dyDescent="0.35">
      <c r="A784" s="1">
        <v>45413</v>
      </c>
      <c r="B784">
        <v>2024</v>
      </c>
      <c r="C784">
        <v>5</v>
      </c>
      <c r="D784">
        <v>2</v>
      </c>
      <c r="E784">
        <v>1</v>
      </c>
      <c r="F784">
        <v>0</v>
      </c>
      <c r="G784" t="s">
        <v>267</v>
      </c>
      <c r="H784" t="s">
        <v>265</v>
      </c>
      <c r="I784" t="s">
        <v>853</v>
      </c>
      <c r="J784" t="s">
        <v>854</v>
      </c>
      <c r="K784" t="s">
        <v>846</v>
      </c>
      <c r="L784" t="s">
        <v>63</v>
      </c>
      <c r="M784" t="s">
        <v>1612</v>
      </c>
      <c r="N784" t="s">
        <v>1617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6750</v>
      </c>
      <c r="V784">
        <v>6750</v>
      </c>
      <c r="W784">
        <v>2250</v>
      </c>
      <c r="X784">
        <v>3897.1143170299738</v>
      </c>
      <c r="Y784">
        <v>-6750</v>
      </c>
      <c r="Z784">
        <v>100</v>
      </c>
      <c r="AA784">
        <v>1</v>
      </c>
      <c r="AB784">
        <v>-0.57735026918962573</v>
      </c>
      <c r="AC784">
        <v>0</v>
      </c>
      <c r="AD784">
        <v>0</v>
      </c>
      <c r="AE784">
        <v>0</v>
      </c>
      <c r="AF784">
        <v>0</v>
      </c>
    </row>
    <row r="785" spans="1:32" x14ac:dyDescent="0.35">
      <c r="A785" s="1">
        <v>45444</v>
      </c>
      <c r="B785">
        <v>2024</v>
      </c>
      <c r="C785">
        <v>6</v>
      </c>
      <c r="D785">
        <v>2</v>
      </c>
      <c r="E785">
        <v>1</v>
      </c>
      <c r="F785">
        <v>0</v>
      </c>
      <c r="G785" t="s">
        <v>267</v>
      </c>
      <c r="H785" t="s">
        <v>265</v>
      </c>
      <c r="I785" t="s">
        <v>853</v>
      </c>
      <c r="J785" t="s">
        <v>854</v>
      </c>
      <c r="K785" t="s">
        <v>846</v>
      </c>
      <c r="L785" t="s">
        <v>63</v>
      </c>
      <c r="M785" t="s">
        <v>1612</v>
      </c>
      <c r="N785" t="s">
        <v>1618</v>
      </c>
      <c r="O785">
        <v>0</v>
      </c>
      <c r="P785">
        <v>0</v>
      </c>
      <c r="Q785">
        <v>0</v>
      </c>
      <c r="R785">
        <v>0</v>
      </c>
      <c r="S785">
        <v>-6750</v>
      </c>
      <c r="T785">
        <v>-6750</v>
      </c>
      <c r="U785">
        <v>6750</v>
      </c>
      <c r="V785">
        <v>6750</v>
      </c>
      <c r="W785">
        <v>-2250</v>
      </c>
      <c r="X785">
        <v>7794.2286340599476</v>
      </c>
      <c r="Y785">
        <v>0</v>
      </c>
      <c r="Z785">
        <v>100</v>
      </c>
      <c r="AA785">
        <v>1</v>
      </c>
      <c r="AB785">
        <v>-0.57735026918962573</v>
      </c>
      <c r="AC785">
        <v>6750</v>
      </c>
      <c r="AD785">
        <v>8.8172977838665751</v>
      </c>
      <c r="AE785">
        <v>0</v>
      </c>
      <c r="AF785">
        <v>0</v>
      </c>
    </row>
    <row r="786" spans="1:32" x14ac:dyDescent="0.35">
      <c r="A786" s="1">
        <v>45505</v>
      </c>
      <c r="B786">
        <v>2024</v>
      </c>
      <c r="C786">
        <v>8</v>
      </c>
      <c r="D786">
        <v>3</v>
      </c>
      <c r="E786">
        <v>1</v>
      </c>
      <c r="F786">
        <v>0</v>
      </c>
      <c r="G786" t="s">
        <v>267</v>
      </c>
      <c r="H786" t="s">
        <v>265</v>
      </c>
      <c r="I786" t="s">
        <v>853</v>
      </c>
      <c r="J786" t="s">
        <v>854</v>
      </c>
      <c r="K786" t="s">
        <v>846</v>
      </c>
      <c r="L786" t="s">
        <v>63</v>
      </c>
      <c r="M786" t="s">
        <v>1612</v>
      </c>
      <c r="N786" t="s">
        <v>1620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-2250</v>
      </c>
      <c r="X786">
        <v>3897.1143170299738</v>
      </c>
      <c r="Y786">
        <v>6750</v>
      </c>
      <c r="Z786">
        <v>100</v>
      </c>
      <c r="AA786">
        <v>1</v>
      </c>
      <c r="AB786">
        <v>0.57735026918962573</v>
      </c>
      <c r="AC786">
        <v>0</v>
      </c>
      <c r="AD786">
        <v>0</v>
      </c>
      <c r="AE786">
        <v>0</v>
      </c>
      <c r="AF786">
        <v>0</v>
      </c>
    </row>
    <row r="787" spans="1:32" x14ac:dyDescent="0.35">
      <c r="A787" s="1">
        <v>45474</v>
      </c>
      <c r="B787">
        <v>2024</v>
      </c>
      <c r="C787">
        <v>7</v>
      </c>
      <c r="D787">
        <v>3</v>
      </c>
      <c r="E787">
        <v>1</v>
      </c>
      <c r="F787">
        <v>0</v>
      </c>
      <c r="G787" t="s">
        <v>267</v>
      </c>
      <c r="H787" t="s">
        <v>265</v>
      </c>
      <c r="I787" t="s">
        <v>969</v>
      </c>
      <c r="J787" t="s">
        <v>970</v>
      </c>
      <c r="K787" t="s">
        <v>972</v>
      </c>
      <c r="L787" t="s">
        <v>66</v>
      </c>
      <c r="M787" t="s">
        <v>1612</v>
      </c>
      <c r="N787" t="s">
        <v>1619</v>
      </c>
      <c r="O787">
        <v>44750</v>
      </c>
      <c r="P787">
        <v>44620</v>
      </c>
      <c r="Q787">
        <v>-130</v>
      </c>
      <c r="R787">
        <v>0</v>
      </c>
      <c r="S787">
        <v>0</v>
      </c>
      <c r="T787">
        <v>0</v>
      </c>
      <c r="U787">
        <v>44620</v>
      </c>
      <c r="V787">
        <v>-130</v>
      </c>
      <c r="W787">
        <v>14873.333333333334</v>
      </c>
      <c r="X787">
        <v>25761.369011241099</v>
      </c>
      <c r="Y787">
        <v>-44620</v>
      </c>
      <c r="Z787">
        <v>99.709497206703915</v>
      </c>
      <c r="AA787">
        <v>1</v>
      </c>
      <c r="AB787">
        <v>-0.57735026918962584</v>
      </c>
      <c r="AC787">
        <v>0</v>
      </c>
      <c r="AD787">
        <v>0</v>
      </c>
      <c r="AE787">
        <v>0</v>
      </c>
      <c r="AF787">
        <v>0</v>
      </c>
    </row>
    <row r="788" spans="1:32" x14ac:dyDescent="0.35">
      <c r="A788" s="1">
        <v>45323</v>
      </c>
      <c r="B788">
        <v>2024</v>
      </c>
      <c r="C788">
        <v>2</v>
      </c>
      <c r="D788">
        <v>1</v>
      </c>
      <c r="E788">
        <v>0</v>
      </c>
      <c r="F788">
        <v>0</v>
      </c>
      <c r="G788" t="s">
        <v>267</v>
      </c>
      <c r="H788" t="s">
        <v>265</v>
      </c>
      <c r="I788" t="s">
        <v>768</v>
      </c>
      <c r="J788" t="s">
        <v>769</v>
      </c>
      <c r="K788" t="s">
        <v>771</v>
      </c>
      <c r="L788" t="s">
        <v>66</v>
      </c>
      <c r="M788" t="s">
        <v>1612</v>
      </c>
      <c r="N788" t="s">
        <v>1614</v>
      </c>
      <c r="O788">
        <v>1620</v>
      </c>
      <c r="P788">
        <v>3380</v>
      </c>
      <c r="Q788">
        <v>1760</v>
      </c>
      <c r="R788">
        <v>0</v>
      </c>
      <c r="S788">
        <v>0</v>
      </c>
      <c r="T788">
        <v>0</v>
      </c>
      <c r="U788">
        <v>3380</v>
      </c>
      <c r="V788">
        <v>1760</v>
      </c>
      <c r="W788">
        <v>1690</v>
      </c>
      <c r="X788">
        <v>2390.0209204105308</v>
      </c>
      <c r="Y788">
        <v>0</v>
      </c>
      <c r="Z788">
        <v>208.64197530864197</v>
      </c>
      <c r="AA788">
        <v>1</v>
      </c>
      <c r="AB788">
        <v>-0.70710678118654746</v>
      </c>
      <c r="AC788">
        <v>0</v>
      </c>
      <c r="AD788">
        <v>0</v>
      </c>
      <c r="AE788">
        <v>2</v>
      </c>
      <c r="AF788">
        <v>0</v>
      </c>
    </row>
    <row r="789" spans="1:32" x14ac:dyDescent="0.35">
      <c r="A789" s="1">
        <v>45323</v>
      </c>
      <c r="B789">
        <v>2024</v>
      </c>
      <c r="C789">
        <v>2</v>
      </c>
      <c r="D789">
        <v>1</v>
      </c>
      <c r="E789">
        <v>0</v>
      </c>
      <c r="F789">
        <v>0</v>
      </c>
      <c r="G789" t="s">
        <v>267</v>
      </c>
      <c r="H789" t="s">
        <v>265</v>
      </c>
      <c r="I789" t="s">
        <v>853</v>
      </c>
      <c r="J789" t="s">
        <v>854</v>
      </c>
      <c r="K789" t="s">
        <v>846</v>
      </c>
      <c r="L789" t="s">
        <v>66</v>
      </c>
      <c r="M789" t="s">
        <v>1612</v>
      </c>
      <c r="N789" t="s">
        <v>1614</v>
      </c>
      <c r="O789">
        <v>7620</v>
      </c>
      <c r="P789">
        <v>8880</v>
      </c>
      <c r="Q789">
        <v>1260</v>
      </c>
      <c r="R789">
        <v>0</v>
      </c>
      <c r="S789">
        <v>0</v>
      </c>
      <c r="T789">
        <v>0</v>
      </c>
      <c r="U789">
        <v>8130</v>
      </c>
      <c r="V789">
        <v>510</v>
      </c>
      <c r="W789">
        <v>2960</v>
      </c>
      <c r="X789">
        <v>4493.0279322523693</v>
      </c>
      <c r="Y789">
        <v>-8130</v>
      </c>
      <c r="Z789">
        <v>116.53543307086613</v>
      </c>
      <c r="AA789">
        <v>1</v>
      </c>
      <c r="AB789">
        <v>-0.6587984861505507</v>
      </c>
      <c r="AC789">
        <v>0</v>
      </c>
      <c r="AD789">
        <v>0</v>
      </c>
      <c r="AE789">
        <v>1</v>
      </c>
      <c r="AF789">
        <v>0</v>
      </c>
    </row>
    <row r="790" spans="1:32" x14ac:dyDescent="0.35">
      <c r="A790" s="1">
        <v>45323</v>
      </c>
      <c r="B790">
        <v>2024</v>
      </c>
      <c r="C790">
        <v>2</v>
      </c>
      <c r="D790">
        <v>1</v>
      </c>
      <c r="E790">
        <v>0</v>
      </c>
      <c r="F790">
        <v>0</v>
      </c>
      <c r="G790" t="s">
        <v>629</v>
      </c>
      <c r="H790" t="s">
        <v>272</v>
      </c>
      <c r="I790" t="s">
        <v>1105</v>
      </c>
      <c r="J790" t="s">
        <v>1106</v>
      </c>
      <c r="K790" t="s">
        <v>1108</v>
      </c>
      <c r="L790" t="s">
        <v>60</v>
      </c>
      <c r="M790" t="s">
        <v>1612</v>
      </c>
      <c r="N790" t="s">
        <v>1614</v>
      </c>
      <c r="O790">
        <v>28750</v>
      </c>
      <c r="P790">
        <v>32250</v>
      </c>
      <c r="Q790">
        <v>3500</v>
      </c>
      <c r="R790">
        <v>0</v>
      </c>
      <c r="S790">
        <v>0</v>
      </c>
      <c r="T790">
        <v>0</v>
      </c>
      <c r="U790">
        <v>32250</v>
      </c>
      <c r="V790">
        <v>3500</v>
      </c>
      <c r="W790">
        <v>16125</v>
      </c>
      <c r="X790">
        <v>22804.193693266159</v>
      </c>
      <c r="Y790">
        <v>0</v>
      </c>
      <c r="Z790">
        <v>112.17391304347825</v>
      </c>
      <c r="AA790">
        <v>1</v>
      </c>
      <c r="AB790">
        <v>-0.70710678118654746</v>
      </c>
      <c r="AC790">
        <v>0</v>
      </c>
      <c r="AD790">
        <v>0</v>
      </c>
      <c r="AE790">
        <v>1</v>
      </c>
      <c r="AF790">
        <v>0</v>
      </c>
    </row>
    <row r="791" spans="1:32" x14ac:dyDescent="0.35">
      <c r="A791" s="1">
        <v>45323</v>
      </c>
      <c r="B791">
        <v>2024</v>
      </c>
      <c r="C791">
        <v>2</v>
      </c>
      <c r="D791">
        <v>1</v>
      </c>
      <c r="E791">
        <v>0</v>
      </c>
      <c r="F791">
        <v>0</v>
      </c>
      <c r="G791" t="s">
        <v>294</v>
      </c>
      <c r="H791" t="s">
        <v>292</v>
      </c>
      <c r="I791" t="s">
        <v>669</v>
      </c>
      <c r="J791" t="s">
        <v>670</v>
      </c>
      <c r="K791" t="s">
        <v>672</v>
      </c>
      <c r="L791" t="s">
        <v>75</v>
      </c>
      <c r="M791" t="s">
        <v>1612</v>
      </c>
      <c r="N791" t="s">
        <v>1614</v>
      </c>
      <c r="O791">
        <v>880</v>
      </c>
      <c r="P791">
        <v>1250</v>
      </c>
      <c r="Q791">
        <v>370</v>
      </c>
      <c r="R791">
        <v>0</v>
      </c>
      <c r="S791">
        <v>0</v>
      </c>
      <c r="T791">
        <v>0</v>
      </c>
      <c r="U791">
        <v>1250</v>
      </c>
      <c r="V791">
        <v>370</v>
      </c>
      <c r="W791">
        <v>625</v>
      </c>
      <c r="X791">
        <v>883.88347648318438</v>
      </c>
      <c r="Y791">
        <v>0</v>
      </c>
      <c r="Z791">
        <v>142.04545454545453</v>
      </c>
      <c r="AA791">
        <v>1</v>
      </c>
      <c r="AB791">
        <v>-0.70710678118654757</v>
      </c>
      <c r="AC791">
        <v>0</v>
      </c>
      <c r="AD791">
        <v>0</v>
      </c>
      <c r="AE791">
        <v>2</v>
      </c>
      <c r="AF791">
        <v>0</v>
      </c>
    </row>
    <row r="792" spans="1:32" x14ac:dyDescent="0.35">
      <c r="A792" s="1">
        <v>45413</v>
      </c>
      <c r="B792">
        <v>2024</v>
      </c>
      <c r="C792">
        <v>5</v>
      </c>
      <c r="D792">
        <v>2</v>
      </c>
      <c r="E792">
        <v>1</v>
      </c>
      <c r="F792">
        <v>0</v>
      </c>
      <c r="G792" t="s">
        <v>612</v>
      </c>
      <c r="H792" t="s">
        <v>610</v>
      </c>
      <c r="I792" t="s">
        <v>1042</v>
      </c>
      <c r="J792" t="s">
        <v>1043</v>
      </c>
      <c r="K792" t="s">
        <v>1045</v>
      </c>
      <c r="L792" t="s">
        <v>93</v>
      </c>
      <c r="M792" t="s">
        <v>1603</v>
      </c>
      <c r="N792" t="s">
        <v>1605</v>
      </c>
      <c r="O792">
        <v>7063</v>
      </c>
      <c r="P792">
        <v>4272.71</v>
      </c>
      <c r="Q792">
        <v>-2790.29</v>
      </c>
      <c r="R792">
        <v>0</v>
      </c>
      <c r="S792">
        <v>-99261.06</v>
      </c>
      <c r="T792">
        <v>-99261.06</v>
      </c>
      <c r="U792">
        <v>103533.77</v>
      </c>
      <c r="V792">
        <v>96470.77</v>
      </c>
      <c r="W792">
        <v>2136.3550000000032</v>
      </c>
      <c r="X792">
        <v>143397.5994825731</v>
      </c>
      <c r="Y792">
        <v>-99261.06</v>
      </c>
      <c r="Z792">
        <v>60.494265892680168</v>
      </c>
      <c r="AA792">
        <v>1</v>
      </c>
      <c r="AB792">
        <v>-0.70710678118654757</v>
      </c>
      <c r="AC792">
        <v>99261.06</v>
      </c>
      <c r="AD792">
        <v>11.505508628109196</v>
      </c>
      <c r="AE792">
        <v>0</v>
      </c>
      <c r="AF792">
        <v>0</v>
      </c>
    </row>
    <row r="793" spans="1:32" x14ac:dyDescent="0.35">
      <c r="A793" s="1">
        <v>45352</v>
      </c>
      <c r="B793">
        <v>2024</v>
      </c>
      <c r="C793">
        <v>3</v>
      </c>
      <c r="D793">
        <v>1</v>
      </c>
      <c r="E793">
        <v>0</v>
      </c>
      <c r="F793">
        <v>0</v>
      </c>
      <c r="G793" t="s">
        <v>612</v>
      </c>
      <c r="H793" t="s">
        <v>610</v>
      </c>
      <c r="I793" t="s">
        <v>1067</v>
      </c>
      <c r="J793" t="s">
        <v>1068</v>
      </c>
      <c r="K793" t="s">
        <v>1051</v>
      </c>
      <c r="L793" t="s">
        <v>93</v>
      </c>
      <c r="M793" t="s">
        <v>1603</v>
      </c>
      <c r="N793" t="s">
        <v>1610</v>
      </c>
      <c r="O793">
        <v>1416</v>
      </c>
      <c r="P793">
        <v>1180.8699999999999</v>
      </c>
      <c r="Q793">
        <v>-235.13000000000011</v>
      </c>
      <c r="R793">
        <v>0</v>
      </c>
      <c r="S793">
        <v>-114.13000000000011</v>
      </c>
      <c r="T793">
        <v>-114.13000000000011</v>
      </c>
      <c r="U793">
        <v>1295</v>
      </c>
      <c r="V793">
        <v>-121</v>
      </c>
      <c r="W793">
        <v>590.43499999999995</v>
      </c>
      <c r="X793">
        <v>996.40537857339973</v>
      </c>
      <c r="Y793">
        <v>-73.009999999999991</v>
      </c>
      <c r="Z793">
        <v>83.394774011299418</v>
      </c>
      <c r="AA793">
        <v>1</v>
      </c>
      <c r="AB793">
        <v>-0.70710678118654757</v>
      </c>
      <c r="AC793">
        <v>114.13000000000011</v>
      </c>
      <c r="AD793">
        <v>4.7373381495655096</v>
      </c>
      <c r="AE793">
        <v>0</v>
      </c>
      <c r="AF793">
        <v>0</v>
      </c>
    </row>
    <row r="794" spans="1:32" x14ac:dyDescent="0.35">
      <c r="A794" s="1">
        <v>45413</v>
      </c>
      <c r="B794">
        <v>2024</v>
      </c>
      <c r="C794">
        <v>5</v>
      </c>
      <c r="D794">
        <v>2</v>
      </c>
      <c r="E794">
        <v>1</v>
      </c>
      <c r="F794">
        <v>0</v>
      </c>
      <c r="G794" t="s">
        <v>612</v>
      </c>
      <c r="H794" t="s">
        <v>610</v>
      </c>
      <c r="I794" t="s">
        <v>1067</v>
      </c>
      <c r="J794" t="s">
        <v>1068</v>
      </c>
      <c r="K794" t="s">
        <v>1051</v>
      </c>
      <c r="L794" t="s">
        <v>93</v>
      </c>
      <c r="M794" t="s">
        <v>1603</v>
      </c>
      <c r="N794" t="s">
        <v>1605</v>
      </c>
      <c r="O794">
        <v>1416</v>
      </c>
      <c r="P794">
        <v>1107.8599999999999</v>
      </c>
      <c r="Q794">
        <v>-308.1400000000001</v>
      </c>
      <c r="R794">
        <v>0</v>
      </c>
      <c r="S794">
        <v>-73.009999999999991</v>
      </c>
      <c r="T794">
        <v>-73.009999999999991</v>
      </c>
      <c r="U794">
        <v>-114.13000000000011</v>
      </c>
      <c r="V794">
        <v>-114.13000000000011</v>
      </c>
      <c r="W794">
        <v>369.28666666666663</v>
      </c>
      <c r="X794">
        <v>801.95485860074029</v>
      </c>
      <c r="Y794">
        <v>-133.63999999999987</v>
      </c>
      <c r="Z794">
        <v>78.238700564971737</v>
      </c>
      <c r="AA794">
        <v>1</v>
      </c>
      <c r="AB794">
        <v>-0.55152314612619313</v>
      </c>
      <c r="AC794">
        <v>73.009999999999991</v>
      </c>
      <c r="AD794">
        <v>4.2905964180679943</v>
      </c>
      <c r="AE794">
        <v>0</v>
      </c>
      <c r="AF794">
        <v>0</v>
      </c>
    </row>
    <row r="795" spans="1:32" x14ac:dyDescent="0.35">
      <c r="A795" s="1">
        <v>45474</v>
      </c>
      <c r="B795">
        <v>2024</v>
      </c>
      <c r="C795">
        <v>7</v>
      </c>
      <c r="D795">
        <v>3</v>
      </c>
      <c r="E795">
        <v>1</v>
      </c>
      <c r="F795">
        <v>0</v>
      </c>
      <c r="G795" t="s">
        <v>612</v>
      </c>
      <c r="H795" t="s">
        <v>610</v>
      </c>
      <c r="I795" t="s">
        <v>1067</v>
      </c>
      <c r="J795" t="s">
        <v>1068</v>
      </c>
      <c r="K795" t="s">
        <v>1051</v>
      </c>
      <c r="L795" t="s">
        <v>93</v>
      </c>
      <c r="M795" t="s">
        <v>1603</v>
      </c>
      <c r="N795" t="s">
        <v>1611</v>
      </c>
      <c r="O795">
        <v>1416</v>
      </c>
      <c r="P795">
        <v>974.22</v>
      </c>
      <c r="Q795">
        <v>-441.78</v>
      </c>
      <c r="R795">
        <v>0</v>
      </c>
      <c r="S795">
        <v>-133.63999999999987</v>
      </c>
      <c r="T795">
        <v>-133.63999999999987</v>
      </c>
      <c r="U795">
        <v>-73.009999999999991</v>
      </c>
      <c r="V795">
        <v>-73.009999999999991</v>
      </c>
      <c r="W795">
        <v>-106.92666666666666</v>
      </c>
      <c r="X795">
        <v>30.950205707447743</v>
      </c>
      <c r="Y795">
        <v>-133.63999999999987</v>
      </c>
      <c r="Z795">
        <v>68.800847457627128</v>
      </c>
      <c r="AA795">
        <v>1</v>
      </c>
      <c r="AB795">
        <v>-0.86310681052775728</v>
      </c>
      <c r="AC795">
        <v>133.63999999999987</v>
      </c>
      <c r="AD795">
        <v>4.8951496174885545</v>
      </c>
      <c r="AE795">
        <v>0</v>
      </c>
      <c r="AF795">
        <v>0</v>
      </c>
    </row>
    <row r="796" spans="1:32" x14ac:dyDescent="0.35">
      <c r="A796" s="1">
        <v>45444</v>
      </c>
      <c r="B796">
        <v>2024</v>
      </c>
      <c r="C796">
        <v>6</v>
      </c>
      <c r="D796">
        <v>2</v>
      </c>
      <c r="E796">
        <v>1</v>
      </c>
      <c r="F796">
        <v>0</v>
      </c>
      <c r="G796" t="s">
        <v>612</v>
      </c>
      <c r="H796" t="s">
        <v>610</v>
      </c>
      <c r="I796" t="s">
        <v>754</v>
      </c>
      <c r="J796" t="s">
        <v>755</v>
      </c>
      <c r="K796" t="s">
        <v>757</v>
      </c>
      <c r="L796" t="s">
        <v>87</v>
      </c>
      <c r="M796" t="s">
        <v>1603</v>
      </c>
      <c r="N796" t="s">
        <v>1606</v>
      </c>
      <c r="O796">
        <v>2550</v>
      </c>
      <c r="P796">
        <v>3300</v>
      </c>
      <c r="Q796">
        <v>750</v>
      </c>
      <c r="R796">
        <v>0</v>
      </c>
      <c r="S796">
        <v>3300</v>
      </c>
      <c r="T796">
        <v>3300</v>
      </c>
      <c r="U796">
        <v>-137.5</v>
      </c>
      <c r="V796">
        <v>-137.5</v>
      </c>
      <c r="W796">
        <v>1100</v>
      </c>
      <c r="X796">
        <v>1910.2110485493481</v>
      </c>
      <c r="Y796">
        <v>3300</v>
      </c>
      <c r="Z796">
        <v>129.41176470588235</v>
      </c>
      <c r="AA796">
        <v>1</v>
      </c>
      <c r="AB796">
        <v>1.1517052011979112</v>
      </c>
      <c r="AC796">
        <v>3300</v>
      </c>
      <c r="AD796">
        <v>8.1016777474545716</v>
      </c>
      <c r="AE796">
        <v>2</v>
      </c>
      <c r="AF796">
        <v>1</v>
      </c>
    </row>
    <row r="797" spans="1:32" x14ac:dyDescent="0.35">
      <c r="A797" s="1">
        <v>45352</v>
      </c>
      <c r="B797">
        <v>2024</v>
      </c>
      <c r="C797">
        <v>3</v>
      </c>
      <c r="D797">
        <v>1</v>
      </c>
      <c r="E797">
        <v>0</v>
      </c>
      <c r="F797">
        <v>0</v>
      </c>
      <c r="G797" t="s">
        <v>612</v>
      </c>
      <c r="H797" t="s">
        <v>610</v>
      </c>
      <c r="I797" t="s">
        <v>1151</v>
      </c>
      <c r="J797" t="s">
        <v>1152</v>
      </c>
      <c r="K797" t="s">
        <v>1154</v>
      </c>
      <c r="L797" t="s">
        <v>96</v>
      </c>
      <c r="M797" t="s">
        <v>1603</v>
      </c>
      <c r="N797" t="s">
        <v>1610</v>
      </c>
      <c r="O797">
        <v>11662</v>
      </c>
      <c r="P797">
        <v>854.99</v>
      </c>
      <c r="Q797">
        <v>-10807.01</v>
      </c>
      <c r="R797">
        <v>0</v>
      </c>
      <c r="S797">
        <v>-4215.83</v>
      </c>
      <c r="T797">
        <v>-4215.83</v>
      </c>
      <c r="U797">
        <v>5070.82</v>
      </c>
      <c r="V797">
        <v>-6591.18</v>
      </c>
      <c r="W797">
        <v>427.49499999999989</v>
      </c>
      <c r="X797">
        <v>6566.6531895060516</v>
      </c>
      <c r="Y797">
        <v>5855.37</v>
      </c>
      <c r="Z797">
        <v>7.3314182815983537</v>
      </c>
      <c r="AA797">
        <v>1</v>
      </c>
      <c r="AB797">
        <v>-0.70710678118654746</v>
      </c>
      <c r="AC797">
        <v>4215.83</v>
      </c>
      <c r="AD797">
        <v>8.3466017668275754</v>
      </c>
      <c r="AE797">
        <v>0</v>
      </c>
      <c r="AF797">
        <v>0</v>
      </c>
    </row>
    <row r="798" spans="1:32" x14ac:dyDescent="0.35">
      <c r="A798" s="1">
        <v>45383</v>
      </c>
      <c r="B798">
        <v>2024</v>
      </c>
      <c r="C798">
        <v>4</v>
      </c>
      <c r="D798">
        <v>2</v>
      </c>
      <c r="E798">
        <v>0</v>
      </c>
      <c r="F798">
        <v>0</v>
      </c>
      <c r="G798" t="s">
        <v>612</v>
      </c>
      <c r="H798" t="s">
        <v>610</v>
      </c>
      <c r="I798" t="s">
        <v>1151</v>
      </c>
      <c r="J798" t="s">
        <v>1152</v>
      </c>
      <c r="K798" t="s">
        <v>1154</v>
      </c>
      <c r="L798" t="s">
        <v>96</v>
      </c>
      <c r="M798" t="s">
        <v>1603</v>
      </c>
      <c r="N798" t="s">
        <v>1607</v>
      </c>
      <c r="O798">
        <v>11662</v>
      </c>
      <c r="P798">
        <v>6710.36</v>
      </c>
      <c r="Q798">
        <v>-4951.6400000000003</v>
      </c>
      <c r="R798">
        <v>0</v>
      </c>
      <c r="S798">
        <v>5855.37</v>
      </c>
      <c r="T798">
        <v>5855.37</v>
      </c>
      <c r="U798">
        <v>-4215.83</v>
      </c>
      <c r="V798">
        <v>-4215.83</v>
      </c>
      <c r="W798">
        <v>2236.7866666666664</v>
      </c>
      <c r="X798">
        <v>5601.8814750790052</v>
      </c>
      <c r="Y798">
        <v>428.57000000000062</v>
      </c>
      <c r="Z798">
        <v>57.540387583604868</v>
      </c>
      <c r="AA798">
        <v>1</v>
      </c>
      <c r="AB798">
        <v>0.64595856756899683</v>
      </c>
      <c r="AC798">
        <v>5855.37</v>
      </c>
      <c r="AD798">
        <v>8.6751144678865799</v>
      </c>
      <c r="AE798">
        <v>0</v>
      </c>
      <c r="AF798">
        <v>1</v>
      </c>
    </row>
    <row r="799" spans="1:32" x14ac:dyDescent="0.35">
      <c r="A799" s="1">
        <v>45444</v>
      </c>
      <c r="B799">
        <v>2024</v>
      </c>
      <c r="C799">
        <v>6</v>
      </c>
      <c r="D799">
        <v>2</v>
      </c>
      <c r="E799">
        <v>1</v>
      </c>
      <c r="F799">
        <v>0</v>
      </c>
      <c r="G799" t="s">
        <v>612</v>
      </c>
      <c r="H799" t="s">
        <v>610</v>
      </c>
      <c r="I799" t="s">
        <v>1151</v>
      </c>
      <c r="J799" t="s">
        <v>1152</v>
      </c>
      <c r="K799" t="s">
        <v>1154</v>
      </c>
      <c r="L799" t="s">
        <v>96</v>
      </c>
      <c r="M799" t="s">
        <v>1603</v>
      </c>
      <c r="N799" t="s">
        <v>1606</v>
      </c>
      <c r="O799">
        <v>11662</v>
      </c>
      <c r="P799">
        <v>7138.93</v>
      </c>
      <c r="Q799">
        <v>-4523.07</v>
      </c>
      <c r="R799">
        <v>0</v>
      </c>
      <c r="S799">
        <v>428.57000000000062</v>
      </c>
      <c r="T799">
        <v>428.57000000000062</v>
      </c>
      <c r="U799">
        <v>5855.37</v>
      </c>
      <c r="V799">
        <v>5855.37</v>
      </c>
      <c r="W799">
        <v>689.37000000000023</v>
      </c>
      <c r="X799">
        <v>5040.6626389791254</v>
      </c>
      <c r="Y799">
        <v>-3589.38</v>
      </c>
      <c r="Z799">
        <v>61.215314697307498</v>
      </c>
      <c r="AA799">
        <v>1</v>
      </c>
      <c r="AB799">
        <v>-5.1739229279747806E-2</v>
      </c>
      <c r="AC799">
        <v>428.57000000000062</v>
      </c>
      <c r="AD799">
        <v>6.0604540852560458</v>
      </c>
      <c r="AE799">
        <v>0</v>
      </c>
      <c r="AF799">
        <v>1</v>
      </c>
    </row>
    <row r="800" spans="1:32" x14ac:dyDescent="0.35">
      <c r="A800" s="1">
        <v>45505</v>
      </c>
      <c r="B800">
        <v>2024</v>
      </c>
      <c r="C800">
        <v>8</v>
      </c>
      <c r="D800">
        <v>3</v>
      </c>
      <c r="E800">
        <v>1</v>
      </c>
      <c r="F800">
        <v>0</v>
      </c>
      <c r="G800" t="s">
        <v>612</v>
      </c>
      <c r="H800" t="s">
        <v>610</v>
      </c>
      <c r="I800" t="s">
        <v>1151</v>
      </c>
      <c r="J800" t="s">
        <v>1152</v>
      </c>
      <c r="K800" t="s">
        <v>1154</v>
      </c>
      <c r="L800" t="s">
        <v>96</v>
      </c>
      <c r="M800" t="s">
        <v>1603</v>
      </c>
      <c r="N800" t="s">
        <v>1609</v>
      </c>
      <c r="O800">
        <v>11662</v>
      </c>
      <c r="P800">
        <v>3549.55</v>
      </c>
      <c r="Q800">
        <v>-8112.45</v>
      </c>
      <c r="R800">
        <v>0</v>
      </c>
      <c r="S800">
        <v>-3589.38</v>
      </c>
      <c r="T800">
        <v>-3589.38</v>
      </c>
      <c r="U800">
        <v>428.57000000000062</v>
      </c>
      <c r="V800">
        <v>428.57000000000062</v>
      </c>
      <c r="W800">
        <v>898.18666666666684</v>
      </c>
      <c r="X800">
        <v>4739.8555358611229</v>
      </c>
      <c r="Y800">
        <v>-3589.38</v>
      </c>
      <c r="Z800">
        <v>30.436889041330815</v>
      </c>
      <c r="AA800">
        <v>1</v>
      </c>
      <c r="AB800">
        <v>-0.94677287793147447</v>
      </c>
      <c r="AC800">
        <v>3589.38</v>
      </c>
      <c r="AD800">
        <v>8.1857347646177647</v>
      </c>
      <c r="AE800">
        <v>0</v>
      </c>
      <c r="AF800">
        <v>0</v>
      </c>
    </row>
    <row r="801" spans="1:32" x14ac:dyDescent="0.35">
      <c r="A801" s="1">
        <v>45444</v>
      </c>
      <c r="B801">
        <v>2024</v>
      </c>
      <c r="C801">
        <v>6</v>
      </c>
      <c r="D801">
        <v>2</v>
      </c>
      <c r="E801">
        <v>1</v>
      </c>
      <c r="F801">
        <v>0</v>
      </c>
      <c r="G801" t="s">
        <v>612</v>
      </c>
      <c r="H801" t="s">
        <v>610</v>
      </c>
      <c r="I801" t="s">
        <v>1343</v>
      </c>
      <c r="J801" t="s">
        <v>1344</v>
      </c>
      <c r="K801" t="s">
        <v>1346</v>
      </c>
      <c r="L801" t="s">
        <v>93</v>
      </c>
      <c r="M801" t="s">
        <v>1603</v>
      </c>
      <c r="N801" t="s">
        <v>1606</v>
      </c>
      <c r="O801">
        <v>-45399</v>
      </c>
      <c r="P801">
        <v>-62611</v>
      </c>
      <c r="Q801">
        <v>-17212</v>
      </c>
      <c r="R801">
        <v>0</v>
      </c>
      <c r="S801">
        <v>-60636</v>
      </c>
      <c r="T801">
        <v>-60636</v>
      </c>
      <c r="U801">
        <v>-1975</v>
      </c>
      <c r="V801">
        <v>43424</v>
      </c>
      <c r="W801">
        <v>-31305.5</v>
      </c>
      <c r="X801">
        <v>41479.590891184067</v>
      </c>
      <c r="Y801">
        <v>-60636</v>
      </c>
      <c r="Z801">
        <v>137.91272935527215</v>
      </c>
      <c r="AA801">
        <v>1</v>
      </c>
      <c r="AB801">
        <v>-0.70710678118654746</v>
      </c>
      <c r="AC801">
        <v>60636</v>
      </c>
      <c r="AD801">
        <v>11.012644055079909</v>
      </c>
      <c r="AE801">
        <v>2</v>
      </c>
      <c r="AF801">
        <v>0</v>
      </c>
    </row>
    <row r="802" spans="1:32" x14ac:dyDescent="0.35">
      <c r="A802" s="1">
        <v>45323</v>
      </c>
      <c r="B802">
        <v>2024</v>
      </c>
      <c r="C802">
        <v>2</v>
      </c>
      <c r="D802">
        <v>1</v>
      </c>
      <c r="E802">
        <v>0</v>
      </c>
      <c r="F802">
        <v>0</v>
      </c>
      <c r="G802" t="s">
        <v>267</v>
      </c>
      <c r="H802" t="s">
        <v>265</v>
      </c>
      <c r="I802" t="s">
        <v>865</v>
      </c>
      <c r="J802" t="s">
        <v>866</v>
      </c>
      <c r="K802" t="s">
        <v>219</v>
      </c>
      <c r="L802" t="s">
        <v>63</v>
      </c>
      <c r="M802" t="s">
        <v>1612</v>
      </c>
      <c r="N802" t="s">
        <v>1614</v>
      </c>
      <c r="O802">
        <v>2500</v>
      </c>
      <c r="P802">
        <v>3120</v>
      </c>
      <c r="Q802">
        <v>620</v>
      </c>
      <c r="R802">
        <v>0</v>
      </c>
      <c r="S802">
        <v>0</v>
      </c>
      <c r="T802">
        <v>0</v>
      </c>
      <c r="U802">
        <v>3120</v>
      </c>
      <c r="V802">
        <v>620</v>
      </c>
      <c r="W802">
        <v>1560</v>
      </c>
      <c r="X802">
        <v>2206.1731573020284</v>
      </c>
      <c r="Y802">
        <v>0</v>
      </c>
      <c r="Z802">
        <v>124.8</v>
      </c>
      <c r="AA802">
        <v>1</v>
      </c>
      <c r="AB802">
        <v>-0.70710678118654746</v>
      </c>
      <c r="AC802">
        <v>0</v>
      </c>
      <c r="AD802">
        <v>0</v>
      </c>
      <c r="AE802">
        <v>1</v>
      </c>
      <c r="AF802">
        <v>0</v>
      </c>
    </row>
    <row r="803" spans="1:32" x14ac:dyDescent="0.35">
      <c r="A803" s="1">
        <v>45323</v>
      </c>
      <c r="B803">
        <v>2024</v>
      </c>
      <c r="C803">
        <v>2</v>
      </c>
      <c r="D803">
        <v>1</v>
      </c>
      <c r="E803">
        <v>0</v>
      </c>
      <c r="F803">
        <v>0</v>
      </c>
      <c r="G803" t="s">
        <v>281</v>
      </c>
      <c r="H803" t="s">
        <v>279</v>
      </c>
      <c r="I803" t="s">
        <v>796</v>
      </c>
      <c r="J803" t="s">
        <v>797</v>
      </c>
      <c r="K803" t="s">
        <v>787</v>
      </c>
      <c r="L803" t="s">
        <v>72</v>
      </c>
      <c r="M803" t="s">
        <v>1612</v>
      </c>
      <c r="N803" t="s">
        <v>1614</v>
      </c>
      <c r="O803">
        <v>2880</v>
      </c>
      <c r="P803">
        <v>120</v>
      </c>
      <c r="Q803">
        <v>-2760</v>
      </c>
      <c r="R803">
        <v>0</v>
      </c>
      <c r="S803">
        <v>0</v>
      </c>
      <c r="T803">
        <v>0</v>
      </c>
      <c r="U803">
        <v>120</v>
      </c>
      <c r="V803">
        <v>-2760</v>
      </c>
      <c r="W803">
        <v>60</v>
      </c>
      <c r="X803">
        <v>84.852813742385706</v>
      </c>
      <c r="Y803">
        <v>0</v>
      </c>
      <c r="Z803">
        <v>4.1666666666666661</v>
      </c>
      <c r="AA803">
        <v>1</v>
      </c>
      <c r="AB803">
        <v>-0.70710678118654746</v>
      </c>
      <c r="AC803">
        <v>0</v>
      </c>
      <c r="AD803">
        <v>0</v>
      </c>
      <c r="AE803">
        <v>0</v>
      </c>
      <c r="AF803">
        <v>0</v>
      </c>
    </row>
    <row r="804" spans="1:32" x14ac:dyDescent="0.35">
      <c r="A804" s="1">
        <v>45352</v>
      </c>
      <c r="B804">
        <v>2024</v>
      </c>
      <c r="C804">
        <v>3</v>
      </c>
      <c r="D804">
        <v>1</v>
      </c>
      <c r="E804">
        <v>0</v>
      </c>
      <c r="F804">
        <v>0</v>
      </c>
      <c r="G804" t="s">
        <v>629</v>
      </c>
      <c r="H804" t="s">
        <v>272</v>
      </c>
      <c r="I804" t="s">
        <v>969</v>
      </c>
      <c r="J804" t="s">
        <v>970</v>
      </c>
      <c r="K804" t="s">
        <v>972</v>
      </c>
      <c r="L804" t="s">
        <v>66</v>
      </c>
      <c r="M804" t="s">
        <v>1612</v>
      </c>
      <c r="N804" t="s">
        <v>1615</v>
      </c>
      <c r="O804">
        <v>91620</v>
      </c>
      <c r="P804">
        <v>142120</v>
      </c>
      <c r="Q804">
        <v>50500</v>
      </c>
      <c r="R804">
        <v>0</v>
      </c>
      <c r="S804">
        <v>0</v>
      </c>
      <c r="T804">
        <v>0</v>
      </c>
      <c r="U804">
        <v>142120</v>
      </c>
      <c r="V804">
        <v>50500</v>
      </c>
      <c r="W804">
        <v>47373.333333333336</v>
      </c>
      <c r="X804">
        <v>82053.020257229611</v>
      </c>
      <c r="Y804">
        <v>-142120</v>
      </c>
      <c r="Z804">
        <v>155.11896965728008</v>
      </c>
      <c r="AA804">
        <v>1</v>
      </c>
      <c r="AB804">
        <v>-0.57735026918962584</v>
      </c>
      <c r="AC804">
        <v>0</v>
      </c>
      <c r="AD804">
        <v>0</v>
      </c>
      <c r="AE804">
        <v>2</v>
      </c>
      <c r="AF804">
        <v>0</v>
      </c>
    </row>
    <row r="805" spans="1:32" x14ac:dyDescent="0.35">
      <c r="A805" s="1">
        <v>45323</v>
      </c>
      <c r="B805">
        <v>2024</v>
      </c>
      <c r="C805">
        <v>2</v>
      </c>
      <c r="D805">
        <v>1</v>
      </c>
      <c r="E805">
        <v>0</v>
      </c>
      <c r="F805">
        <v>0</v>
      </c>
      <c r="G805" t="s">
        <v>629</v>
      </c>
      <c r="H805" t="s">
        <v>272</v>
      </c>
      <c r="I805" t="s">
        <v>1129</v>
      </c>
      <c r="J805" t="s">
        <v>1130</v>
      </c>
      <c r="K805" t="s">
        <v>1132</v>
      </c>
      <c r="L805" t="s">
        <v>63</v>
      </c>
      <c r="M805" t="s">
        <v>1612</v>
      </c>
      <c r="N805" t="s">
        <v>1614</v>
      </c>
      <c r="O805">
        <v>13380</v>
      </c>
      <c r="P805">
        <v>10120</v>
      </c>
      <c r="Q805">
        <v>-3260</v>
      </c>
      <c r="R805">
        <v>0</v>
      </c>
      <c r="S805">
        <v>0</v>
      </c>
      <c r="T805">
        <v>0</v>
      </c>
      <c r="U805">
        <v>10120</v>
      </c>
      <c r="V805">
        <v>-3260</v>
      </c>
      <c r="W805">
        <v>5060</v>
      </c>
      <c r="X805">
        <v>7155.9206256078605</v>
      </c>
      <c r="Y805">
        <v>0</v>
      </c>
      <c r="Z805">
        <v>75.635276532137524</v>
      </c>
      <c r="AA805">
        <v>1</v>
      </c>
      <c r="AB805">
        <v>-0.70710678118654757</v>
      </c>
      <c r="AC805">
        <v>0</v>
      </c>
      <c r="AD805">
        <v>0</v>
      </c>
      <c r="AE805">
        <v>0</v>
      </c>
      <c r="AF805">
        <v>0</v>
      </c>
    </row>
    <row r="806" spans="1:32" x14ac:dyDescent="0.35">
      <c r="A806" s="1">
        <v>45383</v>
      </c>
      <c r="B806">
        <v>2024</v>
      </c>
      <c r="C806">
        <v>4</v>
      </c>
      <c r="D806">
        <v>2</v>
      </c>
      <c r="E806">
        <v>0</v>
      </c>
      <c r="F806">
        <v>0</v>
      </c>
      <c r="G806" t="s">
        <v>612</v>
      </c>
      <c r="H806" t="s">
        <v>610</v>
      </c>
      <c r="I806" t="s">
        <v>997</v>
      </c>
      <c r="J806" t="s">
        <v>998</v>
      </c>
      <c r="K806" t="s">
        <v>994</v>
      </c>
      <c r="L806" t="s">
        <v>90</v>
      </c>
      <c r="M806" t="s">
        <v>1603</v>
      </c>
      <c r="N806" t="s">
        <v>1607</v>
      </c>
      <c r="O806">
        <v>21809</v>
      </c>
      <c r="P806">
        <v>1558.23</v>
      </c>
      <c r="Q806">
        <v>-20250.77</v>
      </c>
      <c r="R806">
        <v>0</v>
      </c>
      <c r="S806">
        <v>-37629.589999999997</v>
      </c>
      <c r="T806">
        <v>-37629.589999999997</v>
      </c>
      <c r="U806">
        <v>39187.82</v>
      </c>
      <c r="V806">
        <v>17378.82</v>
      </c>
      <c r="W806">
        <v>779.1150000000016</v>
      </c>
      <c r="X806">
        <v>54318.111524187305</v>
      </c>
      <c r="Y806">
        <v>-37629.589999999997</v>
      </c>
      <c r="Z806">
        <v>7.1448943096886612</v>
      </c>
      <c r="AA806">
        <v>1</v>
      </c>
      <c r="AB806">
        <v>-0.70710678118654757</v>
      </c>
      <c r="AC806">
        <v>37629.589999999997</v>
      </c>
      <c r="AD806">
        <v>10.535545987966074</v>
      </c>
      <c r="AE806">
        <v>0</v>
      </c>
      <c r="AF806">
        <v>0</v>
      </c>
    </row>
    <row r="807" spans="1:32" x14ac:dyDescent="0.35">
      <c r="A807" s="1">
        <v>45413</v>
      </c>
      <c r="B807">
        <v>2024</v>
      </c>
      <c r="C807">
        <v>5</v>
      </c>
      <c r="D807">
        <v>2</v>
      </c>
      <c r="E807">
        <v>1</v>
      </c>
      <c r="F807">
        <v>0</v>
      </c>
      <c r="G807" t="s">
        <v>612</v>
      </c>
      <c r="H807" t="s">
        <v>610</v>
      </c>
      <c r="I807" t="s">
        <v>1151</v>
      </c>
      <c r="J807" t="s">
        <v>1152</v>
      </c>
      <c r="K807" t="s">
        <v>1154</v>
      </c>
      <c r="L807" t="s">
        <v>90</v>
      </c>
      <c r="M807" t="s">
        <v>1603</v>
      </c>
      <c r="N807" t="s">
        <v>1605</v>
      </c>
      <c r="O807">
        <v>11662</v>
      </c>
      <c r="P807">
        <v>3213.92</v>
      </c>
      <c r="Q807">
        <v>-8448.08</v>
      </c>
      <c r="R807">
        <v>0</v>
      </c>
      <c r="S807">
        <v>-4111.67</v>
      </c>
      <c r="T807">
        <v>-4111.67</v>
      </c>
      <c r="U807">
        <v>7325.59</v>
      </c>
      <c r="V807">
        <v>-4336.41</v>
      </c>
      <c r="W807">
        <v>1606.96</v>
      </c>
      <c r="X807">
        <v>8087.3641041936526</v>
      </c>
      <c r="Y807">
        <v>-1860.8000000000002</v>
      </c>
      <c r="Z807">
        <v>27.558909277996911</v>
      </c>
      <c r="AA807">
        <v>1</v>
      </c>
      <c r="AB807">
        <v>-0.70710678118654757</v>
      </c>
      <c r="AC807">
        <v>4111.67</v>
      </c>
      <c r="AD807">
        <v>8.3215845509962758</v>
      </c>
      <c r="AE807">
        <v>0</v>
      </c>
      <c r="AF807">
        <v>0</v>
      </c>
    </row>
    <row r="808" spans="1:32" x14ac:dyDescent="0.35">
      <c r="A808" s="1">
        <v>45474</v>
      </c>
      <c r="B808">
        <v>2024</v>
      </c>
      <c r="C808">
        <v>7</v>
      </c>
      <c r="D808">
        <v>3</v>
      </c>
      <c r="E808">
        <v>1</v>
      </c>
      <c r="F808">
        <v>0</v>
      </c>
      <c r="G808" t="s">
        <v>612</v>
      </c>
      <c r="H808" t="s">
        <v>610</v>
      </c>
      <c r="I808" t="s">
        <v>1151</v>
      </c>
      <c r="J808" t="s">
        <v>1152</v>
      </c>
      <c r="K808" t="s">
        <v>1154</v>
      </c>
      <c r="L808" t="s">
        <v>90</v>
      </c>
      <c r="M808" t="s">
        <v>1603</v>
      </c>
      <c r="N808" t="s">
        <v>1611</v>
      </c>
      <c r="O808">
        <v>11662</v>
      </c>
      <c r="P808">
        <v>1353.12</v>
      </c>
      <c r="Q808">
        <v>-10308.880000000001</v>
      </c>
      <c r="R808">
        <v>0</v>
      </c>
      <c r="S808">
        <v>-1860.8000000000002</v>
      </c>
      <c r="T808">
        <v>-1860.8000000000002</v>
      </c>
      <c r="U808">
        <v>-4111.67</v>
      </c>
      <c r="V808">
        <v>-4111.67</v>
      </c>
      <c r="W808">
        <v>451.03999999999996</v>
      </c>
      <c r="X808">
        <v>6058.9753437441877</v>
      </c>
      <c r="Y808">
        <v>-1860.8000000000002</v>
      </c>
      <c r="Z808">
        <v>11.602812553592864</v>
      </c>
      <c r="AA808">
        <v>1</v>
      </c>
      <c r="AB808">
        <v>-0.3815562646887059</v>
      </c>
      <c r="AC808">
        <v>1860.8000000000002</v>
      </c>
      <c r="AD808">
        <v>7.5287617817644001</v>
      </c>
      <c r="AE808">
        <v>0</v>
      </c>
      <c r="AF808">
        <v>0</v>
      </c>
    </row>
    <row r="809" spans="1:32" x14ac:dyDescent="0.35">
      <c r="A809" s="1">
        <v>45474</v>
      </c>
      <c r="B809">
        <v>2024</v>
      </c>
      <c r="C809">
        <v>7</v>
      </c>
      <c r="D809">
        <v>3</v>
      </c>
      <c r="E809">
        <v>1</v>
      </c>
      <c r="F809">
        <v>0</v>
      </c>
      <c r="G809" t="s">
        <v>267</v>
      </c>
      <c r="H809" t="s">
        <v>265</v>
      </c>
      <c r="I809" t="s">
        <v>700</v>
      </c>
      <c r="J809" t="s">
        <v>701</v>
      </c>
      <c r="K809" t="s">
        <v>703</v>
      </c>
      <c r="L809" t="s">
        <v>63</v>
      </c>
      <c r="M809" t="s">
        <v>1612</v>
      </c>
      <c r="N809" t="s">
        <v>1619</v>
      </c>
      <c r="O809">
        <v>8120</v>
      </c>
      <c r="P809">
        <v>3750</v>
      </c>
      <c r="Q809">
        <v>-4370</v>
      </c>
      <c r="R809">
        <v>0</v>
      </c>
      <c r="S809">
        <v>0</v>
      </c>
      <c r="T809">
        <v>0</v>
      </c>
      <c r="U809">
        <v>-3500</v>
      </c>
      <c r="V809">
        <v>4620</v>
      </c>
      <c r="W809">
        <v>-2333.3333333333335</v>
      </c>
      <c r="X809">
        <v>2020.7259421636902</v>
      </c>
      <c r="Y809">
        <v>-3500</v>
      </c>
      <c r="Z809">
        <v>46.182266009852221</v>
      </c>
      <c r="AA809">
        <v>1</v>
      </c>
      <c r="AB809">
        <v>1.1547005383792517</v>
      </c>
      <c r="AC809">
        <v>0</v>
      </c>
      <c r="AD809">
        <v>0</v>
      </c>
      <c r="AE809">
        <v>0</v>
      </c>
      <c r="AF809">
        <v>0</v>
      </c>
    </row>
    <row r="810" spans="1:32" x14ac:dyDescent="0.35">
      <c r="A810" s="1">
        <v>45323</v>
      </c>
      <c r="B810">
        <v>2024</v>
      </c>
      <c r="C810">
        <v>2</v>
      </c>
      <c r="D810">
        <v>1</v>
      </c>
      <c r="E810">
        <v>0</v>
      </c>
      <c r="F810">
        <v>0</v>
      </c>
      <c r="G810" t="s">
        <v>267</v>
      </c>
      <c r="H810" t="s">
        <v>265</v>
      </c>
      <c r="I810" t="s">
        <v>865</v>
      </c>
      <c r="J810" t="s">
        <v>866</v>
      </c>
      <c r="K810" t="s">
        <v>219</v>
      </c>
      <c r="L810" t="s">
        <v>66</v>
      </c>
      <c r="M810" t="s">
        <v>1612</v>
      </c>
      <c r="N810" t="s">
        <v>1614</v>
      </c>
      <c r="O810">
        <v>15250</v>
      </c>
      <c r="P810">
        <v>20380</v>
      </c>
      <c r="Q810">
        <v>5130</v>
      </c>
      <c r="R810">
        <v>0</v>
      </c>
      <c r="S810">
        <v>0</v>
      </c>
      <c r="T810">
        <v>0</v>
      </c>
      <c r="U810">
        <v>20380</v>
      </c>
      <c r="V810">
        <v>5130</v>
      </c>
      <c r="W810">
        <v>10190</v>
      </c>
      <c r="X810">
        <v>14410.836200581838</v>
      </c>
      <c r="Y810">
        <v>0</v>
      </c>
      <c r="Z810">
        <v>133.63934426229508</v>
      </c>
      <c r="AA810">
        <v>1</v>
      </c>
      <c r="AB810">
        <v>-0.70710678118654757</v>
      </c>
      <c r="AC810">
        <v>0</v>
      </c>
      <c r="AD810">
        <v>0</v>
      </c>
      <c r="AE810">
        <v>2</v>
      </c>
      <c r="AF810">
        <v>0</v>
      </c>
    </row>
    <row r="811" spans="1:32" x14ac:dyDescent="0.35">
      <c r="A811" s="1">
        <v>45323</v>
      </c>
      <c r="B811">
        <v>2024</v>
      </c>
      <c r="C811">
        <v>2</v>
      </c>
      <c r="D811">
        <v>1</v>
      </c>
      <c r="E811">
        <v>0</v>
      </c>
      <c r="F811">
        <v>0</v>
      </c>
      <c r="G811" t="s">
        <v>635</v>
      </c>
      <c r="H811" t="s">
        <v>288</v>
      </c>
      <c r="I811" t="s">
        <v>796</v>
      </c>
      <c r="J811" t="s">
        <v>797</v>
      </c>
      <c r="K811" t="s">
        <v>787</v>
      </c>
      <c r="L811" t="s">
        <v>60</v>
      </c>
      <c r="M811" t="s">
        <v>1612</v>
      </c>
      <c r="N811" t="s">
        <v>1614</v>
      </c>
      <c r="O811">
        <v>64500</v>
      </c>
      <c r="P811">
        <v>58620</v>
      </c>
      <c r="Q811">
        <v>-5880</v>
      </c>
      <c r="R811">
        <v>0</v>
      </c>
      <c r="S811">
        <v>0</v>
      </c>
      <c r="T811">
        <v>0</v>
      </c>
      <c r="U811">
        <v>58620</v>
      </c>
      <c r="V811">
        <v>-5880</v>
      </c>
      <c r="W811">
        <v>29310</v>
      </c>
      <c r="X811">
        <v>41450.599513155415</v>
      </c>
      <c r="Y811">
        <v>0</v>
      </c>
      <c r="Z811">
        <v>90.883720930232556</v>
      </c>
      <c r="AA811">
        <v>1</v>
      </c>
      <c r="AB811">
        <v>-0.70710678118654757</v>
      </c>
      <c r="AC811">
        <v>0</v>
      </c>
      <c r="AD811">
        <v>0</v>
      </c>
      <c r="AE811">
        <v>0</v>
      </c>
      <c r="AF811">
        <v>0</v>
      </c>
    </row>
    <row r="812" spans="1:32" x14ac:dyDescent="0.35">
      <c r="A812" s="1">
        <v>45383</v>
      </c>
      <c r="B812">
        <v>2024</v>
      </c>
      <c r="C812">
        <v>4</v>
      </c>
      <c r="D812">
        <v>2</v>
      </c>
      <c r="E812">
        <v>0</v>
      </c>
      <c r="F812">
        <v>0</v>
      </c>
      <c r="G812" t="s">
        <v>612</v>
      </c>
      <c r="H812" t="s">
        <v>610</v>
      </c>
      <c r="I812" t="s">
        <v>1067</v>
      </c>
      <c r="J812" t="s">
        <v>1068</v>
      </c>
      <c r="K812" t="s">
        <v>1051</v>
      </c>
      <c r="L812" t="s">
        <v>96</v>
      </c>
      <c r="M812" t="s">
        <v>1603</v>
      </c>
      <c r="N812" t="s">
        <v>1607</v>
      </c>
      <c r="O812">
        <v>1416</v>
      </c>
      <c r="P812">
        <v>1070.2</v>
      </c>
      <c r="Q812">
        <v>-345.79999999999995</v>
      </c>
      <c r="R812">
        <v>0</v>
      </c>
      <c r="S812">
        <v>-57.119999999999891</v>
      </c>
      <c r="T812">
        <v>-57.119999999999891</v>
      </c>
      <c r="U812">
        <v>1127.32</v>
      </c>
      <c r="V812">
        <v>-288.68000000000006</v>
      </c>
      <c r="W812">
        <v>535.1</v>
      </c>
      <c r="X812">
        <v>837.52555590859424</v>
      </c>
      <c r="Y812">
        <v>-57.119999999999891</v>
      </c>
      <c r="Z812">
        <v>75.579096045197744</v>
      </c>
      <c r="AA812">
        <v>1</v>
      </c>
      <c r="AB812">
        <v>-0.70710678118654746</v>
      </c>
      <c r="AC812">
        <v>57.119999999999891</v>
      </c>
      <c r="AD812">
        <v>4.0451543180313267</v>
      </c>
      <c r="AE812">
        <v>0</v>
      </c>
      <c r="AF812">
        <v>0</v>
      </c>
    </row>
    <row r="813" spans="1:32" x14ac:dyDescent="0.35">
      <c r="A813" s="1">
        <v>45383</v>
      </c>
      <c r="B813">
        <v>2024</v>
      </c>
      <c r="C813">
        <v>4</v>
      </c>
      <c r="D813">
        <v>2</v>
      </c>
      <c r="E813">
        <v>0</v>
      </c>
      <c r="F813">
        <v>0</v>
      </c>
      <c r="G813" t="s">
        <v>612</v>
      </c>
      <c r="H813" t="s">
        <v>610</v>
      </c>
      <c r="I813" t="s">
        <v>1353</v>
      </c>
      <c r="J813" t="s">
        <v>1354</v>
      </c>
      <c r="K813" t="s">
        <v>1346</v>
      </c>
      <c r="L813" t="s">
        <v>96</v>
      </c>
      <c r="M813" t="s">
        <v>1603</v>
      </c>
      <c r="N813" t="s">
        <v>1607</v>
      </c>
      <c r="O813">
        <v>-44149</v>
      </c>
      <c r="P813">
        <v>-34750</v>
      </c>
      <c r="Q813">
        <v>9399</v>
      </c>
      <c r="R813">
        <v>0</v>
      </c>
      <c r="S813">
        <v>-30822</v>
      </c>
      <c r="T813">
        <v>-30822</v>
      </c>
      <c r="U813">
        <v>-3928</v>
      </c>
      <c r="V813">
        <v>40221</v>
      </c>
      <c r="W813">
        <v>-17375</v>
      </c>
      <c r="X813">
        <v>19016.929773231008</v>
      </c>
      <c r="Y813">
        <v>-56625</v>
      </c>
      <c r="Z813">
        <v>78.710729574848799</v>
      </c>
      <c r="AA813">
        <v>1</v>
      </c>
      <c r="AB813">
        <v>-0.70710678118654757</v>
      </c>
      <c r="AC813">
        <v>30822</v>
      </c>
      <c r="AD813">
        <v>10.335983999695323</v>
      </c>
      <c r="AE813">
        <v>0</v>
      </c>
      <c r="AF813">
        <v>0</v>
      </c>
    </row>
    <row r="814" spans="1:32" x14ac:dyDescent="0.35">
      <c r="A814" s="1">
        <v>45413</v>
      </c>
      <c r="B814">
        <v>2024</v>
      </c>
      <c r="C814">
        <v>5</v>
      </c>
      <c r="D814">
        <v>2</v>
      </c>
      <c r="E814">
        <v>1</v>
      </c>
      <c r="F814">
        <v>0</v>
      </c>
      <c r="G814" t="s">
        <v>612</v>
      </c>
      <c r="H814" t="s">
        <v>610</v>
      </c>
      <c r="I814" t="s">
        <v>1353</v>
      </c>
      <c r="J814" t="s">
        <v>1354</v>
      </c>
      <c r="K814" t="s">
        <v>1346</v>
      </c>
      <c r="L814" t="s">
        <v>96</v>
      </c>
      <c r="M814" t="s">
        <v>1603</v>
      </c>
      <c r="N814" t="s">
        <v>1605</v>
      </c>
      <c r="O814">
        <v>-44149</v>
      </c>
      <c r="P814">
        <v>-91375</v>
      </c>
      <c r="Q814">
        <v>-47226</v>
      </c>
      <c r="R814">
        <v>0</v>
      </c>
      <c r="S814">
        <v>-56625</v>
      </c>
      <c r="T814">
        <v>-56625</v>
      </c>
      <c r="U814">
        <v>-30822</v>
      </c>
      <c r="V814">
        <v>-30822</v>
      </c>
      <c r="W814">
        <v>-30458.333333333332</v>
      </c>
      <c r="X814">
        <v>26350.382204691705</v>
      </c>
      <c r="Y814">
        <v>-56625</v>
      </c>
      <c r="Z814">
        <v>206.96958028494419</v>
      </c>
      <c r="AA814">
        <v>1</v>
      </c>
      <c r="AB814">
        <v>-0.99302797444841895</v>
      </c>
      <c r="AC814">
        <v>56625</v>
      </c>
      <c r="AD814">
        <v>10.944205862785335</v>
      </c>
      <c r="AE814">
        <v>2</v>
      </c>
      <c r="AF814">
        <v>0</v>
      </c>
    </row>
    <row r="815" spans="1:32" x14ac:dyDescent="0.35">
      <c r="A815" s="1">
        <v>45323</v>
      </c>
      <c r="B815">
        <v>2024</v>
      </c>
      <c r="C815">
        <v>2</v>
      </c>
      <c r="D815">
        <v>1</v>
      </c>
      <c r="E815">
        <v>0</v>
      </c>
      <c r="F815">
        <v>0</v>
      </c>
      <c r="G815" t="s">
        <v>267</v>
      </c>
      <c r="H815" t="s">
        <v>265</v>
      </c>
      <c r="I815" t="s">
        <v>877</v>
      </c>
      <c r="J815" t="s">
        <v>878</v>
      </c>
      <c r="K815" t="s">
        <v>219</v>
      </c>
      <c r="L815" t="s">
        <v>63</v>
      </c>
      <c r="M815" t="s">
        <v>1612</v>
      </c>
      <c r="N815" t="s">
        <v>1614</v>
      </c>
      <c r="O815">
        <v>18250</v>
      </c>
      <c r="P815">
        <v>13750</v>
      </c>
      <c r="Q815">
        <v>-4500</v>
      </c>
      <c r="R815">
        <v>0</v>
      </c>
      <c r="S815">
        <v>0</v>
      </c>
      <c r="T815">
        <v>0</v>
      </c>
      <c r="U815">
        <v>13750</v>
      </c>
      <c r="V815">
        <v>-4500</v>
      </c>
      <c r="W815">
        <v>6875</v>
      </c>
      <c r="X815">
        <v>9722.7182413150276</v>
      </c>
      <c r="Y815">
        <v>0</v>
      </c>
      <c r="Z815">
        <v>75.342465753424662</v>
      </c>
      <c r="AA815">
        <v>1</v>
      </c>
      <c r="AB815">
        <v>-0.70710678118654757</v>
      </c>
      <c r="AC815">
        <v>0</v>
      </c>
      <c r="AD815">
        <v>0</v>
      </c>
      <c r="AE815">
        <v>0</v>
      </c>
      <c r="AF815">
        <v>0</v>
      </c>
    </row>
    <row r="816" spans="1:32" x14ac:dyDescent="0.35">
      <c r="A816" s="1">
        <v>45323</v>
      </c>
      <c r="B816">
        <v>2024</v>
      </c>
      <c r="C816">
        <v>2</v>
      </c>
      <c r="D816">
        <v>1</v>
      </c>
      <c r="E816">
        <v>0</v>
      </c>
      <c r="F816">
        <v>0</v>
      </c>
      <c r="G816" t="s">
        <v>294</v>
      </c>
      <c r="H816" t="s">
        <v>292</v>
      </c>
      <c r="I816" t="s">
        <v>982</v>
      </c>
      <c r="J816" t="s">
        <v>983</v>
      </c>
      <c r="K816" t="s">
        <v>972</v>
      </c>
      <c r="L816" t="s">
        <v>75</v>
      </c>
      <c r="M816" t="s">
        <v>1612</v>
      </c>
      <c r="N816" t="s">
        <v>1614</v>
      </c>
      <c r="O816">
        <v>2250</v>
      </c>
      <c r="P816">
        <v>1120</v>
      </c>
      <c r="Q816">
        <v>-1130</v>
      </c>
      <c r="R816">
        <v>0</v>
      </c>
      <c r="S816">
        <v>0</v>
      </c>
      <c r="T816">
        <v>0</v>
      </c>
      <c r="U816">
        <v>1120</v>
      </c>
      <c r="V816">
        <v>-1130</v>
      </c>
      <c r="W816">
        <v>560</v>
      </c>
      <c r="X816">
        <v>791.95959492893326</v>
      </c>
      <c r="Y816">
        <v>0</v>
      </c>
      <c r="Z816">
        <v>49.777777777777779</v>
      </c>
      <c r="AA816">
        <v>1</v>
      </c>
      <c r="AB816">
        <v>-0.70710678118654746</v>
      </c>
      <c r="AC816">
        <v>0</v>
      </c>
      <c r="AD816">
        <v>0</v>
      </c>
      <c r="AE816">
        <v>0</v>
      </c>
      <c r="AF816">
        <v>0</v>
      </c>
    </row>
    <row r="817" spans="1:32" x14ac:dyDescent="0.35">
      <c r="A817" s="1">
        <v>45383</v>
      </c>
      <c r="B817">
        <v>2024</v>
      </c>
      <c r="C817">
        <v>4</v>
      </c>
      <c r="D817">
        <v>2</v>
      </c>
      <c r="E817">
        <v>0</v>
      </c>
      <c r="F817">
        <v>0</v>
      </c>
      <c r="G817" t="s">
        <v>612</v>
      </c>
      <c r="H817" t="s">
        <v>610</v>
      </c>
      <c r="I817" t="s">
        <v>784</v>
      </c>
      <c r="J817" t="s">
        <v>785</v>
      </c>
      <c r="K817" t="s">
        <v>787</v>
      </c>
      <c r="L817" t="s">
        <v>93</v>
      </c>
      <c r="M817" t="s">
        <v>1603</v>
      </c>
      <c r="N817" t="s">
        <v>1607</v>
      </c>
      <c r="O817">
        <v>4078</v>
      </c>
      <c r="P817">
        <v>1002.81</v>
      </c>
      <c r="Q817">
        <v>-3075.19</v>
      </c>
      <c r="R817">
        <v>0</v>
      </c>
      <c r="S817">
        <v>-284.87000000000012</v>
      </c>
      <c r="T817">
        <v>-284.87000000000012</v>
      </c>
      <c r="U817">
        <v>1287.68</v>
      </c>
      <c r="V817">
        <v>-2790.3199999999997</v>
      </c>
      <c r="W817">
        <v>501.40499999999997</v>
      </c>
      <c r="X817">
        <v>1111.9607687549053</v>
      </c>
      <c r="Y817">
        <v>-284.87000000000012</v>
      </c>
      <c r="Z817">
        <v>24.590730750367825</v>
      </c>
      <c r="AA817">
        <v>1</v>
      </c>
      <c r="AB817">
        <v>-0.70710678118654757</v>
      </c>
      <c r="AC817">
        <v>284.87000000000012</v>
      </c>
      <c r="AD817">
        <v>5.6520329358541179</v>
      </c>
      <c r="AE817">
        <v>0</v>
      </c>
      <c r="AF817">
        <v>0</v>
      </c>
    </row>
    <row r="818" spans="1:32" x14ac:dyDescent="0.35">
      <c r="A818" s="1">
        <v>45323</v>
      </c>
      <c r="B818">
        <v>2024</v>
      </c>
      <c r="C818">
        <v>2</v>
      </c>
      <c r="D818">
        <v>1</v>
      </c>
      <c r="E818">
        <v>0</v>
      </c>
      <c r="F818">
        <v>0</v>
      </c>
      <c r="G818" t="s">
        <v>267</v>
      </c>
      <c r="H818" t="s">
        <v>265</v>
      </c>
      <c r="I818" t="s">
        <v>982</v>
      </c>
      <c r="J818" t="s">
        <v>983</v>
      </c>
      <c r="K818" t="s">
        <v>972</v>
      </c>
      <c r="L818" t="s">
        <v>66</v>
      </c>
      <c r="M818" t="s">
        <v>1612</v>
      </c>
      <c r="N818" t="s">
        <v>1614</v>
      </c>
      <c r="O818">
        <v>35120</v>
      </c>
      <c r="P818">
        <v>54250</v>
      </c>
      <c r="Q818">
        <v>19130</v>
      </c>
      <c r="R818">
        <v>0</v>
      </c>
      <c r="S818">
        <v>0</v>
      </c>
      <c r="T818">
        <v>0</v>
      </c>
      <c r="U818">
        <v>54250</v>
      </c>
      <c r="V818">
        <v>19130</v>
      </c>
      <c r="W818">
        <v>27125</v>
      </c>
      <c r="X818">
        <v>38360.542879370201</v>
      </c>
      <c r="Y818">
        <v>0</v>
      </c>
      <c r="Z818">
        <v>154.47038724373576</v>
      </c>
      <c r="AA818">
        <v>1</v>
      </c>
      <c r="AB818">
        <v>-0.70710678118654757</v>
      </c>
      <c r="AC818">
        <v>0</v>
      </c>
      <c r="AD818">
        <v>0</v>
      </c>
      <c r="AE818">
        <v>2</v>
      </c>
      <c r="AF818">
        <v>0</v>
      </c>
    </row>
    <row r="819" spans="1:32" x14ac:dyDescent="0.35">
      <c r="A819" s="1">
        <v>45323</v>
      </c>
      <c r="B819">
        <v>2024</v>
      </c>
      <c r="C819">
        <v>2</v>
      </c>
      <c r="D819">
        <v>1</v>
      </c>
      <c r="E819">
        <v>0</v>
      </c>
      <c r="F819">
        <v>0</v>
      </c>
      <c r="G819" t="s">
        <v>267</v>
      </c>
      <c r="H819" t="s">
        <v>265</v>
      </c>
      <c r="I819" t="s">
        <v>1105</v>
      </c>
      <c r="J819" t="s">
        <v>1106</v>
      </c>
      <c r="K819" t="s">
        <v>1108</v>
      </c>
      <c r="L819" t="s">
        <v>66</v>
      </c>
      <c r="M819" t="s">
        <v>1612</v>
      </c>
      <c r="N819" t="s">
        <v>1614</v>
      </c>
      <c r="O819">
        <v>123620</v>
      </c>
      <c r="P819">
        <v>140380</v>
      </c>
      <c r="Q819">
        <v>16760</v>
      </c>
      <c r="R819">
        <v>0</v>
      </c>
      <c r="S819">
        <v>0</v>
      </c>
      <c r="T819">
        <v>0</v>
      </c>
      <c r="U819">
        <v>140380</v>
      </c>
      <c r="V819">
        <v>16760</v>
      </c>
      <c r="W819">
        <v>70190</v>
      </c>
      <c r="X819">
        <v>99263.649942967546</v>
      </c>
      <c r="Y819">
        <v>0</v>
      </c>
      <c r="Z819">
        <v>113.55767675133475</v>
      </c>
      <c r="AA819">
        <v>1</v>
      </c>
      <c r="AB819">
        <v>-0.70710678118654746</v>
      </c>
      <c r="AC819">
        <v>0</v>
      </c>
      <c r="AD819">
        <v>0</v>
      </c>
      <c r="AE819">
        <v>1</v>
      </c>
      <c r="AF819">
        <v>0</v>
      </c>
    </row>
    <row r="820" spans="1:32" x14ac:dyDescent="0.35">
      <c r="A820" s="1">
        <v>45323</v>
      </c>
      <c r="B820">
        <v>2024</v>
      </c>
      <c r="C820">
        <v>2</v>
      </c>
      <c r="D820">
        <v>1</v>
      </c>
      <c r="E820">
        <v>0</v>
      </c>
      <c r="F820">
        <v>0</v>
      </c>
      <c r="G820" t="s">
        <v>267</v>
      </c>
      <c r="H820" t="s">
        <v>265</v>
      </c>
      <c r="I820" t="s">
        <v>736</v>
      </c>
      <c r="J820" t="s">
        <v>737</v>
      </c>
      <c r="K820" t="s">
        <v>703</v>
      </c>
      <c r="L820" t="s">
        <v>66</v>
      </c>
      <c r="M820" t="s">
        <v>1612</v>
      </c>
      <c r="N820" t="s">
        <v>1614</v>
      </c>
      <c r="O820">
        <v>120</v>
      </c>
      <c r="P820">
        <v>380</v>
      </c>
      <c r="Q820">
        <v>260</v>
      </c>
      <c r="R820">
        <v>0</v>
      </c>
      <c r="S820">
        <v>0</v>
      </c>
      <c r="T820">
        <v>0</v>
      </c>
      <c r="U820">
        <v>380</v>
      </c>
      <c r="V820">
        <v>260</v>
      </c>
      <c r="W820">
        <v>190</v>
      </c>
      <c r="X820">
        <v>268.70057685088807</v>
      </c>
      <c r="Y820">
        <v>0</v>
      </c>
      <c r="Z820">
        <v>316.66666666666663</v>
      </c>
      <c r="AA820">
        <v>1</v>
      </c>
      <c r="AB820">
        <v>-0.70710678118654746</v>
      </c>
      <c r="AC820">
        <v>0</v>
      </c>
      <c r="AD820">
        <v>0</v>
      </c>
      <c r="AE820">
        <v>2</v>
      </c>
      <c r="AF820">
        <v>0</v>
      </c>
    </row>
    <row r="821" spans="1:32" x14ac:dyDescent="0.35">
      <c r="A821" s="1">
        <v>45323</v>
      </c>
      <c r="B821">
        <v>2024</v>
      </c>
      <c r="C821">
        <v>2</v>
      </c>
      <c r="D821">
        <v>1</v>
      </c>
      <c r="E821">
        <v>0</v>
      </c>
      <c r="F821">
        <v>0</v>
      </c>
      <c r="G821" t="s">
        <v>267</v>
      </c>
      <c r="H821" t="s">
        <v>265</v>
      </c>
      <c r="I821" t="s">
        <v>745</v>
      </c>
      <c r="J821" t="s">
        <v>746</v>
      </c>
      <c r="K821" t="s">
        <v>748</v>
      </c>
      <c r="L821" t="s">
        <v>63</v>
      </c>
      <c r="M821" t="s">
        <v>1612</v>
      </c>
      <c r="N821" t="s">
        <v>1614</v>
      </c>
      <c r="O821">
        <v>250</v>
      </c>
      <c r="P821">
        <v>500</v>
      </c>
      <c r="Q821">
        <v>250</v>
      </c>
      <c r="R821">
        <v>0</v>
      </c>
      <c r="S821">
        <v>0</v>
      </c>
      <c r="T821">
        <v>0</v>
      </c>
      <c r="U821">
        <v>500</v>
      </c>
      <c r="V821">
        <v>250</v>
      </c>
      <c r="W821">
        <v>250</v>
      </c>
      <c r="X821">
        <v>353.55339059327378</v>
      </c>
      <c r="Y821">
        <v>0</v>
      </c>
      <c r="Z821">
        <v>200</v>
      </c>
      <c r="AA821">
        <v>1</v>
      </c>
      <c r="AB821">
        <v>-0.70710678118654746</v>
      </c>
      <c r="AC821">
        <v>0</v>
      </c>
      <c r="AD821">
        <v>0</v>
      </c>
      <c r="AE821">
        <v>2</v>
      </c>
      <c r="AF821">
        <v>0</v>
      </c>
    </row>
    <row r="822" spans="1:32" x14ac:dyDescent="0.35">
      <c r="A822" s="1">
        <v>45323</v>
      </c>
      <c r="B822">
        <v>2024</v>
      </c>
      <c r="C822">
        <v>2</v>
      </c>
      <c r="D822">
        <v>1</v>
      </c>
      <c r="E822">
        <v>0</v>
      </c>
      <c r="F822">
        <v>0</v>
      </c>
      <c r="G822" t="s">
        <v>267</v>
      </c>
      <c r="H822" t="s">
        <v>265</v>
      </c>
      <c r="I822" t="s">
        <v>951</v>
      </c>
      <c r="J822" t="s">
        <v>952</v>
      </c>
      <c r="K822" t="s">
        <v>954</v>
      </c>
      <c r="L822" t="s">
        <v>60</v>
      </c>
      <c r="M822" t="s">
        <v>1612</v>
      </c>
      <c r="N822" t="s">
        <v>1614</v>
      </c>
      <c r="O822">
        <v>880</v>
      </c>
      <c r="P822">
        <v>620</v>
      </c>
      <c r="Q822">
        <v>-260</v>
      </c>
      <c r="R822">
        <v>0</v>
      </c>
      <c r="S822">
        <v>0</v>
      </c>
      <c r="T822">
        <v>0</v>
      </c>
      <c r="U822">
        <v>620</v>
      </c>
      <c r="V822">
        <v>-260</v>
      </c>
      <c r="W822">
        <v>310</v>
      </c>
      <c r="X822">
        <v>438.40620433565948</v>
      </c>
      <c r="Y822">
        <v>0</v>
      </c>
      <c r="Z822">
        <v>70.454545454545453</v>
      </c>
      <c r="AA822">
        <v>1</v>
      </c>
      <c r="AB822">
        <v>-0.70710678118654746</v>
      </c>
      <c r="AC822">
        <v>0</v>
      </c>
      <c r="AD822">
        <v>0</v>
      </c>
      <c r="AE822">
        <v>0</v>
      </c>
      <c r="AF822">
        <v>0</v>
      </c>
    </row>
    <row r="823" spans="1:32" x14ac:dyDescent="0.35">
      <c r="A823" s="1">
        <v>45413</v>
      </c>
      <c r="B823">
        <v>2024</v>
      </c>
      <c r="C823">
        <v>5</v>
      </c>
      <c r="D823">
        <v>2</v>
      </c>
      <c r="E823">
        <v>1</v>
      </c>
      <c r="F823">
        <v>0</v>
      </c>
      <c r="G823" t="s">
        <v>612</v>
      </c>
      <c r="H823" t="s">
        <v>610</v>
      </c>
      <c r="I823" t="s">
        <v>675</v>
      </c>
      <c r="J823" t="s">
        <v>676</v>
      </c>
      <c r="K823" t="s">
        <v>678</v>
      </c>
      <c r="L823" t="s">
        <v>90</v>
      </c>
      <c r="M823" t="s">
        <v>1603</v>
      </c>
      <c r="N823" t="s">
        <v>1605</v>
      </c>
      <c r="O823">
        <v>2210</v>
      </c>
      <c r="P823">
        <v>553.20000000000005</v>
      </c>
      <c r="Q823">
        <v>-1656.8</v>
      </c>
      <c r="R823">
        <v>0</v>
      </c>
      <c r="S823">
        <v>-3290.7</v>
      </c>
      <c r="T823">
        <v>-3290.7</v>
      </c>
      <c r="U823">
        <v>3843.9</v>
      </c>
      <c r="V823">
        <v>1633.9</v>
      </c>
      <c r="W823">
        <v>276.60000000000014</v>
      </c>
      <c r="X823">
        <v>5044.9240410535422</v>
      </c>
      <c r="Y823">
        <v>-3290.7</v>
      </c>
      <c r="Z823">
        <v>25.0316742081448</v>
      </c>
      <c r="AA823">
        <v>1</v>
      </c>
      <c r="AB823">
        <v>-0.70710678118654757</v>
      </c>
      <c r="AC823">
        <v>3290.7</v>
      </c>
      <c r="AD823">
        <v>8.0988555870853975</v>
      </c>
      <c r="AE823">
        <v>0</v>
      </c>
      <c r="AF823">
        <v>0</v>
      </c>
    </row>
    <row r="824" spans="1:32" x14ac:dyDescent="0.35">
      <c r="A824" s="1">
        <v>45323</v>
      </c>
      <c r="B824">
        <v>2024</v>
      </c>
      <c r="C824">
        <v>2</v>
      </c>
      <c r="D824">
        <v>1</v>
      </c>
      <c r="E824">
        <v>0</v>
      </c>
      <c r="F824">
        <v>0</v>
      </c>
      <c r="G824" t="s">
        <v>267</v>
      </c>
      <c r="H824" t="s">
        <v>265</v>
      </c>
      <c r="I824" t="s">
        <v>1042</v>
      </c>
      <c r="J824" t="s">
        <v>1043</v>
      </c>
      <c r="K824" t="s">
        <v>1045</v>
      </c>
      <c r="L824" t="s">
        <v>63</v>
      </c>
      <c r="M824" t="s">
        <v>1612</v>
      </c>
      <c r="N824" t="s">
        <v>1614</v>
      </c>
      <c r="O824">
        <v>2380</v>
      </c>
      <c r="P824">
        <v>18500</v>
      </c>
      <c r="Q824">
        <v>16120</v>
      </c>
      <c r="R824">
        <v>0</v>
      </c>
      <c r="S824">
        <v>0</v>
      </c>
      <c r="T824">
        <v>0</v>
      </c>
      <c r="U824">
        <v>18500</v>
      </c>
      <c r="V824">
        <v>16120</v>
      </c>
      <c r="W824">
        <v>9250</v>
      </c>
      <c r="X824">
        <v>13081.47545195113</v>
      </c>
      <c r="Y824">
        <v>0</v>
      </c>
      <c r="Z824">
        <v>777.31092436974791</v>
      </c>
      <c r="AA824">
        <v>1</v>
      </c>
      <c r="AB824">
        <v>-0.70710678118654746</v>
      </c>
      <c r="AC824">
        <v>0</v>
      </c>
      <c r="AD824">
        <v>0</v>
      </c>
      <c r="AE824">
        <v>2</v>
      </c>
      <c r="AF824">
        <v>0</v>
      </c>
    </row>
    <row r="825" spans="1:32" x14ac:dyDescent="0.35">
      <c r="A825" s="1">
        <v>45323</v>
      </c>
      <c r="B825">
        <v>2024</v>
      </c>
      <c r="C825">
        <v>2</v>
      </c>
      <c r="D825">
        <v>1</v>
      </c>
      <c r="E825">
        <v>0</v>
      </c>
      <c r="F825">
        <v>0</v>
      </c>
      <c r="G825" t="s">
        <v>267</v>
      </c>
      <c r="H825" t="s">
        <v>265</v>
      </c>
      <c r="I825" t="s">
        <v>1105</v>
      </c>
      <c r="J825" t="s">
        <v>1106</v>
      </c>
      <c r="K825" t="s">
        <v>1108</v>
      </c>
      <c r="L825" t="s">
        <v>60</v>
      </c>
      <c r="M825" t="s">
        <v>1612</v>
      </c>
      <c r="N825" t="s">
        <v>1614</v>
      </c>
      <c r="O825">
        <v>21000</v>
      </c>
      <c r="P825">
        <v>20120</v>
      </c>
      <c r="Q825">
        <v>-880</v>
      </c>
      <c r="R825">
        <v>0</v>
      </c>
      <c r="S825">
        <v>0</v>
      </c>
      <c r="T825">
        <v>0</v>
      </c>
      <c r="U825">
        <v>20120</v>
      </c>
      <c r="V825">
        <v>-880</v>
      </c>
      <c r="W825">
        <v>10060</v>
      </c>
      <c r="X825">
        <v>14226.988437473336</v>
      </c>
      <c r="Y825">
        <v>0</v>
      </c>
      <c r="Z825">
        <v>95.80952380952381</v>
      </c>
      <c r="AA825">
        <v>1</v>
      </c>
      <c r="AB825">
        <v>-0.70710678118654757</v>
      </c>
      <c r="AC825">
        <v>0</v>
      </c>
      <c r="AD825">
        <v>0</v>
      </c>
      <c r="AE825">
        <v>0</v>
      </c>
      <c r="AF825">
        <v>0</v>
      </c>
    </row>
    <row r="826" spans="1:32" x14ac:dyDescent="0.35">
      <c r="A826" s="1">
        <v>45352</v>
      </c>
      <c r="B826">
        <v>2024</v>
      </c>
      <c r="C826">
        <v>3</v>
      </c>
      <c r="D826">
        <v>1</v>
      </c>
      <c r="E826">
        <v>0</v>
      </c>
      <c r="F826">
        <v>0</v>
      </c>
      <c r="G826" t="s">
        <v>267</v>
      </c>
      <c r="H826" t="s">
        <v>265</v>
      </c>
      <c r="I826" t="s">
        <v>796</v>
      </c>
      <c r="J826" t="s">
        <v>797</v>
      </c>
      <c r="K826" t="s">
        <v>787</v>
      </c>
      <c r="L826" t="s">
        <v>60</v>
      </c>
      <c r="M826" t="s">
        <v>1612</v>
      </c>
      <c r="N826" t="s">
        <v>1615</v>
      </c>
      <c r="O826">
        <v>3750</v>
      </c>
      <c r="P826">
        <v>2000</v>
      </c>
      <c r="Q826">
        <v>-1750</v>
      </c>
      <c r="R826">
        <v>0</v>
      </c>
      <c r="S826">
        <v>0</v>
      </c>
      <c r="T826">
        <v>0</v>
      </c>
      <c r="U826">
        <v>1880</v>
      </c>
      <c r="V826">
        <v>-1870</v>
      </c>
      <c r="W826">
        <v>0</v>
      </c>
      <c r="X826">
        <v>1880</v>
      </c>
      <c r="Y826">
        <v>-1880</v>
      </c>
      <c r="Z826">
        <v>53.333333333333336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35">
      <c r="A827" s="1">
        <v>45474</v>
      </c>
      <c r="B827">
        <v>2024</v>
      </c>
      <c r="C827">
        <v>7</v>
      </c>
      <c r="D827">
        <v>3</v>
      </c>
      <c r="E827">
        <v>1</v>
      </c>
      <c r="F827">
        <v>0</v>
      </c>
      <c r="G827" t="s">
        <v>267</v>
      </c>
      <c r="H827" t="s">
        <v>265</v>
      </c>
      <c r="I827" t="s">
        <v>796</v>
      </c>
      <c r="J827" t="s">
        <v>797</v>
      </c>
      <c r="K827" t="s">
        <v>787</v>
      </c>
      <c r="L827" t="s">
        <v>60</v>
      </c>
      <c r="M827" t="s">
        <v>1612</v>
      </c>
      <c r="N827" t="s">
        <v>1619</v>
      </c>
      <c r="O827">
        <v>3750</v>
      </c>
      <c r="P827">
        <v>2000</v>
      </c>
      <c r="Q827">
        <v>-1750</v>
      </c>
      <c r="R827">
        <v>0</v>
      </c>
      <c r="S827">
        <v>0</v>
      </c>
      <c r="T827">
        <v>0</v>
      </c>
      <c r="U827">
        <v>1880</v>
      </c>
      <c r="V827">
        <v>-1870</v>
      </c>
      <c r="W827">
        <v>0</v>
      </c>
      <c r="X827">
        <v>1880</v>
      </c>
      <c r="Y827">
        <v>-1880</v>
      </c>
      <c r="Z827">
        <v>53.333333333333336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35">
      <c r="A828" s="1">
        <v>45444</v>
      </c>
      <c r="B828">
        <v>2024</v>
      </c>
      <c r="C828">
        <v>6</v>
      </c>
      <c r="D828">
        <v>2</v>
      </c>
      <c r="E828">
        <v>1</v>
      </c>
      <c r="F828">
        <v>0</v>
      </c>
      <c r="G828" t="s">
        <v>267</v>
      </c>
      <c r="H828" t="s">
        <v>265</v>
      </c>
      <c r="I828" t="s">
        <v>909</v>
      </c>
      <c r="J828" t="s">
        <v>910</v>
      </c>
      <c r="K828" t="s">
        <v>912</v>
      </c>
      <c r="L828" t="s">
        <v>60</v>
      </c>
      <c r="M828" t="s">
        <v>1612</v>
      </c>
      <c r="N828" t="s">
        <v>1618</v>
      </c>
      <c r="O828">
        <v>1250</v>
      </c>
      <c r="P828">
        <v>3250</v>
      </c>
      <c r="Q828">
        <v>2000</v>
      </c>
      <c r="R828">
        <v>0</v>
      </c>
      <c r="S828">
        <v>0</v>
      </c>
      <c r="T828">
        <v>0</v>
      </c>
      <c r="U828">
        <v>-500</v>
      </c>
      <c r="V828">
        <v>750</v>
      </c>
      <c r="W828">
        <v>-333.33333333333331</v>
      </c>
      <c r="X828">
        <v>288.6751345948129</v>
      </c>
      <c r="Y828">
        <v>500</v>
      </c>
      <c r="Z828">
        <v>260</v>
      </c>
      <c r="AA828">
        <v>1</v>
      </c>
      <c r="AB828">
        <v>1.1547005383792515</v>
      </c>
      <c r="AC828">
        <v>0</v>
      </c>
      <c r="AD828">
        <v>0</v>
      </c>
      <c r="AE828">
        <v>2</v>
      </c>
      <c r="AF828">
        <v>0</v>
      </c>
    </row>
    <row r="829" spans="1:32" x14ac:dyDescent="0.35">
      <c r="A829" s="1">
        <v>45505</v>
      </c>
      <c r="B829">
        <v>2024</v>
      </c>
      <c r="C829">
        <v>8</v>
      </c>
      <c r="D829">
        <v>3</v>
      </c>
      <c r="E829">
        <v>1</v>
      </c>
      <c r="F829">
        <v>0</v>
      </c>
      <c r="G829" t="s">
        <v>294</v>
      </c>
      <c r="H829" t="s">
        <v>292</v>
      </c>
      <c r="I829" t="s">
        <v>969</v>
      </c>
      <c r="J829" t="s">
        <v>970</v>
      </c>
      <c r="K829" t="s">
        <v>972</v>
      </c>
      <c r="L829" t="s">
        <v>75</v>
      </c>
      <c r="M829" t="s">
        <v>1612</v>
      </c>
      <c r="N829" t="s">
        <v>1620</v>
      </c>
      <c r="O829">
        <v>69250</v>
      </c>
      <c r="P829">
        <v>79840</v>
      </c>
      <c r="Q829">
        <v>10590</v>
      </c>
      <c r="R829">
        <v>0</v>
      </c>
      <c r="S829">
        <v>-40</v>
      </c>
      <c r="T829">
        <v>-40</v>
      </c>
      <c r="U829">
        <v>79880</v>
      </c>
      <c r="V829">
        <v>10630</v>
      </c>
      <c r="W829">
        <v>26613.333333333332</v>
      </c>
      <c r="X829">
        <v>46130.290843797346</v>
      </c>
      <c r="Y829">
        <v>-79840</v>
      </c>
      <c r="Z829">
        <v>115.29241877256318</v>
      </c>
      <c r="AA829">
        <v>1</v>
      </c>
      <c r="AB829">
        <v>-0.57778376953192623</v>
      </c>
      <c r="AC829">
        <v>40</v>
      </c>
      <c r="AD829">
        <v>3.6888794541139363</v>
      </c>
      <c r="AE829">
        <v>1</v>
      </c>
      <c r="AF829">
        <v>0</v>
      </c>
    </row>
    <row r="830" spans="1:32" x14ac:dyDescent="0.35">
      <c r="A830" s="1">
        <v>45474</v>
      </c>
      <c r="B830">
        <v>2024</v>
      </c>
      <c r="C830">
        <v>7</v>
      </c>
      <c r="D830">
        <v>3</v>
      </c>
      <c r="E830">
        <v>1</v>
      </c>
      <c r="F830">
        <v>0</v>
      </c>
      <c r="G830" t="s">
        <v>612</v>
      </c>
      <c r="H830" t="s">
        <v>610</v>
      </c>
      <c r="I830" t="s">
        <v>1003</v>
      </c>
      <c r="J830" t="s">
        <v>1004</v>
      </c>
      <c r="K830" t="s">
        <v>994</v>
      </c>
      <c r="L830" t="s">
        <v>90</v>
      </c>
      <c r="M830" t="s">
        <v>1603</v>
      </c>
      <c r="N830" t="s">
        <v>1611</v>
      </c>
      <c r="O830">
        <v>4738</v>
      </c>
      <c r="P830">
        <v>964.38</v>
      </c>
      <c r="Q830">
        <v>-3773.62</v>
      </c>
      <c r="R830">
        <v>0</v>
      </c>
      <c r="S830">
        <v>-1166.42</v>
      </c>
      <c r="T830">
        <v>-1166.42</v>
      </c>
      <c r="U830">
        <v>2130.8000000000002</v>
      </c>
      <c r="V830">
        <v>2130.8000000000002</v>
      </c>
      <c r="W830">
        <v>321.46000000000004</v>
      </c>
      <c r="X830">
        <v>1671.9501579891671</v>
      </c>
      <c r="Y830">
        <v>-1166.42</v>
      </c>
      <c r="Z830">
        <v>20.354157872520052</v>
      </c>
      <c r="AA830">
        <v>1</v>
      </c>
      <c r="AB830">
        <v>-0.88990691073557726</v>
      </c>
      <c r="AC830">
        <v>1166.42</v>
      </c>
      <c r="AD830">
        <v>7.0616945078837956</v>
      </c>
      <c r="AE830">
        <v>0</v>
      </c>
      <c r="AF830">
        <v>0</v>
      </c>
    </row>
    <row r="831" spans="1:32" x14ac:dyDescent="0.35">
      <c r="A831" s="1">
        <v>45383</v>
      </c>
      <c r="B831">
        <v>2024</v>
      </c>
      <c r="C831">
        <v>4</v>
      </c>
      <c r="D831">
        <v>2</v>
      </c>
      <c r="E831">
        <v>0</v>
      </c>
      <c r="F831">
        <v>0</v>
      </c>
      <c r="G831" t="s">
        <v>612</v>
      </c>
      <c r="H831" t="s">
        <v>610</v>
      </c>
      <c r="I831" t="s">
        <v>653</v>
      </c>
      <c r="J831" t="s">
        <v>654</v>
      </c>
      <c r="K831" t="s">
        <v>212</v>
      </c>
      <c r="L831" t="s">
        <v>93</v>
      </c>
      <c r="M831" t="s">
        <v>1603</v>
      </c>
      <c r="N831" t="s">
        <v>1607</v>
      </c>
      <c r="O831">
        <v>1000</v>
      </c>
      <c r="P831">
        <v>564.9</v>
      </c>
      <c r="Q831">
        <v>-435.1</v>
      </c>
      <c r="R831">
        <v>0</v>
      </c>
      <c r="S831">
        <v>-697.28000000000009</v>
      </c>
      <c r="T831">
        <v>-697.28000000000009</v>
      </c>
      <c r="U831">
        <v>1262.18</v>
      </c>
      <c r="V831">
        <v>262.18000000000006</v>
      </c>
      <c r="W831">
        <v>282.45</v>
      </c>
      <c r="X831">
        <v>1385.5474534637926</v>
      </c>
      <c r="Y831">
        <v>-564.9</v>
      </c>
      <c r="Z831">
        <v>56.489999999999995</v>
      </c>
      <c r="AA831">
        <v>1</v>
      </c>
      <c r="AB831">
        <v>-0.70710678118654746</v>
      </c>
      <c r="AC831">
        <v>697.28000000000009</v>
      </c>
      <c r="AD831">
        <v>6.5471870517562554</v>
      </c>
      <c r="AE831">
        <v>0</v>
      </c>
      <c r="AF831">
        <v>0</v>
      </c>
    </row>
    <row r="832" spans="1:32" x14ac:dyDescent="0.35">
      <c r="A832" s="1">
        <v>45505</v>
      </c>
      <c r="B832">
        <v>2024</v>
      </c>
      <c r="C832">
        <v>8</v>
      </c>
      <c r="D832">
        <v>3</v>
      </c>
      <c r="E832">
        <v>1</v>
      </c>
      <c r="F832">
        <v>0</v>
      </c>
      <c r="G832" t="s">
        <v>612</v>
      </c>
      <c r="H832" t="s">
        <v>610</v>
      </c>
      <c r="I832" t="s">
        <v>653</v>
      </c>
      <c r="J832" t="s">
        <v>654</v>
      </c>
      <c r="K832" t="s">
        <v>212</v>
      </c>
      <c r="L832" t="s">
        <v>93</v>
      </c>
      <c r="M832" t="s">
        <v>1603</v>
      </c>
      <c r="N832" t="s">
        <v>1609</v>
      </c>
      <c r="O832">
        <v>1000</v>
      </c>
      <c r="P832">
        <v>295.07</v>
      </c>
      <c r="Q832">
        <v>-704.93000000000006</v>
      </c>
      <c r="R832">
        <v>0</v>
      </c>
      <c r="S832">
        <v>295.07</v>
      </c>
      <c r="T832">
        <v>295.07</v>
      </c>
      <c r="U832">
        <v>-564.9</v>
      </c>
      <c r="V832">
        <v>-564.9</v>
      </c>
      <c r="W832">
        <v>-322.37000000000006</v>
      </c>
      <c r="X832">
        <v>538.79980632884417</v>
      </c>
      <c r="Y832">
        <v>295.07</v>
      </c>
      <c r="Z832">
        <v>29.507000000000001</v>
      </c>
      <c r="AA832">
        <v>1</v>
      </c>
      <c r="AB832">
        <v>1.1459543837013921</v>
      </c>
      <c r="AC832">
        <v>295.07</v>
      </c>
      <c r="AD832">
        <v>5.6872126163270362</v>
      </c>
      <c r="AE832">
        <v>0</v>
      </c>
      <c r="AF832">
        <v>1</v>
      </c>
    </row>
    <row r="833" spans="1:32" x14ac:dyDescent="0.35">
      <c r="A833" s="1">
        <v>45413</v>
      </c>
      <c r="B833">
        <v>2024</v>
      </c>
      <c r="C833">
        <v>5</v>
      </c>
      <c r="D833">
        <v>2</v>
      </c>
      <c r="E833">
        <v>1</v>
      </c>
      <c r="F833">
        <v>0</v>
      </c>
      <c r="G833" t="s">
        <v>612</v>
      </c>
      <c r="H833" t="s">
        <v>610</v>
      </c>
      <c r="I833" t="s">
        <v>761</v>
      </c>
      <c r="J833" t="s">
        <v>762</v>
      </c>
      <c r="K833" t="s">
        <v>764</v>
      </c>
      <c r="L833" t="s">
        <v>96</v>
      </c>
      <c r="M833" t="s">
        <v>1603</v>
      </c>
      <c r="N833" t="s">
        <v>1605</v>
      </c>
      <c r="O833">
        <v>5268</v>
      </c>
      <c r="P833">
        <v>6640.18</v>
      </c>
      <c r="Q833">
        <v>1372.1800000000003</v>
      </c>
      <c r="R833">
        <v>0</v>
      </c>
      <c r="S833">
        <v>6358.18</v>
      </c>
      <c r="T833">
        <v>6358.18</v>
      </c>
      <c r="U833">
        <v>282</v>
      </c>
      <c r="V833">
        <v>-4986</v>
      </c>
      <c r="W833">
        <v>3320.09</v>
      </c>
      <c r="X833">
        <v>4296.508081710077</v>
      </c>
      <c r="Y833">
        <v>-6640.18</v>
      </c>
      <c r="Z833">
        <v>126.04745634016706</v>
      </c>
      <c r="AA833">
        <v>1</v>
      </c>
      <c r="AB833">
        <v>0.70710678118654746</v>
      </c>
      <c r="AC833">
        <v>6358.18</v>
      </c>
      <c r="AD833">
        <v>8.7574974518595621</v>
      </c>
      <c r="AE833">
        <v>2</v>
      </c>
      <c r="AF833">
        <v>1</v>
      </c>
    </row>
    <row r="834" spans="1:32" x14ac:dyDescent="0.35">
      <c r="A834" s="1">
        <v>45505</v>
      </c>
      <c r="B834">
        <v>2024</v>
      </c>
      <c r="C834">
        <v>8</v>
      </c>
      <c r="D834">
        <v>3</v>
      </c>
      <c r="E834">
        <v>1</v>
      </c>
      <c r="F834">
        <v>0</v>
      </c>
      <c r="G834" t="s">
        <v>612</v>
      </c>
      <c r="H834" t="s">
        <v>610</v>
      </c>
      <c r="I834" t="s">
        <v>784</v>
      </c>
      <c r="J834" t="s">
        <v>785</v>
      </c>
      <c r="K834" t="s">
        <v>787</v>
      </c>
      <c r="L834" t="s">
        <v>96</v>
      </c>
      <c r="M834" t="s">
        <v>1603</v>
      </c>
      <c r="N834" t="s">
        <v>1609</v>
      </c>
      <c r="O834">
        <v>4078</v>
      </c>
      <c r="P834">
        <v>1211.48</v>
      </c>
      <c r="Q834">
        <v>-2866.52</v>
      </c>
      <c r="R834">
        <v>0</v>
      </c>
      <c r="S834">
        <v>211.86</v>
      </c>
      <c r="T834">
        <v>211.86</v>
      </c>
      <c r="U834">
        <v>999.62</v>
      </c>
      <c r="V834">
        <v>-3078.38</v>
      </c>
      <c r="W834">
        <v>605.74</v>
      </c>
      <c r="X834">
        <v>557.03043794751466</v>
      </c>
      <c r="Y834">
        <v>211.86</v>
      </c>
      <c r="Z834">
        <v>29.707699852869052</v>
      </c>
      <c r="AA834">
        <v>1</v>
      </c>
      <c r="AB834">
        <v>-0.70710678118654757</v>
      </c>
      <c r="AC834">
        <v>211.86</v>
      </c>
      <c r="AD834">
        <v>5.3559256791683501</v>
      </c>
      <c r="AE834">
        <v>0</v>
      </c>
      <c r="AF834">
        <v>1</v>
      </c>
    </row>
    <row r="835" spans="1:32" x14ac:dyDescent="0.35">
      <c r="A835" s="1">
        <v>45323</v>
      </c>
      <c r="B835">
        <v>2024</v>
      </c>
      <c r="C835">
        <v>2</v>
      </c>
      <c r="D835">
        <v>1</v>
      </c>
      <c r="E835">
        <v>0</v>
      </c>
      <c r="F835">
        <v>0</v>
      </c>
      <c r="G835" t="s">
        <v>267</v>
      </c>
      <c r="H835" t="s">
        <v>265</v>
      </c>
      <c r="I835" t="s">
        <v>653</v>
      </c>
      <c r="J835" t="s">
        <v>654</v>
      </c>
      <c r="K835" t="s">
        <v>212</v>
      </c>
      <c r="L835" t="s">
        <v>66</v>
      </c>
      <c r="M835" t="s">
        <v>1612</v>
      </c>
      <c r="N835" t="s">
        <v>1614</v>
      </c>
      <c r="O835">
        <v>120</v>
      </c>
      <c r="P835">
        <v>380</v>
      </c>
      <c r="Q835">
        <v>260</v>
      </c>
      <c r="R835">
        <v>0</v>
      </c>
      <c r="S835">
        <v>0</v>
      </c>
      <c r="T835">
        <v>0</v>
      </c>
      <c r="U835">
        <v>380</v>
      </c>
      <c r="V835">
        <v>260</v>
      </c>
      <c r="W835">
        <v>190</v>
      </c>
      <c r="X835">
        <v>268.70057685088807</v>
      </c>
      <c r="Y835">
        <v>0</v>
      </c>
      <c r="Z835">
        <v>316.66666666666663</v>
      </c>
      <c r="AA835">
        <v>1</v>
      </c>
      <c r="AB835">
        <v>-0.70710678118654746</v>
      </c>
      <c r="AC835">
        <v>0</v>
      </c>
      <c r="AD835">
        <v>0</v>
      </c>
      <c r="AE835">
        <v>2</v>
      </c>
      <c r="AF835">
        <v>0</v>
      </c>
    </row>
    <row r="836" spans="1:32" x14ac:dyDescent="0.35">
      <c r="A836" s="1">
        <v>45323</v>
      </c>
      <c r="B836">
        <v>2024</v>
      </c>
      <c r="C836">
        <v>2</v>
      </c>
      <c r="D836">
        <v>1</v>
      </c>
      <c r="E836">
        <v>0</v>
      </c>
      <c r="F836">
        <v>0</v>
      </c>
      <c r="G836" t="s">
        <v>267</v>
      </c>
      <c r="H836" t="s">
        <v>265</v>
      </c>
      <c r="I836" t="s">
        <v>733</v>
      </c>
      <c r="J836" t="s">
        <v>734</v>
      </c>
      <c r="K836" t="s">
        <v>703</v>
      </c>
      <c r="L836" t="s">
        <v>63</v>
      </c>
      <c r="M836" t="s">
        <v>1612</v>
      </c>
      <c r="N836" t="s">
        <v>1614</v>
      </c>
      <c r="O836">
        <v>1120</v>
      </c>
      <c r="P836">
        <v>1380</v>
      </c>
      <c r="Q836">
        <v>260</v>
      </c>
      <c r="R836">
        <v>0</v>
      </c>
      <c r="S836">
        <v>0</v>
      </c>
      <c r="T836">
        <v>0</v>
      </c>
      <c r="U836">
        <v>1380</v>
      </c>
      <c r="V836">
        <v>260</v>
      </c>
      <c r="W836">
        <v>690</v>
      </c>
      <c r="X836">
        <v>975.80735803743562</v>
      </c>
      <c r="Y836">
        <v>0</v>
      </c>
      <c r="Z836">
        <v>123.21428571428572</v>
      </c>
      <c r="AA836">
        <v>1</v>
      </c>
      <c r="AB836">
        <v>-0.70710678118654746</v>
      </c>
      <c r="AC836">
        <v>0</v>
      </c>
      <c r="AD836">
        <v>0</v>
      </c>
      <c r="AE836">
        <v>1</v>
      </c>
      <c r="AF836">
        <v>0</v>
      </c>
    </row>
    <row r="837" spans="1:32" x14ac:dyDescent="0.35">
      <c r="A837" s="1">
        <v>45383</v>
      </c>
      <c r="B837">
        <v>2024</v>
      </c>
      <c r="C837">
        <v>4</v>
      </c>
      <c r="D837">
        <v>2</v>
      </c>
      <c r="E837">
        <v>0</v>
      </c>
      <c r="F837">
        <v>0</v>
      </c>
      <c r="G837" t="s">
        <v>267</v>
      </c>
      <c r="H837" t="s">
        <v>265</v>
      </c>
      <c r="I837" t="s">
        <v>831</v>
      </c>
      <c r="J837" t="s">
        <v>832</v>
      </c>
      <c r="K837" t="s">
        <v>834</v>
      </c>
      <c r="L837" t="s">
        <v>60</v>
      </c>
      <c r="M837" t="s">
        <v>1612</v>
      </c>
      <c r="N837" t="s">
        <v>1616</v>
      </c>
      <c r="O837">
        <v>880</v>
      </c>
      <c r="P837">
        <v>2250</v>
      </c>
      <c r="Q837">
        <v>1370</v>
      </c>
      <c r="R837">
        <v>0</v>
      </c>
      <c r="S837">
        <v>0</v>
      </c>
      <c r="T837">
        <v>0</v>
      </c>
      <c r="U837">
        <v>-1870</v>
      </c>
      <c r="V837">
        <v>-990</v>
      </c>
      <c r="W837">
        <v>-1246.6666666666667</v>
      </c>
      <c r="X837">
        <v>1079.6450033846002</v>
      </c>
      <c r="Y837">
        <v>-1870</v>
      </c>
      <c r="Z837">
        <v>255.68181818181816</v>
      </c>
      <c r="AA837">
        <v>1</v>
      </c>
      <c r="AB837">
        <v>1.1547005383792517</v>
      </c>
      <c r="AC837">
        <v>0</v>
      </c>
      <c r="AD837">
        <v>0</v>
      </c>
      <c r="AE837">
        <v>2</v>
      </c>
      <c r="AF837">
        <v>0</v>
      </c>
    </row>
    <row r="838" spans="1:32" x14ac:dyDescent="0.35">
      <c r="A838" s="1">
        <v>45323</v>
      </c>
      <c r="B838">
        <v>2024</v>
      </c>
      <c r="C838">
        <v>2</v>
      </c>
      <c r="D838">
        <v>1</v>
      </c>
      <c r="E838">
        <v>0</v>
      </c>
      <c r="F838">
        <v>0</v>
      </c>
      <c r="G838" t="s">
        <v>629</v>
      </c>
      <c r="H838" t="s">
        <v>272</v>
      </c>
      <c r="I838" t="s">
        <v>1096</v>
      </c>
      <c r="J838" t="s">
        <v>1097</v>
      </c>
      <c r="K838" t="s">
        <v>1099</v>
      </c>
      <c r="L838" t="s">
        <v>66</v>
      </c>
      <c r="M838" t="s">
        <v>1612</v>
      </c>
      <c r="N838" t="s">
        <v>1614</v>
      </c>
      <c r="O838">
        <v>26250</v>
      </c>
      <c r="P838">
        <v>22750</v>
      </c>
      <c r="Q838">
        <v>-3500</v>
      </c>
      <c r="R838">
        <v>0</v>
      </c>
      <c r="S838">
        <v>0</v>
      </c>
      <c r="T838">
        <v>0</v>
      </c>
      <c r="U838">
        <v>22750</v>
      </c>
      <c r="V838">
        <v>-3500</v>
      </c>
      <c r="W838">
        <v>11375</v>
      </c>
      <c r="X838">
        <v>16086.679271993957</v>
      </c>
      <c r="Y838">
        <v>0</v>
      </c>
      <c r="Z838">
        <v>86.666666666666671</v>
      </c>
      <c r="AA838">
        <v>1</v>
      </c>
      <c r="AB838">
        <v>-0.70710678118654746</v>
      </c>
      <c r="AC838">
        <v>0</v>
      </c>
      <c r="AD838">
        <v>0</v>
      </c>
      <c r="AE838">
        <v>0</v>
      </c>
      <c r="AF838">
        <v>0</v>
      </c>
    </row>
    <row r="839" spans="1:32" x14ac:dyDescent="0.35">
      <c r="A839" s="1">
        <v>45323</v>
      </c>
      <c r="B839">
        <v>2024</v>
      </c>
      <c r="C839">
        <v>2</v>
      </c>
      <c r="D839">
        <v>1</v>
      </c>
      <c r="E839">
        <v>0</v>
      </c>
      <c r="F839">
        <v>0</v>
      </c>
      <c r="G839" t="s">
        <v>629</v>
      </c>
      <c r="H839" t="s">
        <v>272</v>
      </c>
      <c r="I839" t="s">
        <v>768</v>
      </c>
      <c r="J839" t="s">
        <v>769</v>
      </c>
      <c r="K839" t="s">
        <v>771</v>
      </c>
      <c r="L839" t="s">
        <v>63</v>
      </c>
      <c r="M839" t="s">
        <v>1612</v>
      </c>
      <c r="N839" t="s">
        <v>1614</v>
      </c>
      <c r="O839">
        <v>3250</v>
      </c>
      <c r="P839">
        <v>620</v>
      </c>
      <c r="Q839">
        <v>-2630</v>
      </c>
      <c r="R839">
        <v>0</v>
      </c>
      <c r="S839">
        <v>0</v>
      </c>
      <c r="T839">
        <v>0</v>
      </c>
      <c r="U839">
        <v>620</v>
      </c>
      <c r="V839">
        <v>-2630</v>
      </c>
      <c r="W839">
        <v>310</v>
      </c>
      <c r="X839">
        <v>438.40620433565948</v>
      </c>
      <c r="Y839">
        <v>0</v>
      </c>
      <c r="Z839">
        <v>19.076923076923077</v>
      </c>
      <c r="AA839">
        <v>1</v>
      </c>
      <c r="AB839">
        <v>-0.70710678118654746</v>
      </c>
      <c r="AC839">
        <v>0</v>
      </c>
      <c r="AD839">
        <v>0</v>
      </c>
      <c r="AE839">
        <v>0</v>
      </c>
      <c r="AF839">
        <v>0</v>
      </c>
    </row>
    <row r="840" spans="1:32" x14ac:dyDescent="0.35">
      <c r="A840" s="1">
        <v>45323</v>
      </c>
      <c r="B840">
        <v>2024</v>
      </c>
      <c r="C840">
        <v>2</v>
      </c>
      <c r="D840">
        <v>1</v>
      </c>
      <c r="E840">
        <v>0</v>
      </c>
      <c r="F840">
        <v>0</v>
      </c>
      <c r="G840" t="s">
        <v>294</v>
      </c>
      <c r="H840" t="s">
        <v>292</v>
      </c>
      <c r="I840" t="s">
        <v>687</v>
      </c>
      <c r="J840" t="s">
        <v>688</v>
      </c>
      <c r="K840" t="s">
        <v>690</v>
      </c>
      <c r="L840" t="s">
        <v>75</v>
      </c>
      <c r="M840" t="s">
        <v>1612</v>
      </c>
      <c r="N840" t="s">
        <v>1614</v>
      </c>
      <c r="O840">
        <v>5620</v>
      </c>
      <c r="P840">
        <v>5380</v>
      </c>
      <c r="Q840">
        <v>-240</v>
      </c>
      <c r="R840">
        <v>0</v>
      </c>
      <c r="S840">
        <v>0</v>
      </c>
      <c r="T840">
        <v>0</v>
      </c>
      <c r="U840">
        <v>5380</v>
      </c>
      <c r="V840">
        <v>-240</v>
      </c>
      <c r="W840">
        <v>2690</v>
      </c>
      <c r="X840">
        <v>3804.2344827836255</v>
      </c>
      <c r="Y840">
        <v>0</v>
      </c>
      <c r="Z840">
        <v>95.729537366548044</v>
      </c>
      <c r="AA840">
        <v>1</v>
      </c>
      <c r="AB840">
        <v>-0.70710678118654757</v>
      </c>
      <c r="AC840">
        <v>0</v>
      </c>
      <c r="AD840">
        <v>0</v>
      </c>
      <c r="AE840">
        <v>0</v>
      </c>
      <c r="AF840">
        <v>0</v>
      </c>
    </row>
    <row r="841" spans="1:32" x14ac:dyDescent="0.35">
      <c r="A841" s="1">
        <v>45352</v>
      </c>
      <c r="B841">
        <v>2024</v>
      </c>
      <c r="C841">
        <v>3</v>
      </c>
      <c r="D841">
        <v>1</v>
      </c>
      <c r="E841">
        <v>0</v>
      </c>
      <c r="F841">
        <v>0</v>
      </c>
      <c r="G841" t="s">
        <v>612</v>
      </c>
      <c r="H841" t="s">
        <v>610</v>
      </c>
      <c r="I841" t="s">
        <v>1356</v>
      </c>
      <c r="J841" t="s">
        <v>1357</v>
      </c>
      <c r="K841" t="s">
        <v>1359</v>
      </c>
      <c r="L841" t="s">
        <v>96</v>
      </c>
      <c r="M841" t="s">
        <v>1603</v>
      </c>
      <c r="N841" t="s">
        <v>1610</v>
      </c>
      <c r="O841">
        <v>-11662</v>
      </c>
      <c r="P841">
        <v>-854.99</v>
      </c>
      <c r="Q841">
        <v>10807.01</v>
      </c>
      <c r="R841">
        <v>0</v>
      </c>
      <c r="S841">
        <v>6470.6</v>
      </c>
      <c r="T841">
        <v>6470.6</v>
      </c>
      <c r="U841">
        <v>-7325.59</v>
      </c>
      <c r="V841">
        <v>4336.41</v>
      </c>
      <c r="W841">
        <v>-427.49499999999989</v>
      </c>
      <c r="X841">
        <v>9755.3795035380354</v>
      </c>
      <c r="Y841">
        <v>6470.6</v>
      </c>
      <c r="Z841">
        <v>7.3314182815983537</v>
      </c>
      <c r="AA841">
        <v>1</v>
      </c>
      <c r="AB841">
        <v>0.70710678118654757</v>
      </c>
      <c r="AC841">
        <v>6470.6</v>
      </c>
      <c r="AD841">
        <v>8.7750241188985019</v>
      </c>
      <c r="AE841">
        <v>0</v>
      </c>
      <c r="AF841">
        <v>1</v>
      </c>
    </row>
    <row r="842" spans="1:32" x14ac:dyDescent="0.35">
      <c r="A842" s="1">
        <v>45323</v>
      </c>
      <c r="B842">
        <v>2024</v>
      </c>
      <c r="C842">
        <v>2</v>
      </c>
      <c r="D842">
        <v>1</v>
      </c>
      <c r="E842">
        <v>0</v>
      </c>
      <c r="F842">
        <v>0</v>
      </c>
      <c r="G842" t="s">
        <v>267</v>
      </c>
      <c r="H842" t="s">
        <v>265</v>
      </c>
      <c r="I842" t="s">
        <v>666</v>
      </c>
      <c r="J842" t="s">
        <v>667</v>
      </c>
      <c r="K842" t="s">
        <v>212</v>
      </c>
      <c r="L842" t="s">
        <v>63</v>
      </c>
      <c r="M842" t="s">
        <v>1612</v>
      </c>
      <c r="N842" t="s">
        <v>1614</v>
      </c>
      <c r="O842">
        <v>2380</v>
      </c>
      <c r="P842">
        <v>1120</v>
      </c>
      <c r="Q842">
        <v>-1260</v>
      </c>
      <c r="R842">
        <v>0</v>
      </c>
      <c r="S842">
        <v>0</v>
      </c>
      <c r="T842">
        <v>0</v>
      </c>
      <c r="U842">
        <v>1120</v>
      </c>
      <c r="V842">
        <v>-1260</v>
      </c>
      <c r="W842">
        <v>560</v>
      </c>
      <c r="X842">
        <v>791.95959492893326</v>
      </c>
      <c r="Y842">
        <v>0</v>
      </c>
      <c r="Z842">
        <v>47.058823529411761</v>
      </c>
      <c r="AA842">
        <v>1</v>
      </c>
      <c r="AB842">
        <v>-0.70710678118654746</v>
      </c>
      <c r="AC842">
        <v>0</v>
      </c>
      <c r="AD842">
        <v>0</v>
      </c>
      <c r="AE842">
        <v>0</v>
      </c>
      <c r="AF842">
        <v>0</v>
      </c>
    </row>
    <row r="843" spans="1:32" x14ac:dyDescent="0.35">
      <c r="A843" s="1">
        <v>45323</v>
      </c>
      <c r="B843">
        <v>2024</v>
      </c>
      <c r="C843">
        <v>2</v>
      </c>
      <c r="D843">
        <v>1</v>
      </c>
      <c r="E843">
        <v>0</v>
      </c>
      <c r="F843">
        <v>0</v>
      </c>
      <c r="G843" t="s">
        <v>267</v>
      </c>
      <c r="H843" t="s">
        <v>265</v>
      </c>
      <c r="I843" t="s">
        <v>761</v>
      </c>
      <c r="J843" t="s">
        <v>762</v>
      </c>
      <c r="K843" t="s">
        <v>764</v>
      </c>
      <c r="L843" t="s">
        <v>66</v>
      </c>
      <c r="M843" t="s">
        <v>1612</v>
      </c>
      <c r="N843" t="s">
        <v>1614</v>
      </c>
      <c r="O843">
        <v>2620</v>
      </c>
      <c r="P843">
        <v>1000</v>
      </c>
      <c r="Q843">
        <v>-1620</v>
      </c>
      <c r="R843">
        <v>0</v>
      </c>
      <c r="S843">
        <v>0</v>
      </c>
      <c r="T843">
        <v>0</v>
      </c>
      <c r="U843">
        <v>1000</v>
      </c>
      <c r="V843">
        <v>-1620</v>
      </c>
      <c r="W843">
        <v>500</v>
      </c>
      <c r="X843">
        <v>707.10678118654755</v>
      </c>
      <c r="Y843">
        <v>0</v>
      </c>
      <c r="Z843">
        <v>38.167938931297712</v>
      </c>
      <c r="AA843">
        <v>1</v>
      </c>
      <c r="AB843">
        <v>-0.70710678118654746</v>
      </c>
      <c r="AC843">
        <v>0</v>
      </c>
      <c r="AD843">
        <v>0</v>
      </c>
      <c r="AE843">
        <v>0</v>
      </c>
      <c r="AF843">
        <v>0</v>
      </c>
    </row>
    <row r="844" spans="1:32" x14ac:dyDescent="0.35">
      <c r="A844" s="1">
        <v>45323</v>
      </c>
      <c r="B844">
        <v>2024</v>
      </c>
      <c r="C844">
        <v>2</v>
      </c>
      <c r="D844">
        <v>1</v>
      </c>
      <c r="E844">
        <v>0</v>
      </c>
      <c r="F844">
        <v>0</v>
      </c>
      <c r="G844" t="s">
        <v>612</v>
      </c>
      <c r="H844" t="s">
        <v>610</v>
      </c>
      <c r="I844" t="s">
        <v>979</v>
      </c>
      <c r="J844" t="s">
        <v>980</v>
      </c>
      <c r="K844" t="s">
        <v>972</v>
      </c>
      <c r="L844" t="s">
        <v>93</v>
      </c>
      <c r="M844" t="s">
        <v>1603</v>
      </c>
      <c r="N844" t="s">
        <v>1608</v>
      </c>
      <c r="O844">
        <v>56644</v>
      </c>
      <c r="P844">
        <v>70150.5</v>
      </c>
      <c r="Q844">
        <v>13506.5</v>
      </c>
      <c r="R844">
        <v>0</v>
      </c>
      <c r="S844">
        <v>33550.68</v>
      </c>
      <c r="T844">
        <v>33550.68</v>
      </c>
      <c r="U844">
        <v>36599.82</v>
      </c>
      <c r="V844">
        <v>-20044.18</v>
      </c>
      <c r="W844">
        <v>35075.25</v>
      </c>
      <c r="X844">
        <v>2156.0675707871492</v>
      </c>
      <c r="Y844">
        <v>-26144.489999999998</v>
      </c>
      <c r="Z844">
        <v>123.84453781512606</v>
      </c>
      <c r="AA844">
        <v>1</v>
      </c>
      <c r="AB844">
        <v>-0.70710678118654746</v>
      </c>
      <c r="AC844">
        <v>33550.68</v>
      </c>
      <c r="AD844">
        <v>10.420812410450763</v>
      </c>
      <c r="AE844">
        <v>1</v>
      </c>
      <c r="AF844">
        <v>1</v>
      </c>
    </row>
    <row r="845" spans="1:32" x14ac:dyDescent="0.35">
      <c r="A845" s="1">
        <v>45505</v>
      </c>
      <c r="B845">
        <v>2024</v>
      </c>
      <c r="C845">
        <v>8</v>
      </c>
      <c r="D845">
        <v>3</v>
      </c>
      <c r="E845">
        <v>1</v>
      </c>
      <c r="F845">
        <v>0</v>
      </c>
      <c r="G845" t="s">
        <v>612</v>
      </c>
      <c r="H845" t="s">
        <v>610</v>
      </c>
      <c r="I845" t="s">
        <v>979</v>
      </c>
      <c r="J845" t="s">
        <v>980</v>
      </c>
      <c r="K845" t="s">
        <v>972</v>
      </c>
      <c r="L845" t="s">
        <v>93</v>
      </c>
      <c r="M845" t="s">
        <v>1603</v>
      </c>
      <c r="N845" t="s">
        <v>1609</v>
      </c>
      <c r="O845">
        <v>56644</v>
      </c>
      <c r="P845">
        <v>44006.01</v>
      </c>
      <c r="Q845">
        <v>-12637.989999999998</v>
      </c>
      <c r="R845">
        <v>0</v>
      </c>
      <c r="S845">
        <v>-26144.489999999998</v>
      </c>
      <c r="T845">
        <v>-26144.489999999998</v>
      </c>
      <c r="U845">
        <v>33550.68</v>
      </c>
      <c r="V845">
        <v>33550.68</v>
      </c>
      <c r="W845">
        <v>14668.67</v>
      </c>
      <c r="X845">
        <v>35378.098246995978</v>
      </c>
      <c r="Y845">
        <v>-26144.489999999998</v>
      </c>
      <c r="Z845">
        <v>77.688740201963142</v>
      </c>
      <c r="AA845">
        <v>1</v>
      </c>
      <c r="AB845">
        <v>-1.1536278664573363</v>
      </c>
      <c r="AC845">
        <v>26144.489999999998</v>
      </c>
      <c r="AD845">
        <v>10.171393739834155</v>
      </c>
      <c r="AE845">
        <v>0</v>
      </c>
      <c r="AF845">
        <v>0</v>
      </c>
    </row>
    <row r="846" spans="1:32" x14ac:dyDescent="0.35">
      <c r="A846" s="1">
        <v>45352</v>
      </c>
      <c r="B846">
        <v>2024</v>
      </c>
      <c r="C846">
        <v>3</v>
      </c>
      <c r="D846">
        <v>1</v>
      </c>
      <c r="E846">
        <v>0</v>
      </c>
      <c r="F846">
        <v>0</v>
      </c>
      <c r="G846" t="s">
        <v>612</v>
      </c>
      <c r="H846" t="s">
        <v>610</v>
      </c>
      <c r="I846" t="s">
        <v>982</v>
      </c>
      <c r="J846" t="s">
        <v>983</v>
      </c>
      <c r="K846" t="s">
        <v>972</v>
      </c>
      <c r="L846" t="s">
        <v>90</v>
      </c>
      <c r="M846" t="s">
        <v>1603</v>
      </c>
      <c r="N846" t="s">
        <v>1610</v>
      </c>
      <c r="O846">
        <v>70447</v>
      </c>
      <c r="P846">
        <v>64251.839999999997</v>
      </c>
      <c r="Q846">
        <v>-6195.1600000000035</v>
      </c>
      <c r="R846">
        <v>0</v>
      </c>
      <c r="S846">
        <v>-6331.8300000000017</v>
      </c>
      <c r="T846">
        <v>-6331.8300000000017</v>
      </c>
      <c r="U846">
        <v>70583.67</v>
      </c>
      <c r="V846">
        <v>136.66999999999825</v>
      </c>
      <c r="W846">
        <v>32125.919999999998</v>
      </c>
      <c r="X846">
        <v>54387.471628353895</v>
      </c>
      <c r="Y846">
        <v>19884.100000000006</v>
      </c>
      <c r="Z846">
        <v>91.205927860661205</v>
      </c>
      <c r="AA846">
        <v>1</v>
      </c>
      <c r="AB846">
        <v>-0.70710678118654757</v>
      </c>
      <c r="AC846">
        <v>6331.8300000000017</v>
      </c>
      <c r="AD846">
        <v>8.7533445728830728</v>
      </c>
      <c r="AE846">
        <v>0</v>
      </c>
      <c r="AF846">
        <v>0</v>
      </c>
    </row>
    <row r="847" spans="1:32" x14ac:dyDescent="0.35">
      <c r="A847" s="1">
        <v>45383</v>
      </c>
      <c r="B847">
        <v>2024</v>
      </c>
      <c r="C847">
        <v>4</v>
      </c>
      <c r="D847">
        <v>2</v>
      </c>
      <c r="E847">
        <v>0</v>
      </c>
      <c r="F847">
        <v>0</v>
      </c>
      <c r="G847" t="s">
        <v>612</v>
      </c>
      <c r="H847" t="s">
        <v>610</v>
      </c>
      <c r="I847" t="s">
        <v>982</v>
      </c>
      <c r="J847" t="s">
        <v>983</v>
      </c>
      <c r="K847" t="s">
        <v>972</v>
      </c>
      <c r="L847" t="s">
        <v>90</v>
      </c>
      <c r="M847" t="s">
        <v>1603</v>
      </c>
      <c r="N847" t="s">
        <v>1607</v>
      </c>
      <c r="O847">
        <v>70447</v>
      </c>
      <c r="P847">
        <v>84135.94</v>
      </c>
      <c r="Q847">
        <v>13688.940000000002</v>
      </c>
      <c r="R847">
        <v>0</v>
      </c>
      <c r="S847">
        <v>19884.100000000006</v>
      </c>
      <c r="T847">
        <v>19884.100000000006</v>
      </c>
      <c r="U847">
        <v>-6331.8300000000017</v>
      </c>
      <c r="V847">
        <v>-6331.8300000000017</v>
      </c>
      <c r="W847">
        <v>28045.313333333335</v>
      </c>
      <c r="X847">
        <v>39101.823325346777</v>
      </c>
      <c r="Y847">
        <v>19884.100000000006</v>
      </c>
      <c r="Z847">
        <v>119.43154428151661</v>
      </c>
      <c r="AA847">
        <v>1</v>
      </c>
      <c r="AB847">
        <v>-0.20871695075260155</v>
      </c>
      <c r="AC847">
        <v>19884.100000000006</v>
      </c>
      <c r="AD847">
        <v>9.897675696371099</v>
      </c>
      <c r="AE847">
        <v>1</v>
      </c>
      <c r="AF847">
        <v>1</v>
      </c>
    </row>
    <row r="848" spans="1:32" x14ac:dyDescent="0.35">
      <c r="A848" s="1">
        <v>45474</v>
      </c>
      <c r="B848">
        <v>2024</v>
      </c>
      <c r="C848">
        <v>7</v>
      </c>
      <c r="D848">
        <v>3</v>
      </c>
      <c r="E848">
        <v>1</v>
      </c>
      <c r="F848">
        <v>0</v>
      </c>
      <c r="G848" t="s">
        <v>612</v>
      </c>
      <c r="H848" t="s">
        <v>610</v>
      </c>
      <c r="I848" t="s">
        <v>1042</v>
      </c>
      <c r="J848" t="s">
        <v>1043</v>
      </c>
      <c r="K848" t="s">
        <v>1045</v>
      </c>
      <c r="L848" t="s">
        <v>87</v>
      </c>
      <c r="M848" t="s">
        <v>1603</v>
      </c>
      <c r="N848" t="s">
        <v>1611</v>
      </c>
      <c r="O848">
        <v>7063</v>
      </c>
      <c r="P848">
        <v>31970.720000000001</v>
      </c>
      <c r="Q848">
        <v>24907.72</v>
      </c>
      <c r="R848">
        <v>0</v>
      </c>
      <c r="S848">
        <v>23508.9</v>
      </c>
      <c r="T848">
        <v>23508.9</v>
      </c>
      <c r="U848">
        <v>8461.82</v>
      </c>
      <c r="V848">
        <v>1398.8199999999997</v>
      </c>
      <c r="W848">
        <v>15985.36</v>
      </c>
      <c r="X848">
        <v>10639.892305056477</v>
      </c>
      <c r="Y848">
        <v>-10681.920000000002</v>
      </c>
      <c r="Z848">
        <v>452.65071499362881</v>
      </c>
      <c r="AA848">
        <v>1</v>
      </c>
      <c r="AB848">
        <v>0.70710678118654746</v>
      </c>
      <c r="AC848">
        <v>23508.9</v>
      </c>
      <c r="AD848">
        <v>10.0651343518389</v>
      </c>
      <c r="AE848">
        <v>2</v>
      </c>
      <c r="AF848">
        <v>1</v>
      </c>
    </row>
    <row r="849" spans="1:32" x14ac:dyDescent="0.35">
      <c r="A849" s="1">
        <v>45505</v>
      </c>
      <c r="B849">
        <v>2024</v>
      </c>
      <c r="C849">
        <v>8</v>
      </c>
      <c r="D849">
        <v>3</v>
      </c>
      <c r="E849">
        <v>1</v>
      </c>
      <c r="F849">
        <v>0</v>
      </c>
      <c r="G849" t="s">
        <v>612</v>
      </c>
      <c r="H849" t="s">
        <v>610</v>
      </c>
      <c r="I849" t="s">
        <v>1042</v>
      </c>
      <c r="J849" t="s">
        <v>1043</v>
      </c>
      <c r="K849" t="s">
        <v>1045</v>
      </c>
      <c r="L849" t="s">
        <v>87</v>
      </c>
      <c r="M849" t="s">
        <v>1603</v>
      </c>
      <c r="N849" t="s">
        <v>1609</v>
      </c>
      <c r="O849">
        <v>7063</v>
      </c>
      <c r="P849">
        <v>21288.799999999999</v>
      </c>
      <c r="Q849">
        <v>14225.8</v>
      </c>
      <c r="R849">
        <v>0</v>
      </c>
      <c r="S849">
        <v>-10681.920000000002</v>
      </c>
      <c r="T849">
        <v>-10681.920000000002</v>
      </c>
      <c r="U849">
        <v>23508.9</v>
      </c>
      <c r="V849">
        <v>23508.9</v>
      </c>
      <c r="W849">
        <v>7096.2666666666664</v>
      </c>
      <c r="X849">
        <v>17136.265491574686</v>
      </c>
      <c r="Y849">
        <v>-10681.920000000002</v>
      </c>
      <c r="Z849">
        <v>301.41299730992495</v>
      </c>
      <c r="AA849">
        <v>1</v>
      </c>
      <c r="AB849">
        <v>-1.037459805662301</v>
      </c>
      <c r="AC849">
        <v>10681.920000000002</v>
      </c>
      <c r="AD849">
        <v>9.2763078716374459</v>
      </c>
      <c r="AE849">
        <v>2</v>
      </c>
      <c r="AF849">
        <v>0</v>
      </c>
    </row>
    <row r="850" spans="1:32" x14ac:dyDescent="0.35">
      <c r="A850" s="1">
        <v>45352</v>
      </c>
      <c r="B850">
        <v>2024</v>
      </c>
      <c r="C850">
        <v>3</v>
      </c>
      <c r="D850">
        <v>1</v>
      </c>
      <c r="E850">
        <v>0</v>
      </c>
      <c r="F850">
        <v>0</v>
      </c>
      <c r="G850" t="s">
        <v>612</v>
      </c>
      <c r="H850" t="s">
        <v>610</v>
      </c>
      <c r="I850" t="s">
        <v>1343</v>
      </c>
      <c r="J850" t="s">
        <v>1344</v>
      </c>
      <c r="K850" t="s">
        <v>1346</v>
      </c>
      <c r="L850" t="s">
        <v>87</v>
      </c>
      <c r="M850" t="s">
        <v>1603</v>
      </c>
      <c r="N850" t="s">
        <v>1610</v>
      </c>
      <c r="O850">
        <v>-45399</v>
      </c>
      <c r="P850">
        <v>-45142</v>
      </c>
      <c r="Q850">
        <v>257</v>
      </c>
      <c r="R850">
        <v>0</v>
      </c>
      <c r="S850">
        <v>35417</v>
      </c>
      <c r="T850">
        <v>35417</v>
      </c>
      <c r="U850">
        <v>-80559</v>
      </c>
      <c r="V850">
        <v>-35160</v>
      </c>
      <c r="W850">
        <v>-22571</v>
      </c>
      <c r="X850">
        <v>82007.416054891029</v>
      </c>
      <c r="Y850">
        <v>35417</v>
      </c>
      <c r="Z850">
        <v>99.433908235864223</v>
      </c>
      <c r="AA850">
        <v>1</v>
      </c>
      <c r="AB850">
        <v>0.70710678118654757</v>
      </c>
      <c r="AC850">
        <v>35417</v>
      </c>
      <c r="AD850">
        <v>10.47494720983897</v>
      </c>
      <c r="AE850">
        <v>0</v>
      </c>
      <c r="AF850">
        <v>1</v>
      </c>
    </row>
    <row r="851" spans="1:32" x14ac:dyDescent="0.35">
      <c r="A851" s="1">
        <v>45444</v>
      </c>
      <c r="B851">
        <v>2024</v>
      </c>
      <c r="C851">
        <v>6</v>
      </c>
      <c r="D851">
        <v>2</v>
      </c>
      <c r="E851">
        <v>1</v>
      </c>
      <c r="F851">
        <v>0</v>
      </c>
      <c r="G851" t="s">
        <v>267</v>
      </c>
      <c r="H851" t="s">
        <v>265</v>
      </c>
      <c r="I851" t="s">
        <v>1096</v>
      </c>
      <c r="J851" t="s">
        <v>1097</v>
      </c>
      <c r="K851" t="s">
        <v>1099</v>
      </c>
      <c r="L851" t="s">
        <v>60</v>
      </c>
      <c r="M851" t="s">
        <v>1612</v>
      </c>
      <c r="N851" t="s">
        <v>1618</v>
      </c>
      <c r="O851">
        <v>42250</v>
      </c>
      <c r="P851">
        <v>51380</v>
      </c>
      <c r="Q851">
        <v>9130</v>
      </c>
      <c r="R851">
        <v>0</v>
      </c>
      <c r="S851">
        <v>0</v>
      </c>
      <c r="T851">
        <v>0</v>
      </c>
      <c r="U851">
        <v>42000</v>
      </c>
      <c r="V851">
        <v>10130</v>
      </c>
      <c r="W851">
        <v>0</v>
      </c>
      <c r="X851">
        <v>42000</v>
      </c>
      <c r="Y851">
        <v>-42000</v>
      </c>
      <c r="Z851">
        <v>121.60946745562131</v>
      </c>
      <c r="AA851">
        <v>1</v>
      </c>
      <c r="AB851">
        <v>0</v>
      </c>
      <c r="AC851">
        <v>0</v>
      </c>
      <c r="AD851">
        <v>0</v>
      </c>
      <c r="AE851">
        <v>1</v>
      </c>
      <c r="AF851">
        <v>0</v>
      </c>
    </row>
    <row r="852" spans="1:32" x14ac:dyDescent="0.35">
      <c r="A852" s="1">
        <v>45474</v>
      </c>
      <c r="B852">
        <v>2024</v>
      </c>
      <c r="C852">
        <v>7</v>
      </c>
      <c r="D852">
        <v>3</v>
      </c>
      <c r="E852">
        <v>1</v>
      </c>
      <c r="F852">
        <v>0</v>
      </c>
      <c r="G852" t="s">
        <v>267</v>
      </c>
      <c r="H852" t="s">
        <v>265</v>
      </c>
      <c r="I852" t="s">
        <v>1096</v>
      </c>
      <c r="J852" t="s">
        <v>1097</v>
      </c>
      <c r="K852" t="s">
        <v>1099</v>
      </c>
      <c r="L852" t="s">
        <v>60</v>
      </c>
      <c r="M852" t="s">
        <v>1612</v>
      </c>
      <c r="N852" t="s">
        <v>1619</v>
      </c>
      <c r="O852">
        <v>10380</v>
      </c>
      <c r="P852">
        <v>9380</v>
      </c>
      <c r="Q852">
        <v>-1000</v>
      </c>
      <c r="R852">
        <v>0</v>
      </c>
      <c r="S852">
        <v>0</v>
      </c>
      <c r="T852">
        <v>0</v>
      </c>
      <c r="U852">
        <v>-42000</v>
      </c>
      <c r="V852">
        <v>-10130</v>
      </c>
      <c r="W852">
        <v>-14000</v>
      </c>
      <c r="X852">
        <v>24248.711305964283</v>
      </c>
      <c r="Y852">
        <v>42000</v>
      </c>
      <c r="Z852">
        <v>90.366088631984582</v>
      </c>
      <c r="AA852">
        <v>1</v>
      </c>
      <c r="AB852">
        <v>0.57735026918962573</v>
      </c>
      <c r="AC852">
        <v>0</v>
      </c>
      <c r="AD852">
        <v>0</v>
      </c>
      <c r="AE852">
        <v>0</v>
      </c>
      <c r="AF852">
        <v>0</v>
      </c>
    </row>
    <row r="853" spans="1:32" x14ac:dyDescent="0.35">
      <c r="A853" s="1">
        <v>45505</v>
      </c>
      <c r="B853">
        <v>2024</v>
      </c>
      <c r="C853">
        <v>8</v>
      </c>
      <c r="D853">
        <v>3</v>
      </c>
      <c r="E853">
        <v>1</v>
      </c>
      <c r="F853">
        <v>0</v>
      </c>
      <c r="G853" t="s">
        <v>267</v>
      </c>
      <c r="H853" t="s">
        <v>265</v>
      </c>
      <c r="I853" t="s">
        <v>1096</v>
      </c>
      <c r="J853" t="s">
        <v>1097</v>
      </c>
      <c r="K853" t="s">
        <v>1099</v>
      </c>
      <c r="L853" t="s">
        <v>60</v>
      </c>
      <c r="M853" t="s">
        <v>1612</v>
      </c>
      <c r="N853" t="s">
        <v>1620</v>
      </c>
      <c r="O853">
        <v>42250</v>
      </c>
      <c r="P853">
        <v>51340</v>
      </c>
      <c r="Q853">
        <v>9090</v>
      </c>
      <c r="R853">
        <v>0</v>
      </c>
      <c r="S853">
        <v>-40</v>
      </c>
      <c r="T853">
        <v>-40</v>
      </c>
      <c r="U853">
        <v>42000</v>
      </c>
      <c r="V853">
        <v>10130</v>
      </c>
      <c r="W853">
        <v>13986.666666666666</v>
      </c>
      <c r="X853">
        <v>24260.266555281978</v>
      </c>
      <c r="Y853">
        <v>-42000</v>
      </c>
      <c r="Z853">
        <v>121.51479289940828</v>
      </c>
      <c r="AA853">
        <v>1</v>
      </c>
      <c r="AB853">
        <v>-0.57817446624933155</v>
      </c>
      <c r="AC853">
        <v>40</v>
      </c>
      <c r="AD853">
        <v>3.6888794541139363</v>
      </c>
      <c r="AE853">
        <v>1</v>
      </c>
      <c r="AF853">
        <v>0</v>
      </c>
    </row>
    <row r="854" spans="1:32" x14ac:dyDescent="0.35">
      <c r="A854" s="1">
        <v>45323</v>
      </c>
      <c r="B854">
        <v>2024</v>
      </c>
      <c r="C854">
        <v>2</v>
      </c>
      <c r="D854">
        <v>1</v>
      </c>
      <c r="E854">
        <v>0</v>
      </c>
      <c r="F854">
        <v>0</v>
      </c>
      <c r="G854" t="s">
        <v>629</v>
      </c>
      <c r="H854" t="s">
        <v>272</v>
      </c>
      <c r="I854" t="s">
        <v>669</v>
      </c>
      <c r="J854" t="s">
        <v>670</v>
      </c>
      <c r="K854" t="s">
        <v>672</v>
      </c>
      <c r="L854" t="s">
        <v>63</v>
      </c>
      <c r="M854" t="s">
        <v>1612</v>
      </c>
      <c r="N854" t="s">
        <v>1614</v>
      </c>
      <c r="O854">
        <v>880</v>
      </c>
      <c r="P854">
        <v>250</v>
      </c>
      <c r="Q854">
        <v>-630</v>
      </c>
      <c r="R854">
        <v>0</v>
      </c>
      <c r="S854">
        <v>0</v>
      </c>
      <c r="T854">
        <v>0</v>
      </c>
      <c r="U854">
        <v>250</v>
      </c>
      <c r="V854">
        <v>-630</v>
      </c>
      <c r="W854">
        <v>125</v>
      </c>
      <c r="X854">
        <v>176.77669529663689</v>
      </c>
      <c r="Y854">
        <v>0</v>
      </c>
      <c r="Z854">
        <v>28.40909090909091</v>
      </c>
      <c r="AA854">
        <v>1</v>
      </c>
      <c r="AB854">
        <v>-0.70710678118654746</v>
      </c>
      <c r="AC854">
        <v>0</v>
      </c>
      <c r="AD854">
        <v>0</v>
      </c>
      <c r="AE854">
        <v>0</v>
      </c>
      <c r="AF854">
        <v>0</v>
      </c>
    </row>
    <row r="855" spans="1:32" x14ac:dyDescent="0.35">
      <c r="A855" s="1">
        <v>45323</v>
      </c>
      <c r="B855">
        <v>2024</v>
      </c>
      <c r="C855">
        <v>2</v>
      </c>
      <c r="D855">
        <v>1</v>
      </c>
      <c r="E855">
        <v>0</v>
      </c>
      <c r="F855">
        <v>0</v>
      </c>
      <c r="G855" t="s">
        <v>294</v>
      </c>
      <c r="H855" t="s">
        <v>292</v>
      </c>
      <c r="I855" t="s">
        <v>1105</v>
      </c>
      <c r="J855" t="s">
        <v>1106</v>
      </c>
      <c r="K855" t="s">
        <v>1108</v>
      </c>
      <c r="L855" t="s">
        <v>75</v>
      </c>
      <c r="M855" t="s">
        <v>1612</v>
      </c>
      <c r="N855" t="s">
        <v>1614</v>
      </c>
      <c r="O855">
        <v>9000</v>
      </c>
      <c r="P855">
        <v>11000</v>
      </c>
      <c r="Q855">
        <v>2000</v>
      </c>
      <c r="R855">
        <v>0</v>
      </c>
      <c r="S855">
        <v>0</v>
      </c>
      <c r="T855">
        <v>0</v>
      </c>
      <c r="U855">
        <v>11000</v>
      </c>
      <c r="V855">
        <v>2000</v>
      </c>
      <c r="W855">
        <v>5500</v>
      </c>
      <c r="X855">
        <v>7778.1745930520228</v>
      </c>
      <c r="Y855">
        <v>0</v>
      </c>
      <c r="Z855">
        <v>122.22222222222223</v>
      </c>
      <c r="AA855">
        <v>1</v>
      </c>
      <c r="AB855">
        <v>-0.70710678118654757</v>
      </c>
      <c r="AC855">
        <v>0</v>
      </c>
      <c r="AD855">
        <v>0</v>
      </c>
      <c r="AE855">
        <v>1</v>
      </c>
      <c r="AF855">
        <v>0</v>
      </c>
    </row>
    <row r="856" spans="1:32" x14ac:dyDescent="0.35">
      <c r="A856" s="1">
        <v>45383</v>
      </c>
      <c r="B856">
        <v>2024</v>
      </c>
      <c r="C856">
        <v>4</v>
      </c>
      <c r="D856">
        <v>2</v>
      </c>
      <c r="E856">
        <v>0</v>
      </c>
      <c r="F856">
        <v>0</v>
      </c>
      <c r="G856" t="s">
        <v>612</v>
      </c>
      <c r="H856" t="s">
        <v>610</v>
      </c>
      <c r="I856" t="s">
        <v>675</v>
      </c>
      <c r="J856" t="s">
        <v>676</v>
      </c>
      <c r="K856" t="s">
        <v>678</v>
      </c>
      <c r="L856" t="s">
        <v>96</v>
      </c>
      <c r="M856" t="s">
        <v>1603</v>
      </c>
      <c r="N856" t="s">
        <v>1607</v>
      </c>
      <c r="O856">
        <v>2210</v>
      </c>
      <c r="P856">
        <v>2060.1</v>
      </c>
      <c r="Q856">
        <v>-149.90000000000009</v>
      </c>
      <c r="R856">
        <v>0</v>
      </c>
      <c r="S856">
        <v>-178.63999999999987</v>
      </c>
      <c r="T856">
        <v>-178.63999999999987</v>
      </c>
      <c r="U856">
        <v>2238.7399999999998</v>
      </c>
      <c r="V856">
        <v>28.739999999999782</v>
      </c>
      <c r="W856">
        <v>1030.05</v>
      </c>
      <c r="X856">
        <v>1709.3457907047361</v>
      </c>
      <c r="Y856">
        <v>-178.63999999999987</v>
      </c>
      <c r="Z856">
        <v>93.217194570135746</v>
      </c>
      <c r="AA856">
        <v>1</v>
      </c>
      <c r="AB856">
        <v>-0.70710678118654746</v>
      </c>
      <c r="AC856">
        <v>178.63999999999987</v>
      </c>
      <c r="AD856">
        <v>5.1853726075319013</v>
      </c>
      <c r="AE856">
        <v>0</v>
      </c>
      <c r="AF856">
        <v>0</v>
      </c>
    </row>
    <row r="857" spans="1:32" x14ac:dyDescent="0.35">
      <c r="A857" s="1">
        <v>45323</v>
      </c>
      <c r="B857">
        <v>2024</v>
      </c>
      <c r="C857">
        <v>2</v>
      </c>
      <c r="D857">
        <v>1</v>
      </c>
      <c r="E857">
        <v>0</v>
      </c>
      <c r="F857">
        <v>0</v>
      </c>
      <c r="G857" t="s">
        <v>629</v>
      </c>
      <c r="H857" t="s">
        <v>272</v>
      </c>
      <c r="I857" t="s">
        <v>669</v>
      </c>
      <c r="J857" t="s">
        <v>670</v>
      </c>
      <c r="K857" t="s">
        <v>672</v>
      </c>
      <c r="L857" t="s">
        <v>66</v>
      </c>
      <c r="M857" t="s">
        <v>1612</v>
      </c>
      <c r="N857" t="s">
        <v>1614</v>
      </c>
      <c r="O857">
        <v>380</v>
      </c>
      <c r="P857">
        <v>120</v>
      </c>
      <c r="Q857">
        <v>-260</v>
      </c>
      <c r="R857">
        <v>0</v>
      </c>
      <c r="S857">
        <v>0</v>
      </c>
      <c r="T857">
        <v>0</v>
      </c>
      <c r="U857">
        <v>120</v>
      </c>
      <c r="V857">
        <v>-260</v>
      </c>
      <c r="W857">
        <v>60</v>
      </c>
      <c r="X857">
        <v>84.852813742385706</v>
      </c>
      <c r="Y857">
        <v>0</v>
      </c>
      <c r="Z857">
        <v>31.578947368421051</v>
      </c>
      <c r="AA857">
        <v>1</v>
      </c>
      <c r="AB857">
        <v>-0.70710678118654746</v>
      </c>
      <c r="AC857">
        <v>0</v>
      </c>
      <c r="AD857">
        <v>0</v>
      </c>
      <c r="AE857">
        <v>0</v>
      </c>
      <c r="AF857">
        <v>0</v>
      </c>
    </row>
    <row r="858" spans="1:32" x14ac:dyDescent="0.35">
      <c r="A858" s="1">
        <v>45444</v>
      </c>
      <c r="B858">
        <v>2024</v>
      </c>
      <c r="C858">
        <v>6</v>
      </c>
      <c r="D858">
        <v>2</v>
      </c>
      <c r="E858">
        <v>1</v>
      </c>
      <c r="F858">
        <v>0</v>
      </c>
      <c r="G858" t="s">
        <v>612</v>
      </c>
      <c r="H858" t="s">
        <v>610</v>
      </c>
      <c r="I858" t="s">
        <v>653</v>
      </c>
      <c r="J858" t="s">
        <v>654</v>
      </c>
      <c r="K858" t="s">
        <v>212</v>
      </c>
      <c r="L858" t="s">
        <v>87</v>
      </c>
      <c r="M858" t="s">
        <v>1603</v>
      </c>
      <c r="N858" t="s">
        <v>1606</v>
      </c>
      <c r="O858">
        <v>1000</v>
      </c>
      <c r="P858">
        <v>813.95</v>
      </c>
      <c r="Q858">
        <v>-186.04999999999995</v>
      </c>
      <c r="R858">
        <v>0</v>
      </c>
      <c r="S858">
        <v>813.95</v>
      </c>
      <c r="T858">
        <v>813.95</v>
      </c>
      <c r="U858">
        <v>-412.8</v>
      </c>
      <c r="V858">
        <v>-412.8</v>
      </c>
      <c r="W858">
        <v>271.31666666666666</v>
      </c>
      <c r="X858">
        <v>625.49343788191209</v>
      </c>
      <c r="Y858">
        <v>813.95</v>
      </c>
      <c r="Z858">
        <v>81.39500000000001</v>
      </c>
      <c r="AA858">
        <v>1</v>
      </c>
      <c r="AB858">
        <v>0.86752841911632983</v>
      </c>
      <c r="AC858">
        <v>813.95</v>
      </c>
      <c r="AD858">
        <v>6.7018989390545194</v>
      </c>
      <c r="AE858">
        <v>0</v>
      </c>
      <c r="AF858">
        <v>1</v>
      </c>
    </row>
    <row r="859" spans="1:32" x14ac:dyDescent="0.35">
      <c r="A859" s="1">
        <v>45444</v>
      </c>
      <c r="B859">
        <v>2024</v>
      </c>
      <c r="C859">
        <v>6</v>
      </c>
      <c r="D859">
        <v>2</v>
      </c>
      <c r="E859">
        <v>1</v>
      </c>
      <c r="F859">
        <v>0</v>
      </c>
      <c r="G859" t="s">
        <v>612</v>
      </c>
      <c r="H859" t="s">
        <v>610</v>
      </c>
      <c r="I859" t="s">
        <v>700</v>
      </c>
      <c r="J859" t="s">
        <v>701</v>
      </c>
      <c r="K859" t="s">
        <v>703</v>
      </c>
      <c r="L859" t="s">
        <v>96</v>
      </c>
      <c r="M859" t="s">
        <v>1603</v>
      </c>
      <c r="N859" t="s">
        <v>1606</v>
      </c>
      <c r="O859">
        <v>1868</v>
      </c>
      <c r="P859">
        <v>483.2</v>
      </c>
      <c r="Q859">
        <v>-1384.8</v>
      </c>
      <c r="R859">
        <v>0</v>
      </c>
      <c r="S859">
        <v>379.4</v>
      </c>
      <c r="T859">
        <v>379.4</v>
      </c>
      <c r="U859">
        <v>103.8</v>
      </c>
      <c r="V859">
        <v>103.8</v>
      </c>
      <c r="W859">
        <v>161.06666666666666</v>
      </c>
      <c r="X859">
        <v>196.07573366771658</v>
      </c>
      <c r="Y859">
        <v>-483.2</v>
      </c>
      <c r="Z859">
        <v>25.867237687366167</v>
      </c>
      <c r="AA859">
        <v>1</v>
      </c>
      <c r="AB859">
        <v>1.1135153200718657</v>
      </c>
      <c r="AC859">
        <v>379.4</v>
      </c>
      <c r="AD859">
        <v>5.938591057500914</v>
      </c>
      <c r="AE859">
        <v>0</v>
      </c>
      <c r="AF859">
        <v>1</v>
      </c>
    </row>
    <row r="860" spans="1:32" x14ac:dyDescent="0.35">
      <c r="A860" s="1">
        <v>45474</v>
      </c>
      <c r="B860">
        <v>2024</v>
      </c>
      <c r="C860">
        <v>7</v>
      </c>
      <c r="D860">
        <v>3</v>
      </c>
      <c r="E860">
        <v>1</v>
      </c>
      <c r="F860">
        <v>0</v>
      </c>
      <c r="G860" t="s">
        <v>612</v>
      </c>
      <c r="H860" t="s">
        <v>610</v>
      </c>
      <c r="I860" t="s">
        <v>745</v>
      </c>
      <c r="J860" t="s">
        <v>746</v>
      </c>
      <c r="K860" t="s">
        <v>748</v>
      </c>
      <c r="L860" t="s">
        <v>96</v>
      </c>
      <c r="M860" t="s">
        <v>1603</v>
      </c>
      <c r="N860" t="s">
        <v>1611</v>
      </c>
      <c r="O860">
        <v>850</v>
      </c>
      <c r="P860">
        <v>545.08000000000004</v>
      </c>
      <c r="Q860">
        <v>-304.91999999999996</v>
      </c>
      <c r="R860">
        <v>0</v>
      </c>
      <c r="S860">
        <v>408.08000000000004</v>
      </c>
      <c r="T860">
        <v>408.08000000000004</v>
      </c>
      <c r="U860">
        <v>137</v>
      </c>
      <c r="V860">
        <v>-713</v>
      </c>
      <c r="W860">
        <v>272.54000000000002</v>
      </c>
      <c r="X860">
        <v>191.68250624404934</v>
      </c>
      <c r="Y860">
        <v>408.08000000000004</v>
      </c>
      <c r="Z860">
        <v>64.12705882352941</v>
      </c>
      <c r="AA860">
        <v>1</v>
      </c>
      <c r="AB860">
        <v>0.70710678118654746</v>
      </c>
      <c r="AC860">
        <v>408.08000000000004</v>
      </c>
      <c r="AD860">
        <v>6.0114632336146716</v>
      </c>
      <c r="AE860">
        <v>0</v>
      </c>
      <c r="AF860">
        <v>1</v>
      </c>
    </row>
    <row r="861" spans="1:32" x14ac:dyDescent="0.35">
      <c r="A861" s="1">
        <v>45474</v>
      </c>
      <c r="B861">
        <v>2024</v>
      </c>
      <c r="C861">
        <v>7</v>
      </c>
      <c r="D861">
        <v>3</v>
      </c>
      <c r="E861">
        <v>1</v>
      </c>
      <c r="F861">
        <v>0</v>
      </c>
      <c r="G861" t="s">
        <v>612</v>
      </c>
      <c r="H861" t="s">
        <v>610</v>
      </c>
      <c r="I861" t="s">
        <v>768</v>
      </c>
      <c r="J861" t="s">
        <v>769</v>
      </c>
      <c r="K861" t="s">
        <v>771</v>
      </c>
      <c r="L861" t="s">
        <v>90</v>
      </c>
      <c r="M861" t="s">
        <v>1603</v>
      </c>
      <c r="N861" t="s">
        <v>1611</v>
      </c>
      <c r="O861">
        <v>850</v>
      </c>
      <c r="P861">
        <v>1471.05</v>
      </c>
      <c r="Q861">
        <v>621.04999999999995</v>
      </c>
      <c r="R861">
        <v>0</v>
      </c>
      <c r="S861">
        <v>932.84999999999991</v>
      </c>
      <c r="T861">
        <v>932.84999999999991</v>
      </c>
      <c r="U861">
        <v>538.20000000000005</v>
      </c>
      <c r="V861">
        <v>538.20000000000005</v>
      </c>
      <c r="W861">
        <v>490.34999999999997</v>
      </c>
      <c r="X861">
        <v>468.26221019851681</v>
      </c>
      <c r="Y861">
        <v>-1471.05</v>
      </c>
      <c r="Z861">
        <v>173.06470588235294</v>
      </c>
      <c r="AA861">
        <v>1</v>
      </c>
      <c r="AB861">
        <v>0.94498336693111507</v>
      </c>
      <c r="AC861">
        <v>932.84999999999991</v>
      </c>
      <c r="AD861">
        <v>6.838244416218008</v>
      </c>
      <c r="AE861">
        <v>2</v>
      </c>
      <c r="AF861">
        <v>1</v>
      </c>
    </row>
    <row r="862" spans="1:32" x14ac:dyDescent="0.35">
      <c r="A862" s="1">
        <v>45323</v>
      </c>
      <c r="B862">
        <v>2024</v>
      </c>
      <c r="C862">
        <v>2</v>
      </c>
      <c r="D862">
        <v>1</v>
      </c>
      <c r="E862">
        <v>0</v>
      </c>
      <c r="F862">
        <v>0</v>
      </c>
      <c r="G862" t="s">
        <v>267</v>
      </c>
      <c r="H862" t="s">
        <v>265</v>
      </c>
      <c r="I862" t="s">
        <v>669</v>
      </c>
      <c r="J862" t="s">
        <v>670</v>
      </c>
      <c r="K862" t="s">
        <v>672</v>
      </c>
      <c r="L862" t="s">
        <v>63</v>
      </c>
      <c r="M862" t="s">
        <v>1612</v>
      </c>
      <c r="N862" t="s">
        <v>1614</v>
      </c>
      <c r="O862">
        <v>13380</v>
      </c>
      <c r="P862">
        <v>19620</v>
      </c>
      <c r="Q862">
        <v>6240</v>
      </c>
      <c r="R862">
        <v>0</v>
      </c>
      <c r="S862">
        <v>0</v>
      </c>
      <c r="T862">
        <v>0</v>
      </c>
      <c r="U862">
        <v>19620</v>
      </c>
      <c r="V862">
        <v>6240</v>
      </c>
      <c r="W862">
        <v>9810</v>
      </c>
      <c r="X862">
        <v>13873.435046880062</v>
      </c>
      <c r="Y862">
        <v>0</v>
      </c>
      <c r="Z862">
        <v>146.63677130044843</v>
      </c>
      <c r="AA862">
        <v>1</v>
      </c>
      <c r="AB862">
        <v>-0.70710678118654757</v>
      </c>
      <c r="AC862">
        <v>0</v>
      </c>
      <c r="AD862">
        <v>0</v>
      </c>
      <c r="AE862">
        <v>2</v>
      </c>
      <c r="AF862">
        <v>0</v>
      </c>
    </row>
    <row r="863" spans="1:32" x14ac:dyDescent="0.35">
      <c r="A863" s="1">
        <v>45352</v>
      </c>
      <c r="B863">
        <v>2024</v>
      </c>
      <c r="C863">
        <v>3</v>
      </c>
      <c r="D863">
        <v>1</v>
      </c>
      <c r="E863">
        <v>0</v>
      </c>
      <c r="F863">
        <v>0</v>
      </c>
      <c r="G863" t="s">
        <v>294</v>
      </c>
      <c r="H863" t="s">
        <v>292</v>
      </c>
      <c r="I863" t="s">
        <v>1096</v>
      </c>
      <c r="J863" t="s">
        <v>1097</v>
      </c>
      <c r="K863" t="s">
        <v>1099</v>
      </c>
      <c r="L863" t="s">
        <v>75</v>
      </c>
      <c r="M863" t="s">
        <v>1612</v>
      </c>
      <c r="N863" t="s">
        <v>1615</v>
      </c>
      <c r="O863">
        <v>14500</v>
      </c>
      <c r="P863">
        <v>15120</v>
      </c>
      <c r="Q863">
        <v>620</v>
      </c>
      <c r="R863">
        <v>0</v>
      </c>
      <c r="S863">
        <v>0</v>
      </c>
      <c r="T863">
        <v>0</v>
      </c>
      <c r="U863">
        <v>15000</v>
      </c>
      <c r="V863">
        <v>500</v>
      </c>
      <c r="W863">
        <v>0</v>
      </c>
      <c r="X863">
        <v>15000</v>
      </c>
      <c r="Y863">
        <v>-15000</v>
      </c>
      <c r="Z863">
        <v>104.27586206896551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x14ac:dyDescent="0.35">
      <c r="A864" s="1">
        <v>45413</v>
      </c>
      <c r="B864">
        <v>2024</v>
      </c>
      <c r="C864">
        <v>5</v>
      </c>
      <c r="D864">
        <v>2</v>
      </c>
      <c r="E864">
        <v>1</v>
      </c>
      <c r="F864">
        <v>0</v>
      </c>
      <c r="G864" t="s">
        <v>294</v>
      </c>
      <c r="H864" t="s">
        <v>292</v>
      </c>
      <c r="I864" t="s">
        <v>1096</v>
      </c>
      <c r="J864" t="s">
        <v>1097</v>
      </c>
      <c r="K864" t="s">
        <v>1099</v>
      </c>
      <c r="L864" t="s">
        <v>75</v>
      </c>
      <c r="M864" t="s">
        <v>1612</v>
      </c>
      <c r="N864" t="s">
        <v>1617</v>
      </c>
      <c r="O864">
        <v>14500</v>
      </c>
      <c r="P864">
        <v>15120</v>
      </c>
      <c r="Q864">
        <v>620</v>
      </c>
      <c r="R864">
        <v>0</v>
      </c>
      <c r="S864">
        <v>0</v>
      </c>
      <c r="T864">
        <v>0</v>
      </c>
      <c r="U864">
        <v>-15000</v>
      </c>
      <c r="V864">
        <v>-500</v>
      </c>
      <c r="W864">
        <v>-5000</v>
      </c>
      <c r="X864">
        <v>8660.2540378443864</v>
      </c>
      <c r="Y864">
        <v>0</v>
      </c>
      <c r="Z864">
        <v>104.27586206896551</v>
      </c>
      <c r="AA864">
        <v>1</v>
      </c>
      <c r="AB864">
        <v>0.57735026918962573</v>
      </c>
      <c r="AC864">
        <v>0</v>
      </c>
      <c r="AD864">
        <v>0</v>
      </c>
      <c r="AE864">
        <v>0</v>
      </c>
      <c r="AF864">
        <v>0</v>
      </c>
    </row>
    <row r="865" spans="1:32" x14ac:dyDescent="0.35">
      <c r="A865" s="1">
        <v>45474</v>
      </c>
      <c r="B865">
        <v>2024</v>
      </c>
      <c r="C865">
        <v>7</v>
      </c>
      <c r="D865">
        <v>3</v>
      </c>
      <c r="E865">
        <v>1</v>
      </c>
      <c r="F865">
        <v>0</v>
      </c>
      <c r="G865" t="s">
        <v>294</v>
      </c>
      <c r="H865" t="s">
        <v>292</v>
      </c>
      <c r="I865" t="s">
        <v>1096</v>
      </c>
      <c r="J865" t="s">
        <v>1097</v>
      </c>
      <c r="K865" t="s">
        <v>1099</v>
      </c>
      <c r="L865" t="s">
        <v>75</v>
      </c>
      <c r="M865" t="s">
        <v>1612</v>
      </c>
      <c r="N865" t="s">
        <v>1619</v>
      </c>
      <c r="O865">
        <v>14500</v>
      </c>
      <c r="P865">
        <v>15120</v>
      </c>
      <c r="Q865">
        <v>620</v>
      </c>
      <c r="R865">
        <v>0</v>
      </c>
      <c r="S865">
        <v>0</v>
      </c>
      <c r="T865">
        <v>0</v>
      </c>
      <c r="U865">
        <v>15000</v>
      </c>
      <c r="V865">
        <v>500</v>
      </c>
      <c r="W865">
        <v>5000</v>
      </c>
      <c r="X865">
        <v>8660.2540378443864</v>
      </c>
      <c r="Y865">
        <v>-15000</v>
      </c>
      <c r="Z865">
        <v>104.27586206896551</v>
      </c>
      <c r="AA865">
        <v>1</v>
      </c>
      <c r="AB865">
        <v>-0.57735026918962573</v>
      </c>
      <c r="AC865">
        <v>0</v>
      </c>
      <c r="AD865">
        <v>0</v>
      </c>
      <c r="AE865">
        <v>0</v>
      </c>
      <c r="AF865">
        <v>0</v>
      </c>
    </row>
    <row r="866" spans="1:32" x14ac:dyDescent="0.35">
      <c r="A866" s="1">
        <v>45413</v>
      </c>
      <c r="B866">
        <v>2024</v>
      </c>
      <c r="C866">
        <v>5</v>
      </c>
      <c r="D866">
        <v>2</v>
      </c>
      <c r="E866">
        <v>1</v>
      </c>
      <c r="F866">
        <v>0</v>
      </c>
      <c r="G866" t="s">
        <v>612</v>
      </c>
      <c r="H866" t="s">
        <v>610</v>
      </c>
      <c r="I866" t="s">
        <v>982</v>
      </c>
      <c r="J866" t="s">
        <v>983</v>
      </c>
      <c r="K866" t="s">
        <v>972</v>
      </c>
      <c r="L866" t="s">
        <v>96</v>
      </c>
      <c r="M866" t="s">
        <v>1603</v>
      </c>
      <c r="N866" t="s">
        <v>1605</v>
      </c>
      <c r="O866">
        <v>70447</v>
      </c>
      <c r="P866">
        <v>79057.960000000006</v>
      </c>
      <c r="Q866">
        <v>8610.9600000000064</v>
      </c>
      <c r="R866">
        <v>0</v>
      </c>
      <c r="S866">
        <v>15962.580000000009</v>
      </c>
      <c r="T866">
        <v>15962.580000000009</v>
      </c>
      <c r="U866">
        <v>63095.38</v>
      </c>
      <c r="V866">
        <v>-7351.6200000000026</v>
      </c>
      <c r="W866">
        <v>39528.980000000003</v>
      </c>
      <c r="X866">
        <v>33327.9224963093</v>
      </c>
      <c r="Y866">
        <v>-94047.05</v>
      </c>
      <c r="Z866">
        <v>112.22331681973682</v>
      </c>
      <c r="AA866">
        <v>1</v>
      </c>
      <c r="AB866">
        <v>-0.70710678118654746</v>
      </c>
      <c r="AC866">
        <v>15962.580000000009</v>
      </c>
      <c r="AD866">
        <v>9.6780025120745172</v>
      </c>
      <c r="AE866">
        <v>1</v>
      </c>
      <c r="AF866">
        <v>1</v>
      </c>
    </row>
    <row r="867" spans="1:32" x14ac:dyDescent="0.35">
      <c r="A867" s="1">
        <v>45444</v>
      </c>
      <c r="B867">
        <v>2024</v>
      </c>
      <c r="C867">
        <v>6</v>
      </c>
      <c r="D867">
        <v>2</v>
      </c>
      <c r="E867">
        <v>1</v>
      </c>
      <c r="F867">
        <v>0</v>
      </c>
      <c r="G867" t="s">
        <v>612</v>
      </c>
      <c r="H867" t="s">
        <v>610</v>
      </c>
      <c r="I867" t="s">
        <v>982</v>
      </c>
      <c r="J867" t="s">
        <v>983</v>
      </c>
      <c r="K867" t="s">
        <v>972</v>
      </c>
      <c r="L867" t="s">
        <v>96</v>
      </c>
      <c r="M867" t="s">
        <v>1603</v>
      </c>
      <c r="N867" t="s">
        <v>1606</v>
      </c>
      <c r="O867">
        <v>70447</v>
      </c>
      <c r="P867">
        <v>-14989.09</v>
      </c>
      <c r="Q867">
        <v>-85436.09</v>
      </c>
      <c r="R867">
        <v>0</v>
      </c>
      <c r="S867">
        <v>-94047.05</v>
      </c>
      <c r="T867">
        <v>-94047.05</v>
      </c>
      <c r="U867">
        <v>15962.580000000009</v>
      </c>
      <c r="V867">
        <v>15962.580000000009</v>
      </c>
      <c r="W867">
        <v>-4996.3633333333319</v>
      </c>
      <c r="X867">
        <v>80640.522107769328</v>
      </c>
      <c r="Y867">
        <v>-94047.05</v>
      </c>
      <c r="Z867">
        <v>-21.277116129856488</v>
      </c>
      <c r="AA867">
        <v>1</v>
      </c>
      <c r="AB867">
        <v>-1.1042920400200023</v>
      </c>
      <c r="AC867">
        <v>94047.05</v>
      </c>
      <c r="AD867">
        <v>11.45155046794272</v>
      </c>
      <c r="AE867">
        <v>0</v>
      </c>
      <c r="AF867">
        <v>0</v>
      </c>
    </row>
    <row r="868" spans="1:32" x14ac:dyDescent="0.35">
      <c r="A868" s="1">
        <v>45505</v>
      </c>
      <c r="B868">
        <v>2024</v>
      </c>
      <c r="C868">
        <v>8</v>
      </c>
      <c r="D868">
        <v>3</v>
      </c>
      <c r="E868">
        <v>1</v>
      </c>
      <c r="F868">
        <v>0</v>
      </c>
      <c r="G868" t="s">
        <v>612</v>
      </c>
      <c r="H868" t="s">
        <v>610</v>
      </c>
      <c r="I868" t="s">
        <v>988</v>
      </c>
      <c r="J868" t="s">
        <v>989</v>
      </c>
      <c r="K868" t="s">
        <v>972</v>
      </c>
      <c r="L868" t="s">
        <v>96</v>
      </c>
      <c r="M868" t="s">
        <v>1603</v>
      </c>
      <c r="N868" t="s">
        <v>1609</v>
      </c>
      <c r="O868">
        <v>1292</v>
      </c>
      <c r="P868">
        <v>1120</v>
      </c>
      <c r="Q868">
        <v>-172</v>
      </c>
      <c r="R868">
        <v>0</v>
      </c>
      <c r="S868">
        <v>1292.31</v>
      </c>
      <c r="T868">
        <v>1292.31</v>
      </c>
      <c r="U868">
        <v>-172.31</v>
      </c>
      <c r="V868">
        <v>-1464.31</v>
      </c>
      <c r="W868">
        <v>560</v>
      </c>
      <c r="X868">
        <v>1035.6427338614412</v>
      </c>
      <c r="Y868">
        <v>1292.31</v>
      </c>
      <c r="Z868">
        <v>86.687306501547994</v>
      </c>
      <c r="AA868">
        <v>1</v>
      </c>
      <c r="AB868">
        <v>0.70710678118654746</v>
      </c>
      <c r="AC868">
        <v>1292.31</v>
      </c>
      <c r="AD868">
        <v>7.1641865936425049</v>
      </c>
      <c r="AE868">
        <v>0</v>
      </c>
      <c r="AF868">
        <v>1</v>
      </c>
    </row>
    <row r="869" spans="1:32" x14ac:dyDescent="0.35">
      <c r="A869" s="1">
        <v>45352</v>
      </c>
      <c r="B869">
        <v>2024</v>
      </c>
      <c r="C869">
        <v>3</v>
      </c>
      <c r="D869">
        <v>1</v>
      </c>
      <c r="E869">
        <v>0</v>
      </c>
      <c r="F869">
        <v>0</v>
      </c>
      <c r="G869" t="s">
        <v>612</v>
      </c>
      <c r="H869" t="s">
        <v>610</v>
      </c>
      <c r="I869" t="s">
        <v>694</v>
      </c>
      <c r="J869" t="s">
        <v>695</v>
      </c>
      <c r="K869" t="s">
        <v>690</v>
      </c>
      <c r="L869" t="s">
        <v>93</v>
      </c>
      <c r="M869" t="s">
        <v>1603</v>
      </c>
      <c r="N869" t="s">
        <v>1610</v>
      </c>
      <c r="O869">
        <v>1868</v>
      </c>
      <c r="P869">
        <v>477.59</v>
      </c>
      <c r="Q869">
        <v>-1390.41</v>
      </c>
      <c r="R869">
        <v>0</v>
      </c>
      <c r="S869">
        <v>183.08999999999997</v>
      </c>
      <c r="T869">
        <v>183.08999999999997</v>
      </c>
      <c r="U869">
        <v>294.5</v>
      </c>
      <c r="V869">
        <v>-1573.5</v>
      </c>
      <c r="W869">
        <v>238.79499999999999</v>
      </c>
      <c r="X869">
        <v>78.778766491993281</v>
      </c>
      <c r="Y869">
        <v>4480.1899999999996</v>
      </c>
      <c r="Z869">
        <v>25.566916488222695</v>
      </c>
      <c r="AA869">
        <v>1</v>
      </c>
      <c r="AB869">
        <v>-0.70710678118654746</v>
      </c>
      <c r="AC869">
        <v>183.08999999999997</v>
      </c>
      <c r="AD869">
        <v>5.209977835224513</v>
      </c>
      <c r="AE869">
        <v>0</v>
      </c>
      <c r="AF869">
        <v>1</v>
      </c>
    </row>
    <row r="870" spans="1:32" x14ac:dyDescent="0.35">
      <c r="A870" s="1">
        <v>45413</v>
      </c>
      <c r="B870">
        <v>2024</v>
      </c>
      <c r="C870">
        <v>5</v>
      </c>
      <c r="D870">
        <v>2</v>
      </c>
      <c r="E870">
        <v>1</v>
      </c>
      <c r="F870">
        <v>0</v>
      </c>
      <c r="G870" t="s">
        <v>612</v>
      </c>
      <c r="H870" t="s">
        <v>610</v>
      </c>
      <c r="I870" t="s">
        <v>694</v>
      </c>
      <c r="J870" t="s">
        <v>695</v>
      </c>
      <c r="K870" t="s">
        <v>690</v>
      </c>
      <c r="L870" t="s">
        <v>93</v>
      </c>
      <c r="M870" t="s">
        <v>1603</v>
      </c>
      <c r="N870" t="s">
        <v>1605</v>
      </c>
      <c r="O870">
        <v>1868</v>
      </c>
      <c r="P870">
        <v>4957.78</v>
      </c>
      <c r="Q870">
        <v>3089.7799999999997</v>
      </c>
      <c r="R870">
        <v>0</v>
      </c>
      <c r="S870">
        <v>4480.1899999999996</v>
      </c>
      <c r="T870">
        <v>4480.1899999999996</v>
      </c>
      <c r="U870">
        <v>183.08999999999997</v>
      </c>
      <c r="V870">
        <v>183.08999999999997</v>
      </c>
      <c r="W870">
        <v>1652.5933333333332</v>
      </c>
      <c r="X870">
        <v>2449.4040558946845</v>
      </c>
      <c r="Y870">
        <v>4480.1899999999996</v>
      </c>
      <c r="Z870">
        <v>265.40578158458243</v>
      </c>
      <c r="AA870">
        <v>1</v>
      </c>
      <c r="AB870">
        <v>1.1544018880273474</v>
      </c>
      <c r="AC870">
        <v>4480.1899999999996</v>
      </c>
      <c r="AD870">
        <v>8.407420735224008</v>
      </c>
      <c r="AE870">
        <v>2</v>
      </c>
      <c r="AF870">
        <v>1</v>
      </c>
    </row>
    <row r="871" spans="1:32" x14ac:dyDescent="0.35">
      <c r="A871" s="1">
        <v>45352</v>
      </c>
      <c r="B871">
        <v>2024</v>
      </c>
      <c r="C871">
        <v>3</v>
      </c>
      <c r="D871">
        <v>1</v>
      </c>
      <c r="E871">
        <v>0</v>
      </c>
      <c r="F871">
        <v>0</v>
      </c>
      <c r="G871" t="s">
        <v>612</v>
      </c>
      <c r="H871" t="s">
        <v>610</v>
      </c>
      <c r="I871" t="s">
        <v>736</v>
      </c>
      <c r="J871" t="s">
        <v>737</v>
      </c>
      <c r="K871" t="s">
        <v>703</v>
      </c>
      <c r="L871" t="s">
        <v>96</v>
      </c>
      <c r="M871" t="s">
        <v>1603</v>
      </c>
      <c r="N871" t="s">
        <v>1610</v>
      </c>
      <c r="O871">
        <v>3536</v>
      </c>
      <c r="P871">
        <v>2925.8</v>
      </c>
      <c r="Q871">
        <v>-610.19999999999982</v>
      </c>
      <c r="R871">
        <v>0</v>
      </c>
      <c r="S871">
        <v>-879.15999999999985</v>
      </c>
      <c r="T871">
        <v>-879.15999999999985</v>
      </c>
      <c r="U871">
        <v>3804.96</v>
      </c>
      <c r="V871">
        <v>268.96000000000004</v>
      </c>
      <c r="W871">
        <v>1462.9</v>
      </c>
      <c r="X871">
        <v>3312.1730158915307</v>
      </c>
      <c r="Y871">
        <v>-2877.4</v>
      </c>
      <c r="Z871">
        <v>82.74321266968326</v>
      </c>
      <c r="AA871">
        <v>1</v>
      </c>
      <c r="AB871">
        <v>-0.70710678118654757</v>
      </c>
      <c r="AC871">
        <v>879.15999999999985</v>
      </c>
      <c r="AD871">
        <v>6.7789669061490727</v>
      </c>
      <c r="AE871">
        <v>0</v>
      </c>
      <c r="AF871">
        <v>0</v>
      </c>
    </row>
    <row r="872" spans="1:32" x14ac:dyDescent="0.35">
      <c r="A872" s="1">
        <v>45505</v>
      </c>
      <c r="B872">
        <v>2024</v>
      </c>
      <c r="C872">
        <v>8</v>
      </c>
      <c r="D872">
        <v>3</v>
      </c>
      <c r="E872">
        <v>1</v>
      </c>
      <c r="F872">
        <v>0</v>
      </c>
      <c r="G872" t="s">
        <v>612</v>
      </c>
      <c r="H872" t="s">
        <v>610</v>
      </c>
      <c r="I872" t="s">
        <v>736</v>
      </c>
      <c r="J872" t="s">
        <v>737</v>
      </c>
      <c r="K872" t="s">
        <v>703</v>
      </c>
      <c r="L872" t="s">
        <v>96</v>
      </c>
      <c r="M872" t="s">
        <v>1603</v>
      </c>
      <c r="N872" t="s">
        <v>1609</v>
      </c>
      <c r="O872">
        <v>3536</v>
      </c>
      <c r="P872">
        <v>48.4</v>
      </c>
      <c r="Q872">
        <v>-3487.6</v>
      </c>
      <c r="R872">
        <v>0</v>
      </c>
      <c r="S872">
        <v>-2877.4</v>
      </c>
      <c r="T872">
        <v>-2877.4</v>
      </c>
      <c r="U872">
        <v>-879.15999999999985</v>
      </c>
      <c r="V872">
        <v>-879.15999999999985</v>
      </c>
      <c r="W872">
        <v>16.133333333333365</v>
      </c>
      <c r="X872">
        <v>3429.9630328814528</v>
      </c>
      <c r="Y872">
        <v>-2877.4</v>
      </c>
      <c r="Z872">
        <v>1.3687782805429864</v>
      </c>
      <c r="AA872">
        <v>1</v>
      </c>
      <c r="AB872">
        <v>-0.84360481602698956</v>
      </c>
      <c r="AC872">
        <v>2877.4</v>
      </c>
      <c r="AD872">
        <v>7.9646423876029324</v>
      </c>
      <c r="AE872">
        <v>0</v>
      </c>
      <c r="AF872">
        <v>0</v>
      </c>
    </row>
    <row r="873" spans="1:32" x14ac:dyDescent="0.35">
      <c r="A873" s="1">
        <v>45444</v>
      </c>
      <c r="B873">
        <v>2024</v>
      </c>
      <c r="C873">
        <v>6</v>
      </c>
      <c r="D873">
        <v>2</v>
      </c>
      <c r="E873">
        <v>1</v>
      </c>
      <c r="F873">
        <v>0</v>
      </c>
      <c r="G873" t="s">
        <v>612</v>
      </c>
      <c r="H873" t="s">
        <v>610</v>
      </c>
      <c r="I873" t="s">
        <v>796</v>
      </c>
      <c r="J873" t="s">
        <v>797</v>
      </c>
      <c r="K873" t="s">
        <v>787</v>
      </c>
      <c r="L873" t="s">
        <v>87</v>
      </c>
      <c r="M873" t="s">
        <v>1603</v>
      </c>
      <c r="N873" t="s">
        <v>1606</v>
      </c>
      <c r="O873">
        <v>858</v>
      </c>
      <c r="P873">
        <v>26317.58</v>
      </c>
      <c r="Q873">
        <v>25459.58</v>
      </c>
      <c r="R873">
        <v>0</v>
      </c>
      <c r="S873">
        <v>24067.58</v>
      </c>
      <c r="T873">
        <v>24067.58</v>
      </c>
      <c r="U873">
        <v>2250</v>
      </c>
      <c r="V873">
        <v>1392</v>
      </c>
      <c r="W873">
        <v>13158.79</v>
      </c>
      <c r="X873">
        <v>15427.358767079997</v>
      </c>
      <c r="Y873">
        <v>-24141.940000000002</v>
      </c>
      <c r="Z873">
        <v>3067.3170163170166</v>
      </c>
      <c r="AA873">
        <v>1</v>
      </c>
      <c r="AB873">
        <v>0.70710678118654746</v>
      </c>
      <c r="AC873">
        <v>24067.58</v>
      </c>
      <c r="AD873">
        <v>10.088620985631223</v>
      </c>
      <c r="AE873">
        <v>2</v>
      </c>
      <c r="AF873">
        <v>1</v>
      </c>
    </row>
    <row r="874" spans="1:32" x14ac:dyDescent="0.35">
      <c r="A874" s="1">
        <v>45474</v>
      </c>
      <c r="B874">
        <v>2024</v>
      </c>
      <c r="C874">
        <v>7</v>
      </c>
      <c r="D874">
        <v>3</v>
      </c>
      <c r="E874">
        <v>1</v>
      </c>
      <c r="F874">
        <v>0</v>
      </c>
      <c r="G874" t="s">
        <v>612</v>
      </c>
      <c r="H874" t="s">
        <v>610</v>
      </c>
      <c r="I874" t="s">
        <v>796</v>
      </c>
      <c r="J874" t="s">
        <v>797</v>
      </c>
      <c r="K874" t="s">
        <v>787</v>
      </c>
      <c r="L874" t="s">
        <v>87</v>
      </c>
      <c r="M874" t="s">
        <v>1603</v>
      </c>
      <c r="N874" t="s">
        <v>1611</v>
      </c>
      <c r="O874">
        <v>858</v>
      </c>
      <c r="P874">
        <v>2175.64</v>
      </c>
      <c r="Q874">
        <v>1317.6399999999999</v>
      </c>
      <c r="R874">
        <v>0</v>
      </c>
      <c r="S874">
        <v>-24141.940000000002</v>
      </c>
      <c r="T874">
        <v>-24141.940000000002</v>
      </c>
      <c r="U874">
        <v>24067.58</v>
      </c>
      <c r="V874">
        <v>24067.58</v>
      </c>
      <c r="W874">
        <v>725.21333333333314</v>
      </c>
      <c r="X874">
        <v>24140.902747033579</v>
      </c>
      <c r="Y874">
        <v>-24141.940000000002</v>
      </c>
      <c r="Z874">
        <v>253.57109557109555</v>
      </c>
      <c r="AA874">
        <v>1</v>
      </c>
      <c r="AB874">
        <v>-1.0300838205559235</v>
      </c>
      <c r="AC874">
        <v>24141.940000000002</v>
      </c>
      <c r="AD874">
        <v>10.091705855962648</v>
      </c>
      <c r="AE874">
        <v>2</v>
      </c>
      <c r="AF874">
        <v>0</v>
      </c>
    </row>
    <row r="875" spans="1:32" x14ac:dyDescent="0.35">
      <c r="A875" s="1">
        <v>45413</v>
      </c>
      <c r="B875">
        <v>2024</v>
      </c>
      <c r="C875">
        <v>5</v>
      </c>
      <c r="D875">
        <v>2</v>
      </c>
      <c r="E875">
        <v>1</v>
      </c>
      <c r="F875">
        <v>0</v>
      </c>
      <c r="G875" t="s">
        <v>267</v>
      </c>
      <c r="H875" t="s">
        <v>265</v>
      </c>
      <c r="I875" t="s">
        <v>1009</v>
      </c>
      <c r="J875" t="s">
        <v>1010</v>
      </c>
      <c r="K875" t="s">
        <v>994</v>
      </c>
      <c r="L875" t="s">
        <v>63</v>
      </c>
      <c r="M875" t="s">
        <v>1612</v>
      </c>
      <c r="N875" t="s">
        <v>1617</v>
      </c>
      <c r="O875">
        <v>12620</v>
      </c>
      <c r="P875">
        <v>45000</v>
      </c>
      <c r="Q875">
        <v>32380</v>
      </c>
      <c r="R875">
        <v>0</v>
      </c>
      <c r="S875">
        <v>0</v>
      </c>
      <c r="T875">
        <v>0</v>
      </c>
      <c r="U875">
        <v>-44380</v>
      </c>
      <c r="V875">
        <v>-31760</v>
      </c>
      <c r="W875">
        <v>-29586.666666666668</v>
      </c>
      <c r="X875">
        <v>25622.804946635591</v>
      </c>
      <c r="Y875">
        <v>44380</v>
      </c>
      <c r="Z875">
        <v>356.5768621236133</v>
      </c>
      <c r="AA875">
        <v>1</v>
      </c>
      <c r="AB875">
        <v>1.1547005383792517</v>
      </c>
      <c r="AC875">
        <v>0</v>
      </c>
      <c r="AD875">
        <v>0</v>
      </c>
      <c r="AE875">
        <v>2</v>
      </c>
      <c r="AF875">
        <v>0</v>
      </c>
    </row>
    <row r="876" spans="1:32" x14ac:dyDescent="0.35">
      <c r="A876" s="1">
        <v>45413</v>
      </c>
      <c r="B876">
        <v>2024</v>
      </c>
      <c r="C876">
        <v>5</v>
      </c>
      <c r="D876">
        <v>2</v>
      </c>
      <c r="E876">
        <v>1</v>
      </c>
      <c r="F876">
        <v>0</v>
      </c>
      <c r="G876" t="s">
        <v>612</v>
      </c>
      <c r="H876" t="s">
        <v>610</v>
      </c>
      <c r="I876" t="s">
        <v>979</v>
      </c>
      <c r="J876" t="s">
        <v>980</v>
      </c>
      <c r="K876" t="s">
        <v>972</v>
      </c>
      <c r="L876" t="s">
        <v>96</v>
      </c>
      <c r="M876" t="s">
        <v>1603</v>
      </c>
      <c r="N876" t="s">
        <v>1605</v>
      </c>
      <c r="O876">
        <v>56644</v>
      </c>
      <c r="P876">
        <v>47870.48</v>
      </c>
      <c r="Q876">
        <v>-8773.5199999999968</v>
      </c>
      <c r="R876">
        <v>0</v>
      </c>
      <c r="S876">
        <v>7891.1700000000055</v>
      </c>
      <c r="T876">
        <v>7891.1700000000055</v>
      </c>
      <c r="U876">
        <v>39979.31</v>
      </c>
      <c r="V876">
        <v>-16664.690000000002</v>
      </c>
      <c r="W876">
        <v>23935.24</v>
      </c>
      <c r="X876">
        <v>22689.741389663297</v>
      </c>
      <c r="Y876">
        <v>-54833.020000000004</v>
      </c>
      <c r="Z876">
        <v>84.511122095897178</v>
      </c>
      <c r="AA876">
        <v>1</v>
      </c>
      <c r="AB876">
        <v>-0.70710678118654757</v>
      </c>
      <c r="AC876">
        <v>7891.1700000000055</v>
      </c>
      <c r="AD876">
        <v>8.9734996918195815</v>
      </c>
      <c r="AE876">
        <v>0</v>
      </c>
      <c r="AF876">
        <v>1</v>
      </c>
    </row>
    <row r="877" spans="1:32" x14ac:dyDescent="0.35">
      <c r="A877" s="1">
        <v>45444</v>
      </c>
      <c r="B877">
        <v>2024</v>
      </c>
      <c r="C877">
        <v>6</v>
      </c>
      <c r="D877">
        <v>2</v>
      </c>
      <c r="E877">
        <v>1</v>
      </c>
      <c r="F877">
        <v>0</v>
      </c>
      <c r="G877" t="s">
        <v>612</v>
      </c>
      <c r="H877" t="s">
        <v>610</v>
      </c>
      <c r="I877" t="s">
        <v>979</v>
      </c>
      <c r="J877" t="s">
        <v>980</v>
      </c>
      <c r="K877" t="s">
        <v>972</v>
      </c>
      <c r="L877" t="s">
        <v>96</v>
      </c>
      <c r="M877" t="s">
        <v>1603</v>
      </c>
      <c r="N877" t="s">
        <v>1606</v>
      </c>
      <c r="O877">
        <v>56644</v>
      </c>
      <c r="P877">
        <v>-6962.54</v>
      </c>
      <c r="Q877">
        <v>-63606.54</v>
      </c>
      <c r="R877">
        <v>0</v>
      </c>
      <c r="S877">
        <v>-54833.020000000004</v>
      </c>
      <c r="T877">
        <v>-54833.020000000004</v>
      </c>
      <c r="U877">
        <v>7891.1700000000055</v>
      </c>
      <c r="V877">
        <v>7891.1700000000055</v>
      </c>
      <c r="W877">
        <v>-2320.8466666666668</v>
      </c>
      <c r="X877">
        <v>48224.044244623794</v>
      </c>
      <c r="Y877">
        <v>50805.48</v>
      </c>
      <c r="Z877">
        <v>-12.291751994915613</v>
      </c>
      <c r="AA877">
        <v>1</v>
      </c>
      <c r="AB877">
        <v>-1.0889209761619609</v>
      </c>
      <c r="AC877">
        <v>54833.020000000004</v>
      </c>
      <c r="AD877">
        <v>10.912047846217414</v>
      </c>
      <c r="AE877">
        <v>0</v>
      </c>
      <c r="AF877">
        <v>0</v>
      </c>
    </row>
    <row r="878" spans="1:32" x14ac:dyDescent="0.35">
      <c r="A878" s="1">
        <v>45474</v>
      </c>
      <c r="B878">
        <v>2024</v>
      </c>
      <c r="C878">
        <v>7</v>
      </c>
      <c r="D878">
        <v>3</v>
      </c>
      <c r="E878">
        <v>1</v>
      </c>
      <c r="F878">
        <v>0</v>
      </c>
      <c r="G878" t="s">
        <v>612</v>
      </c>
      <c r="H878" t="s">
        <v>610</v>
      </c>
      <c r="I878" t="s">
        <v>979</v>
      </c>
      <c r="J878" t="s">
        <v>980</v>
      </c>
      <c r="K878" t="s">
        <v>972</v>
      </c>
      <c r="L878" t="s">
        <v>96</v>
      </c>
      <c r="M878" t="s">
        <v>1603</v>
      </c>
      <c r="N878" t="s">
        <v>1611</v>
      </c>
      <c r="O878">
        <v>56644</v>
      </c>
      <c r="P878">
        <v>43842.94</v>
      </c>
      <c r="Q878">
        <v>-12801.059999999998</v>
      </c>
      <c r="R878">
        <v>0</v>
      </c>
      <c r="S878">
        <v>50805.48</v>
      </c>
      <c r="T878">
        <v>50805.48</v>
      </c>
      <c r="U878">
        <v>-54833.020000000004</v>
      </c>
      <c r="V878">
        <v>-54833.020000000004</v>
      </c>
      <c r="W878">
        <v>1287.8766666666681</v>
      </c>
      <c r="X878">
        <v>53127.919051069883</v>
      </c>
      <c r="Y878">
        <v>50805.48</v>
      </c>
      <c r="Z878">
        <v>77.400854459430832</v>
      </c>
      <c r="AA878">
        <v>1</v>
      </c>
      <c r="AB878">
        <v>0.93204484982244296</v>
      </c>
      <c r="AC878">
        <v>50805.48</v>
      </c>
      <c r="AD878">
        <v>10.835759501764338</v>
      </c>
      <c r="AE878">
        <v>1</v>
      </c>
      <c r="AF878">
        <v>1</v>
      </c>
    </row>
    <row r="879" spans="1:32" x14ac:dyDescent="0.35">
      <c r="A879" s="1">
        <v>45323</v>
      </c>
      <c r="B879">
        <v>2024</v>
      </c>
      <c r="C879">
        <v>2</v>
      </c>
      <c r="D879">
        <v>1</v>
      </c>
      <c r="E879">
        <v>0</v>
      </c>
      <c r="F879">
        <v>0</v>
      </c>
      <c r="G879" t="s">
        <v>267</v>
      </c>
      <c r="H879" t="s">
        <v>265</v>
      </c>
      <c r="I879" t="s">
        <v>1105</v>
      </c>
      <c r="J879" t="s">
        <v>1106</v>
      </c>
      <c r="K879" t="s">
        <v>1108</v>
      </c>
      <c r="L879" t="s">
        <v>63</v>
      </c>
      <c r="M879" t="s">
        <v>1612</v>
      </c>
      <c r="N879" t="s">
        <v>1614</v>
      </c>
      <c r="O879">
        <v>500</v>
      </c>
      <c r="P879">
        <v>750</v>
      </c>
      <c r="Q879">
        <v>250</v>
      </c>
      <c r="R879">
        <v>0</v>
      </c>
      <c r="S879">
        <v>0</v>
      </c>
      <c r="T879">
        <v>0</v>
      </c>
      <c r="U879">
        <v>750</v>
      </c>
      <c r="V879">
        <v>250</v>
      </c>
      <c r="W879">
        <v>375</v>
      </c>
      <c r="X879">
        <v>530.33008588991061</v>
      </c>
      <c r="Y879">
        <v>0</v>
      </c>
      <c r="Z879">
        <v>150</v>
      </c>
      <c r="AA879">
        <v>1</v>
      </c>
      <c r="AB879">
        <v>-0.70710678118654757</v>
      </c>
      <c r="AC879">
        <v>0</v>
      </c>
      <c r="AD879">
        <v>0</v>
      </c>
      <c r="AE879">
        <v>2</v>
      </c>
      <c r="AF879">
        <v>0</v>
      </c>
    </row>
    <row r="880" spans="1:32" x14ac:dyDescent="0.35">
      <c r="A880" s="1">
        <v>45323</v>
      </c>
      <c r="B880">
        <v>2024</v>
      </c>
      <c r="C880">
        <v>2</v>
      </c>
      <c r="D880">
        <v>1</v>
      </c>
      <c r="E880">
        <v>0</v>
      </c>
      <c r="F880">
        <v>0</v>
      </c>
      <c r="G880" t="s">
        <v>267</v>
      </c>
      <c r="H880" t="s">
        <v>265</v>
      </c>
      <c r="I880" t="s">
        <v>745</v>
      </c>
      <c r="J880" t="s">
        <v>746</v>
      </c>
      <c r="K880" t="s">
        <v>748</v>
      </c>
      <c r="L880" t="s">
        <v>66</v>
      </c>
      <c r="M880" t="s">
        <v>1612</v>
      </c>
      <c r="N880" t="s">
        <v>1614</v>
      </c>
      <c r="O880">
        <v>880</v>
      </c>
      <c r="P880">
        <v>1120</v>
      </c>
      <c r="Q880">
        <v>240</v>
      </c>
      <c r="R880">
        <v>0</v>
      </c>
      <c r="S880">
        <v>0</v>
      </c>
      <c r="T880">
        <v>0</v>
      </c>
      <c r="U880">
        <v>1120</v>
      </c>
      <c r="V880">
        <v>240</v>
      </c>
      <c r="W880">
        <v>560</v>
      </c>
      <c r="X880">
        <v>791.95959492893326</v>
      </c>
      <c r="Y880">
        <v>0</v>
      </c>
      <c r="Z880">
        <v>127.27272727272727</v>
      </c>
      <c r="AA880">
        <v>1</v>
      </c>
      <c r="AB880">
        <v>-0.70710678118654746</v>
      </c>
      <c r="AC880">
        <v>0</v>
      </c>
      <c r="AD880">
        <v>0</v>
      </c>
      <c r="AE880">
        <v>2</v>
      </c>
      <c r="AF880">
        <v>0</v>
      </c>
    </row>
    <row r="881" spans="1:32" x14ac:dyDescent="0.35">
      <c r="A881" s="1">
        <v>45505</v>
      </c>
      <c r="B881">
        <v>2024</v>
      </c>
      <c r="C881">
        <v>8</v>
      </c>
      <c r="D881">
        <v>3</v>
      </c>
      <c r="E881">
        <v>1</v>
      </c>
      <c r="F881">
        <v>0</v>
      </c>
      <c r="G881" t="s">
        <v>267</v>
      </c>
      <c r="H881" t="s">
        <v>265</v>
      </c>
      <c r="I881" t="s">
        <v>796</v>
      </c>
      <c r="J881" t="s">
        <v>797</v>
      </c>
      <c r="K881" t="s">
        <v>787</v>
      </c>
      <c r="L881" t="s">
        <v>63</v>
      </c>
      <c r="M881" t="s">
        <v>1612</v>
      </c>
      <c r="N881" t="s">
        <v>1620</v>
      </c>
      <c r="O881">
        <v>2500</v>
      </c>
      <c r="P881">
        <v>2340</v>
      </c>
      <c r="Q881">
        <v>-160</v>
      </c>
      <c r="R881">
        <v>0</v>
      </c>
      <c r="S881">
        <v>-40</v>
      </c>
      <c r="T881">
        <v>-40</v>
      </c>
      <c r="U881">
        <v>630</v>
      </c>
      <c r="V881">
        <v>-1870</v>
      </c>
      <c r="W881">
        <v>-13.333333333333334</v>
      </c>
      <c r="X881">
        <v>630.42313832324817</v>
      </c>
      <c r="Y881">
        <v>-590</v>
      </c>
      <c r="Z881">
        <v>93.600000000000009</v>
      </c>
      <c r="AA881">
        <v>1</v>
      </c>
      <c r="AB881">
        <v>-4.2299631859313812E-2</v>
      </c>
      <c r="AC881">
        <v>40</v>
      </c>
      <c r="AD881">
        <v>3.6888794541139363</v>
      </c>
      <c r="AE881">
        <v>0</v>
      </c>
      <c r="AF881">
        <v>0</v>
      </c>
    </row>
    <row r="882" spans="1:32" x14ac:dyDescent="0.35">
      <c r="A882" s="1">
        <v>45323</v>
      </c>
      <c r="B882">
        <v>2024</v>
      </c>
      <c r="C882">
        <v>2</v>
      </c>
      <c r="D882">
        <v>1</v>
      </c>
      <c r="E882">
        <v>0</v>
      </c>
      <c r="F882">
        <v>0</v>
      </c>
      <c r="G882" t="s">
        <v>629</v>
      </c>
      <c r="H882" t="s">
        <v>272</v>
      </c>
      <c r="I882" t="s">
        <v>1096</v>
      </c>
      <c r="J882" t="s">
        <v>1097</v>
      </c>
      <c r="K882" t="s">
        <v>1099</v>
      </c>
      <c r="L882" t="s">
        <v>60</v>
      </c>
      <c r="M882" t="s">
        <v>1612</v>
      </c>
      <c r="N882" t="s">
        <v>1614</v>
      </c>
      <c r="O882">
        <v>8500</v>
      </c>
      <c r="P882">
        <v>10120</v>
      </c>
      <c r="Q882">
        <v>1620</v>
      </c>
      <c r="R882">
        <v>0</v>
      </c>
      <c r="S882">
        <v>0</v>
      </c>
      <c r="T882">
        <v>0</v>
      </c>
      <c r="U882">
        <v>10120</v>
      </c>
      <c r="V882">
        <v>1620</v>
      </c>
      <c r="W882">
        <v>5060</v>
      </c>
      <c r="X882">
        <v>7155.9206256078605</v>
      </c>
      <c r="Y882">
        <v>0</v>
      </c>
      <c r="Z882">
        <v>119.05882352941177</v>
      </c>
      <c r="AA882">
        <v>1</v>
      </c>
      <c r="AB882">
        <v>-0.70710678118654757</v>
      </c>
      <c r="AC882">
        <v>0</v>
      </c>
      <c r="AD882">
        <v>0</v>
      </c>
      <c r="AE882">
        <v>1</v>
      </c>
      <c r="AF882">
        <v>0</v>
      </c>
    </row>
    <row r="883" spans="1:32" x14ac:dyDescent="0.35">
      <c r="A883" s="1">
        <v>45413</v>
      </c>
      <c r="B883">
        <v>2024</v>
      </c>
      <c r="C883">
        <v>5</v>
      </c>
      <c r="D883">
        <v>2</v>
      </c>
      <c r="E883">
        <v>1</v>
      </c>
      <c r="F883">
        <v>0</v>
      </c>
      <c r="G883" t="s">
        <v>612</v>
      </c>
      <c r="H883" t="s">
        <v>610</v>
      </c>
      <c r="I883" t="s">
        <v>745</v>
      </c>
      <c r="J883" t="s">
        <v>746</v>
      </c>
      <c r="K883" t="s">
        <v>748</v>
      </c>
      <c r="L883" t="s">
        <v>90</v>
      </c>
      <c r="M883" t="s">
        <v>1603</v>
      </c>
      <c r="N883" t="s">
        <v>1605</v>
      </c>
      <c r="O883">
        <v>850</v>
      </c>
      <c r="P883">
        <v>138.97999999999999</v>
      </c>
      <c r="Q883">
        <v>-711.02</v>
      </c>
      <c r="R883">
        <v>0</v>
      </c>
      <c r="S883">
        <v>-134.22999999999999</v>
      </c>
      <c r="T883">
        <v>-134.22999999999999</v>
      </c>
      <c r="U883">
        <v>273.20999999999998</v>
      </c>
      <c r="V883">
        <v>-576.79</v>
      </c>
      <c r="W883">
        <v>69.489999999999995</v>
      </c>
      <c r="X883">
        <v>288.10358692664693</v>
      </c>
      <c r="Y883">
        <v>-3.5600000000000023</v>
      </c>
      <c r="Z883">
        <v>16.350588235294119</v>
      </c>
      <c r="AA883">
        <v>1</v>
      </c>
      <c r="AB883">
        <v>-0.70710678118654746</v>
      </c>
      <c r="AC883">
        <v>134.22999999999999</v>
      </c>
      <c r="AD883">
        <v>4.899554746499545</v>
      </c>
      <c r="AE883">
        <v>0</v>
      </c>
      <c r="AF883">
        <v>0</v>
      </c>
    </row>
    <row r="884" spans="1:32" x14ac:dyDescent="0.35">
      <c r="A884" s="1">
        <v>45444</v>
      </c>
      <c r="B884">
        <v>2024</v>
      </c>
      <c r="C884">
        <v>6</v>
      </c>
      <c r="D884">
        <v>2</v>
      </c>
      <c r="E884">
        <v>1</v>
      </c>
      <c r="F884">
        <v>0</v>
      </c>
      <c r="G884" t="s">
        <v>612</v>
      </c>
      <c r="H884" t="s">
        <v>610</v>
      </c>
      <c r="I884" t="s">
        <v>745</v>
      </c>
      <c r="J884" t="s">
        <v>746</v>
      </c>
      <c r="K884" t="s">
        <v>748</v>
      </c>
      <c r="L884" t="s">
        <v>90</v>
      </c>
      <c r="M884" t="s">
        <v>1603</v>
      </c>
      <c r="N884" t="s">
        <v>1606</v>
      </c>
      <c r="O884">
        <v>850</v>
      </c>
      <c r="P884">
        <v>135.41999999999999</v>
      </c>
      <c r="Q884">
        <v>-714.58</v>
      </c>
      <c r="R884">
        <v>0</v>
      </c>
      <c r="S884">
        <v>-3.5600000000000023</v>
      </c>
      <c r="T884">
        <v>-3.5600000000000023</v>
      </c>
      <c r="U884">
        <v>-134.22999999999999</v>
      </c>
      <c r="V884">
        <v>-134.22999999999999</v>
      </c>
      <c r="W884">
        <v>45.139999999999993</v>
      </c>
      <c r="X884">
        <v>208.03991419917475</v>
      </c>
      <c r="Y884">
        <v>-3.5600000000000023</v>
      </c>
      <c r="Z884">
        <v>15.931764705882351</v>
      </c>
      <c r="AA884">
        <v>1</v>
      </c>
      <c r="AB884">
        <v>-0.23408969469856269</v>
      </c>
      <c r="AC884">
        <v>3.5600000000000023</v>
      </c>
      <c r="AD884">
        <v>1.2697605448639397</v>
      </c>
      <c r="AE884">
        <v>0</v>
      </c>
      <c r="AF884">
        <v>0</v>
      </c>
    </row>
    <row r="885" spans="1:32" x14ac:dyDescent="0.35">
      <c r="A885" s="1">
        <v>45474</v>
      </c>
      <c r="B885">
        <v>2024</v>
      </c>
      <c r="C885">
        <v>7</v>
      </c>
      <c r="D885">
        <v>3</v>
      </c>
      <c r="E885">
        <v>1</v>
      </c>
      <c r="F885">
        <v>0</v>
      </c>
      <c r="G885" t="s">
        <v>612</v>
      </c>
      <c r="H885" t="s">
        <v>610</v>
      </c>
      <c r="I885" t="s">
        <v>1356</v>
      </c>
      <c r="J885" t="s">
        <v>1357</v>
      </c>
      <c r="K885" t="s">
        <v>1359</v>
      </c>
      <c r="L885" t="s">
        <v>87</v>
      </c>
      <c r="M885" t="s">
        <v>1603</v>
      </c>
      <c r="N885" t="s">
        <v>1611</v>
      </c>
      <c r="O885">
        <v>-11662</v>
      </c>
      <c r="P885">
        <v>-1353.12</v>
      </c>
      <c r="Q885">
        <v>10308.880000000001</v>
      </c>
      <c r="R885">
        <v>0</v>
      </c>
      <c r="S885">
        <v>3717.7</v>
      </c>
      <c r="T885">
        <v>3717.7</v>
      </c>
      <c r="U885">
        <v>-5070.82</v>
      </c>
      <c r="V885">
        <v>6591.18</v>
      </c>
      <c r="W885">
        <v>-676.56</v>
      </c>
      <c r="X885">
        <v>6214.4220885935965</v>
      </c>
      <c r="Y885">
        <v>-2196.4300000000003</v>
      </c>
      <c r="Z885">
        <v>11.602812553592864</v>
      </c>
      <c r="AA885">
        <v>1</v>
      </c>
      <c r="AB885">
        <v>0.70710678118654757</v>
      </c>
      <c r="AC885">
        <v>3717.7</v>
      </c>
      <c r="AD885">
        <v>8.2208604764836668</v>
      </c>
      <c r="AE885">
        <v>0</v>
      </c>
      <c r="AF885">
        <v>1</v>
      </c>
    </row>
    <row r="886" spans="1:32" x14ac:dyDescent="0.35">
      <c r="A886" s="1">
        <v>45505</v>
      </c>
      <c r="B886">
        <v>2024</v>
      </c>
      <c r="C886">
        <v>8</v>
      </c>
      <c r="D886">
        <v>3</v>
      </c>
      <c r="E886">
        <v>1</v>
      </c>
      <c r="F886">
        <v>0</v>
      </c>
      <c r="G886" t="s">
        <v>612</v>
      </c>
      <c r="H886" t="s">
        <v>610</v>
      </c>
      <c r="I886" t="s">
        <v>1356</v>
      </c>
      <c r="J886" t="s">
        <v>1357</v>
      </c>
      <c r="K886" t="s">
        <v>1359</v>
      </c>
      <c r="L886" t="s">
        <v>87</v>
      </c>
      <c r="M886" t="s">
        <v>1603</v>
      </c>
      <c r="N886" t="s">
        <v>1609</v>
      </c>
      <c r="O886">
        <v>-11662</v>
      </c>
      <c r="P886">
        <v>-3549.55</v>
      </c>
      <c r="Q886">
        <v>8112.45</v>
      </c>
      <c r="R886">
        <v>0</v>
      </c>
      <c r="S886">
        <v>-2196.4300000000003</v>
      </c>
      <c r="T886">
        <v>-2196.4300000000003</v>
      </c>
      <c r="U886">
        <v>3717.7</v>
      </c>
      <c r="V886">
        <v>3717.7</v>
      </c>
      <c r="W886">
        <v>-1183.1833333333334</v>
      </c>
      <c r="X886">
        <v>4481.0180264347673</v>
      </c>
      <c r="Y886">
        <v>-2196.4300000000003</v>
      </c>
      <c r="Z886">
        <v>30.436889041330815</v>
      </c>
      <c r="AA886">
        <v>1</v>
      </c>
      <c r="AB886">
        <v>-0.22611974794326736</v>
      </c>
      <c r="AC886">
        <v>2196.4300000000003</v>
      </c>
      <c r="AD886">
        <v>7.6945885940256984</v>
      </c>
      <c r="AE886">
        <v>0</v>
      </c>
      <c r="AF886">
        <v>0</v>
      </c>
    </row>
    <row r="887" spans="1:32" x14ac:dyDescent="0.35">
      <c r="A887" s="1">
        <v>45323</v>
      </c>
      <c r="B887">
        <v>2024</v>
      </c>
      <c r="C887">
        <v>2</v>
      </c>
      <c r="D887">
        <v>1</v>
      </c>
      <c r="E887">
        <v>0</v>
      </c>
      <c r="F887">
        <v>0</v>
      </c>
      <c r="G887" t="s">
        <v>267</v>
      </c>
      <c r="H887" t="s">
        <v>265</v>
      </c>
      <c r="I887" t="s">
        <v>1096</v>
      </c>
      <c r="J887" t="s">
        <v>1097</v>
      </c>
      <c r="K887" t="s">
        <v>1099</v>
      </c>
      <c r="L887" t="s">
        <v>66</v>
      </c>
      <c r="M887" t="s">
        <v>1612</v>
      </c>
      <c r="N887" t="s">
        <v>1614</v>
      </c>
      <c r="O887">
        <v>9120</v>
      </c>
      <c r="P887">
        <v>8250</v>
      </c>
      <c r="Q887">
        <v>-870</v>
      </c>
      <c r="R887">
        <v>0</v>
      </c>
      <c r="S887">
        <v>0</v>
      </c>
      <c r="T887">
        <v>0</v>
      </c>
      <c r="U887">
        <v>-74620</v>
      </c>
      <c r="V887">
        <v>-8240</v>
      </c>
      <c r="W887">
        <v>-2750</v>
      </c>
      <c r="X887">
        <v>70535.217444904789</v>
      </c>
      <c r="Y887">
        <v>-74620</v>
      </c>
      <c r="Z887">
        <v>90.460526315789465</v>
      </c>
      <c r="AA887">
        <v>1</v>
      </c>
      <c r="AB887">
        <v>3.8987616393867802E-2</v>
      </c>
      <c r="AC887">
        <v>0</v>
      </c>
      <c r="AD887">
        <v>0</v>
      </c>
      <c r="AE887">
        <v>0</v>
      </c>
      <c r="AF887">
        <v>0</v>
      </c>
    </row>
    <row r="888" spans="1:32" x14ac:dyDescent="0.35">
      <c r="A888" s="1">
        <v>45413</v>
      </c>
      <c r="B888">
        <v>2024</v>
      </c>
      <c r="C888">
        <v>5</v>
      </c>
      <c r="D888">
        <v>2</v>
      </c>
      <c r="E888">
        <v>1</v>
      </c>
      <c r="F888">
        <v>0</v>
      </c>
      <c r="G888" t="s">
        <v>267</v>
      </c>
      <c r="H888" t="s">
        <v>265</v>
      </c>
      <c r="I888" t="s">
        <v>1096</v>
      </c>
      <c r="J888" t="s">
        <v>1097</v>
      </c>
      <c r="K888" t="s">
        <v>1099</v>
      </c>
      <c r="L888" t="s">
        <v>66</v>
      </c>
      <c r="M888" t="s">
        <v>1612</v>
      </c>
      <c r="N888" t="s">
        <v>1617</v>
      </c>
      <c r="O888">
        <v>9120</v>
      </c>
      <c r="P888">
        <v>8250</v>
      </c>
      <c r="Q888">
        <v>-870</v>
      </c>
      <c r="R888">
        <v>0</v>
      </c>
      <c r="S888">
        <v>0</v>
      </c>
      <c r="T888">
        <v>0</v>
      </c>
      <c r="U888">
        <v>-74620</v>
      </c>
      <c r="V888">
        <v>-8240</v>
      </c>
      <c r="W888">
        <v>-2750</v>
      </c>
      <c r="X888">
        <v>70535.217444904789</v>
      </c>
      <c r="Y888">
        <v>0</v>
      </c>
      <c r="Z888">
        <v>90.460526315789465</v>
      </c>
      <c r="AA888">
        <v>1</v>
      </c>
      <c r="AB888">
        <v>3.8987616393867802E-2</v>
      </c>
      <c r="AC888">
        <v>0</v>
      </c>
      <c r="AD888">
        <v>0</v>
      </c>
      <c r="AE888">
        <v>0</v>
      </c>
      <c r="AF888">
        <v>0</v>
      </c>
    </row>
    <row r="889" spans="1:32" x14ac:dyDescent="0.35">
      <c r="A889" s="1">
        <v>45505</v>
      </c>
      <c r="B889">
        <v>2024</v>
      </c>
      <c r="C889">
        <v>8</v>
      </c>
      <c r="D889">
        <v>3</v>
      </c>
      <c r="E889">
        <v>1</v>
      </c>
      <c r="F889">
        <v>0</v>
      </c>
      <c r="G889" t="s">
        <v>612</v>
      </c>
      <c r="H889" t="s">
        <v>610</v>
      </c>
      <c r="I889" t="s">
        <v>1003</v>
      </c>
      <c r="J889" t="s">
        <v>1004</v>
      </c>
      <c r="K889" t="s">
        <v>994</v>
      </c>
      <c r="L889" t="s">
        <v>96</v>
      </c>
      <c r="M889" t="s">
        <v>1603</v>
      </c>
      <c r="N889" t="s">
        <v>1609</v>
      </c>
      <c r="O889">
        <v>4738</v>
      </c>
      <c r="P889">
        <v>3854.21</v>
      </c>
      <c r="Q889">
        <v>-883.79</v>
      </c>
      <c r="R889">
        <v>0</v>
      </c>
      <c r="S889">
        <v>-5142.38</v>
      </c>
      <c r="T889">
        <v>-5142.38</v>
      </c>
      <c r="U889">
        <v>8996.59</v>
      </c>
      <c r="V889">
        <v>4258.59</v>
      </c>
      <c r="W889">
        <v>1927.105</v>
      </c>
      <c r="X889">
        <v>9997.7615659931598</v>
      </c>
      <c r="Y889">
        <v>-5142.38</v>
      </c>
      <c r="Z889">
        <v>81.346770789362594</v>
      </c>
      <c r="AA889">
        <v>1</v>
      </c>
      <c r="AB889">
        <v>-0.70710678118654757</v>
      </c>
      <c r="AC889">
        <v>5142.38</v>
      </c>
      <c r="AD889">
        <v>8.5452712863010323</v>
      </c>
      <c r="AE889">
        <v>0</v>
      </c>
      <c r="AF889">
        <v>0</v>
      </c>
    </row>
    <row r="890" spans="1:32" x14ac:dyDescent="0.35">
      <c r="A890" s="1">
        <v>45505</v>
      </c>
      <c r="B890">
        <v>2024</v>
      </c>
      <c r="C890">
        <v>8</v>
      </c>
      <c r="D890">
        <v>3</v>
      </c>
      <c r="E890">
        <v>1</v>
      </c>
      <c r="F890">
        <v>0</v>
      </c>
      <c r="G890" t="s">
        <v>612</v>
      </c>
      <c r="H890" t="s">
        <v>610</v>
      </c>
      <c r="I890" t="s">
        <v>675</v>
      </c>
      <c r="J890" t="s">
        <v>676</v>
      </c>
      <c r="K890" t="s">
        <v>678</v>
      </c>
      <c r="L890" t="s">
        <v>87</v>
      </c>
      <c r="M890" t="s">
        <v>1603</v>
      </c>
      <c r="N890" t="s">
        <v>1609</v>
      </c>
      <c r="O890">
        <v>2210</v>
      </c>
      <c r="P890">
        <v>881</v>
      </c>
      <c r="Q890">
        <v>-1329</v>
      </c>
      <c r="R890">
        <v>0</v>
      </c>
      <c r="S890">
        <v>-1415.35</v>
      </c>
      <c r="T890">
        <v>-1415.35</v>
      </c>
      <c r="U890">
        <v>2296.35</v>
      </c>
      <c r="V890">
        <v>86.349999999999909</v>
      </c>
      <c r="W890">
        <v>440.5</v>
      </c>
      <c r="X890">
        <v>2624.5682397301084</v>
      </c>
      <c r="Y890">
        <v>-1415.35</v>
      </c>
      <c r="Z890">
        <v>39.864253393665159</v>
      </c>
      <c r="AA890">
        <v>1</v>
      </c>
      <c r="AB890">
        <v>-0.70710678118654746</v>
      </c>
      <c r="AC890">
        <v>1415.35</v>
      </c>
      <c r="AD890">
        <v>7.2551321293147355</v>
      </c>
      <c r="AE890">
        <v>0</v>
      </c>
      <c r="AF890">
        <v>0</v>
      </c>
    </row>
    <row r="891" spans="1:32" x14ac:dyDescent="0.35">
      <c r="A891" s="1">
        <v>45352</v>
      </c>
      <c r="B891">
        <v>2024</v>
      </c>
      <c r="C891">
        <v>3</v>
      </c>
      <c r="D891">
        <v>1</v>
      </c>
      <c r="E891">
        <v>0</v>
      </c>
      <c r="F891">
        <v>0</v>
      </c>
      <c r="G891" t="s">
        <v>612</v>
      </c>
      <c r="H891" t="s">
        <v>610</v>
      </c>
      <c r="I891" t="s">
        <v>784</v>
      </c>
      <c r="J891" t="s">
        <v>785</v>
      </c>
      <c r="K891" t="s">
        <v>787</v>
      </c>
      <c r="L891" t="s">
        <v>90</v>
      </c>
      <c r="M891" t="s">
        <v>1603</v>
      </c>
      <c r="N891" t="s">
        <v>1610</v>
      </c>
      <c r="O891">
        <v>4078</v>
      </c>
      <c r="P891">
        <v>1272.76</v>
      </c>
      <c r="Q891">
        <v>-2805.24</v>
      </c>
      <c r="R891">
        <v>0</v>
      </c>
      <c r="S891">
        <v>66.619999999999891</v>
      </c>
      <c r="T891">
        <v>66.619999999999891</v>
      </c>
      <c r="U891">
        <v>1206.1400000000001</v>
      </c>
      <c r="V891">
        <v>-2871.8599999999997</v>
      </c>
      <c r="W891">
        <v>636.38</v>
      </c>
      <c r="X891">
        <v>805.76231929769483</v>
      </c>
      <c r="Y891">
        <v>-159.1400000000001</v>
      </c>
      <c r="Z891">
        <v>31.210397253555666</v>
      </c>
      <c r="AA891">
        <v>1</v>
      </c>
      <c r="AB891">
        <v>-0.70710678118654746</v>
      </c>
      <c r="AC891">
        <v>66.619999999999891</v>
      </c>
      <c r="AD891">
        <v>4.1990048327655316</v>
      </c>
      <c r="AE891">
        <v>0</v>
      </c>
      <c r="AF891">
        <v>1</v>
      </c>
    </row>
    <row r="892" spans="1:32" x14ac:dyDescent="0.35">
      <c r="A892" s="1">
        <v>45413</v>
      </c>
      <c r="B892">
        <v>2024</v>
      </c>
      <c r="C892">
        <v>5</v>
      </c>
      <c r="D892">
        <v>2</v>
      </c>
      <c r="E892">
        <v>1</v>
      </c>
      <c r="F892">
        <v>0</v>
      </c>
      <c r="G892" t="s">
        <v>612</v>
      </c>
      <c r="H892" t="s">
        <v>610</v>
      </c>
      <c r="I892" t="s">
        <v>784</v>
      </c>
      <c r="J892" t="s">
        <v>785</v>
      </c>
      <c r="K892" t="s">
        <v>787</v>
      </c>
      <c r="L892" t="s">
        <v>90</v>
      </c>
      <c r="M892" t="s">
        <v>1603</v>
      </c>
      <c r="N892" t="s">
        <v>1605</v>
      </c>
      <c r="O892">
        <v>4078</v>
      </c>
      <c r="P892">
        <v>1113.6199999999999</v>
      </c>
      <c r="Q892">
        <v>-2964.38</v>
      </c>
      <c r="R892">
        <v>0</v>
      </c>
      <c r="S892">
        <v>-159.1400000000001</v>
      </c>
      <c r="T892">
        <v>-159.1400000000001</v>
      </c>
      <c r="U892">
        <v>66.619999999999891</v>
      </c>
      <c r="V892">
        <v>66.619999999999891</v>
      </c>
      <c r="W892">
        <v>371.20666666666665</v>
      </c>
      <c r="X892">
        <v>731.831365639198</v>
      </c>
      <c r="Y892">
        <v>-159.1400000000001</v>
      </c>
      <c r="Z892">
        <v>27.307994114762135</v>
      </c>
      <c r="AA892">
        <v>1</v>
      </c>
      <c r="AB892">
        <v>-0.72468425318645657</v>
      </c>
      <c r="AC892">
        <v>159.1400000000001</v>
      </c>
      <c r="AD892">
        <v>5.0697843179493898</v>
      </c>
      <c r="AE892">
        <v>0</v>
      </c>
      <c r="AF892">
        <v>0</v>
      </c>
    </row>
    <row r="893" spans="1:32" x14ac:dyDescent="0.35">
      <c r="A893" s="1">
        <v>45444</v>
      </c>
      <c r="B893">
        <v>2024</v>
      </c>
      <c r="C893">
        <v>6</v>
      </c>
      <c r="D893">
        <v>2</v>
      </c>
      <c r="E893">
        <v>1</v>
      </c>
      <c r="F893">
        <v>0</v>
      </c>
      <c r="G893" t="s">
        <v>612</v>
      </c>
      <c r="H893" t="s">
        <v>610</v>
      </c>
      <c r="I893" t="s">
        <v>1356</v>
      </c>
      <c r="J893" t="s">
        <v>1357</v>
      </c>
      <c r="K893" t="s">
        <v>1359</v>
      </c>
      <c r="L893" t="s">
        <v>93</v>
      </c>
      <c r="M893" t="s">
        <v>1603</v>
      </c>
      <c r="N893" t="s">
        <v>1606</v>
      </c>
      <c r="O893">
        <v>-11662</v>
      </c>
      <c r="P893">
        <v>-7138.93</v>
      </c>
      <c r="Q893">
        <v>4523.07</v>
      </c>
      <c r="R893">
        <v>0</v>
      </c>
      <c r="S893">
        <v>-428.57000000000062</v>
      </c>
      <c r="T893">
        <v>-428.57000000000062</v>
      </c>
      <c r="U893">
        <v>-6710.36</v>
      </c>
      <c r="V893">
        <v>4951.6400000000003</v>
      </c>
      <c r="W893">
        <v>-3569.4650000000001</v>
      </c>
      <c r="X893">
        <v>4441.8963069898418</v>
      </c>
      <c r="Y893">
        <v>-428.57000000000062</v>
      </c>
      <c r="Z893">
        <v>61.215314697307498</v>
      </c>
      <c r="AA893">
        <v>1</v>
      </c>
      <c r="AB893">
        <v>0.70710678118654746</v>
      </c>
      <c r="AC893">
        <v>428.57000000000062</v>
      </c>
      <c r="AD893">
        <v>6.0604540852560458</v>
      </c>
      <c r="AE893">
        <v>0</v>
      </c>
      <c r="AF893">
        <v>0</v>
      </c>
    </row>
    <row r="894" spans="1:32" x14ac:dyDescent="0.35">
      <c r="A894" s="1">
        <v>45323</v>
      </c>
      <c r="B894">
        <v>2024</v>
      </c>
      <c r="C894">
        <v>2</v>
      </c>
      <c r="D894">
        <v>1</v>
      </c>
      <c r="E894">
        <v>0</v>
      </c>
      <c r="F894">
        <v>0</v>
      </c>
      <c r="G894" t="s">
        <v>267</v>
      </c>
      <c r="H894" t="s">
        <v>265</v>
      </c>
      <c r="I894" t="s">
        <v>969</v>
      </c>
      <c r="J894" t="s">
        <v>970</v>
      </c>
      <c r="K894" t="s">
        <v>972</v>
      </c>
      <c r="L894" t="s">
        <v>63</v>
      </c>
      <c r="M894" t="s">
        <v>1612</v>
      </c>
      <c r="N894" t="s">
        <v>1614</v>
      </c>
      <c r="O894">
        <v>803750</v>
      </c>
      <c r="P894">
        <v>942750</v>
      </c>
      <c r="Q894">
        <v>139000</v>
      </c>
      <c r="R894">
        <v>0</v>
      </c>
      <c r="S894">
        <v>0</v>
      </c>
      <c r="T894">
        <v>0</v>
      </c>
      <c r="U894">
        <v>123500</v>
      </c>
      <c r="V894">
        <v>-10000</v>
      </c>
      <c r="W894">
        <v>69916.666666666672</v>
      </c>
      <c r="X894">
        <v>63349.394893190045</v>
      </c>
      <c r="Y894">
        <v>-733000</v>
      </c>
      <c r="Z894">
        <v>117.29393468118197</v>
      </c>
      <c r="AA894">
        <v>1</v>
      </c>
      <c r="AB894">
        <v>-1.1036674744020736</v>
      </c>
      <c r="AC894">
        <v>0</v>
      </c>
      <c r="AD894">
        <v>0</v>
      </c>
      <c r="AE894">
        <v>1</v>
      </c>
      <c r="AF894">
        <v>0</v>
      </c>
    </row>
    <row r="895" spans="1:32" x14ac:dyDescent="0.35">
      <c r="A895" s="1">
        <v>45352</v>
      </c>
      <c r="B895">
        <v>2024</v>
      </c>
      <c r="C895">
        <v>3</v>
      </c>
      <c r="D895">
        <v>1</v>
      </c>
      <c r="E895">
        <v>0</v>
      </c>
      <c r="F895">
        <v>0</v>
      </c>
      <c r="G895" t="s">
        <v>267</v>
      </c>
      <c r="H895" t="s">
        <v>265</v>
      </c>
      <c r="I895" t="s">
        <v>969</v>
      </c>
      <c r="J895" t="s">
        <v>970</v>
      </c>
      <c r="K895" t="s">
        <v>972</v>
      </c>
      <c r="L895" t="s">
        <v>63</v>
      </c>
      <c r="M895" t="s">
        <v>1612</v>
      </c>
      <c r="N895" t="s">
        <v>1615</v>
      </c>
      <c r="O895">
        <v>133500</v>
      </c>
      <c r="P895">
        <v>123500</v>
      </c>
      <c r="Q895">
        <v>-10000</v>
      </c>
      <c r="R895">
        <v>0</v>
      </c>
      <c r="S895">
        <v>0</v>
      </c>
      <c r="T895">
        <v>0</v>
      </c>
      <c r="U895">
        <v>-86250</v>
      </c>
      <c r="V895">
        <v>-14130</v>
      </c>
      <c r="W895">
        <v>-273083.33333333331</v>
      </c>
      <c r="X895">
        <v>400627.34658699139</v>
      </c>
      <c r="Y895">
        <v>86250</v>
      </c>
      <c r="Z895">
        <v>92.509363295880149</v>
      </c>
      <c r="AA895">
        <v>1</v>
      </c>
      <c r="AB895">
        <v>0.68163927315440154</v>
      </c>
      <c r="AC895">
        <v>0</v>
      </c>
      <c r="AD895">
        <v>0</v>
      </c>
      <c r="AE895">
        <v>0</v>
      </c>
      <c r="AF895">
        <v>0</v>
      </c>
    </row>
    <row r="896" spans="1:32" x14ac:dyDescent="0.35">
      <c r="A896" s="1">
        <v>45444</v>
      </c>
      <c r="B896">
        <v>2024</v>
      </c>
      <c r="C896">
        <v>6</v>
      </c>
      <c r="D896">
        <v>2</v>
      </c>
      <c r="E896">
        <v>1</v>
      </c>
      <c r="F896">
        <v>0</v>
      </c>
      <c r="G896" t="s">
        <v>267</v>
      </c>
      <c r="H896" t="s">
        <v>265</v>
      </c>
      <c r="I896" t="s">
        <v>969</v>
      </c>
      <c r="J896" t="s">
        <v>970</v>
      </c>
      <c r="K896" t="s">
        <v>972</v>
      </c>
      <c r="L896" t="s">
        <v>63</v>
      </c>
      <c r="M896" t="s">
        <v>1612</v>
      </c>
      <c r="N896" t="s">
        <v>1618</v>
      </c>
      <c r="O896">
        <v>133500</v>
      </c>
      <c r="P896">
        <v>123500</v>
      </c>
      <c r="Q896">
        <v>-10000</v>
      </c>
      <c r="R896">
        <v>0</v>
      </c>
      <c r="S896">
        <v>0</v>
      </c>
      <c r="T896">
        <v>0</v>
      </c>
      <c r="U896">
        <v>-86250</v>
      </c>
      <c r="V896">
        <v>-14130</v>
      </c>
      <c r="W896">
        <v>-273083.33333333331</v>
      </c>
      <c r="X896">
        <v>400627.34658699139</v>
      </c>
      <c r="Y896">
        <v>86250</v>
      </c>
      <c r="Z896">
        <v>92.509363295880149</v>
      </c>
      <c r="AA896">
        <v>1</v>
      </c>
      <c r="AB896">
        <v>0.68163927315440154</v>
      </c>
      <c r="AC896">
        <v>0</v>
      </c>
      <c r="AD896">
        <v>0</v>
      </c>
      <c r="AE896">
        <v>0</v>
      </c>
      <c r="AF896">
        <v>0</v>
      </c>
    </row>
    <row r="897" spans="1:32" x14ac:dyDescent="0.35">
      <c r="A897" s="1">
        <v>45323</v>
      </c>
      <c r="B897">
        <v>2024</v>
      </c>
      <c r="C897">
        <v>2</v>
      </c>
      <c r="D897">
        <v>1</v>
      </c>
      <c r="E897">
        <v>0</v>
      </c>
      <c r="F897">
        <v>0</v>
      </c>
      <c r="G897" t="s">
        <v>267</v>
      </c>
      <c r="H897" t="s">
        <v>265</v>
      </c>
      <c r="I897" t="s">
        <v>1021</v>
      </c>
      <c r="J897" t="s">
        <v>1022</v>
      </c>
      <c r="K897" t="s">
        <v>1024</v>
      </c>
      <c r="L897" t="s">
        <v>66</v>
      </c>
      <c r="M897" t="s">
        <v>1612</v>
      </c>
      <c r="N897" t="s">
        <v>1614</v>
      </c>
      <c r="O897">
        <v>5000</v>
      </c>
      <c r="P897">
        <v>3380</v>
      </c>
      <c r="Q897">
        <v>-1620</v>
      </c>
      <c r="R897">
        <v>0</v>
      </c>
      <c r="S897">
        <v>0</v>
      </c>
      <c r="T897">
        <v>0</v>
      </c>
      <c r="U897">
        <v>3380</v>
      </c>
      <c r="V897">
        <v>-1620</v>
      </c>
      <c r="W897">
        <v>1690</v>
      </c>
      <c r="X897">
        <v>2390.0209204105308</v>
      </c>
      <c r="Y897">
        <v>0</v>
      </c>
      <c r="Z897">
        <v>67.600000000000009</v>
      </c>
      <c r="AA897">
        <v>1</v>
      </c>
      <c r="AB897">
        <v>-0.70710678118654746</v>
      </c>
      <c r="AC897">
        <v>0</v>
      </c>
      <c r="AD897">
        <v>0</v>
      </c>
      <c r="AE897">
        <v>0</v>
      </c>
      <c r="AF897">
        <v>0</v>
      </c>
    </row>
    <row r="898" spans="1:32" x14ac:dyDescent="0.35">
      <c r="A898" s="1">
        <v>45323</v>
      </c>
      <c r="B898">
        <v>2024</v>
      </c>
      <c r="C898">
        <v>2</v>
      </c>
      <c r="D898">
        <v>1</v>
      </c>
      <c r="E898">
        <v>0</v>
      </c>
      <c r="F898">
        <v>0</v>
      </c>
      <c r="G898" t="s">
        <v>267</v>
      </c>
      <c r="H898" t="s">
        <v>265</v>
      </c>
      <c r="I898" t="s">
        <v>768</v>
      </c>
      <c r="J898" t="s">
        <v>769</v>
      </c>
      <c r="K898" t="s">
        <v>771</v>
      </c>
      <c r="L898" t="s">
        <v>63</v>
      </c>
      <c r="M898" t="s">
        <v>1612</v>
      </c>
      <c r="N898" t="s">
        <v>1614</v>
      </c>
      <c r="O898">
        <v>380</v>
      </c>
      <c r="P898">
        <v>500</v>
      </c>
      <c r="Q898">
        <v>120</v>
      </c>
      <c r="R898">
        <v>0</v>
      </c>
      <c r="S898">
        <v>0</v>
      </c>
      <c r="T898">
        <v>0</v>
      </c>
      <c r="U898">
        <v>500</v>
      </c>
      <c r="V898">
        <v>120</v>
      </c>
      <c r="W898">
        <v>250</v>
      </c>
      <c r="X898">
        <v>353.55339059327378</v>
      </c>
      <c r="Y898">
        <v>0</v>
      </c>
      <c r="Z898">
        <v>131.57894736842107</v>
      </c>
      <c r="AA898">
        <v>1</v>
      </c>
      <c r="AB898">
        <v>-0.70710678118654746</v>
      </c>
      <c r="AC898">
        <v>0</v>
      </c>
      <c r="AD898">
        <v>0</v>
      </c>
      <c r="AE898">
        <v>2</v>
      </c>
      <c r="AF898">
        <v>0</v>
      </c>
    </row>
    <row r="899" spans="1:32" x14ac:dyDescent="0.35">
      <c r="A899" s="1">
        <v>45323</v>
      </c>
      <c r="B899">
        <v>2024</v>
      </c>
      <c r="C899">
        <v>2</v>
      </c>
      <c r="D899">
        <v>1</v>
      </c>
      <c r="E899">
        <v>0</v>
      </c>
      <c r="F899">
        <v>0</v>
      </c>
      <c r="G899" t="s">
        <v>267</v>
      </c>
      <c r="H899" t="s">
        <v>265</v>
      </c>
      <c r="I899" t="s">
        <v>1124</v>
      </c>
      <c r="J899" t="s">
        <v>1125</v>
      </c>
      <c r="K899" t="s">
        <v>1127</v>
      </c>
      <c r="L899" t="s">
        <v>63</v>
      </c>
      <c r="M899" t="s">
        <v>1612</v>
      </c>
      <c r="N899" t="s">
        <v>1614</v>
      </c>
      <c r="O899">
        <v>43750</v>
      </c>
      <c r="P899">
        <v>30620</v>
      </c>
      <c r="Q899">
        <v>-13130</v>
      </c>
      <c r="R899">
        <v>0</v>
      </c>
      <c r="S899">
        <v>0</v>
      </c>
      <c r="T899">
        <v>0</v>
      </c>
      <c r="U899">
        <v>30620</v>
      </c>
      <c r="V899">
        <v>-13130</v>
      </c>
      <c r="W899">
        <v>15310</v>
      </c>
      <c r="X899">
        <v>21651.609639932085</v>
      </c>
      <c r="Y899">
        <v>0</v>
      </c>
      <c r="Z899">
        <v>69.988571428571433</v>
      </c>
      <c r="AA899">
        <v>1</v>
      </c>
      <c r="AB899">
        <v>-0.70710678118654757</v>
      </c>
      <c r="AC899">
        <v>0</v>
      </c>
      <c r="AD899">
        <v>0</v>
      </c>
      <c r="AE899">
        <v>0</v>
      </c>
      <c r="AF899">
        <v>0</v>
      </c>
    </row>
    <row r="900" spans="1:32" x14ac:dyDescent="0.35">
      <c r="A900" s="1">
        <v>45383</v>
      </c>
      <c r="B900">
        <v>2024</v>
      </c>
      <c r="C900">
        <v>4</v>
      </c>
      <c r="D900">
        <v>2</v>
      </c>
      <c r="E900">
        <v>0</v>
      </c>
      <c r="F900">
        <v>0</v>
      </c>
      <c r="G900" t="s">
        <v>612</v>
      </c>
      <c r="H900" t="s">
        <v>610</v>
      </c>
      <c r="I900" t="s">
        <v>969</v>
      </c>
      <c r="J900" t="s">
        <v>970</v>
      </c>
      <c r="K900" t="s">
        <v>972</v>
      </c>
      <c r="L900" t="s">
        <v>93</v>
      </c>
      <c r="M900" t="s">
        <v>1603</v>
      </c>
      <c r="N900" t="s">
        <v>1607</v>
      </c>
      <c r="O900">
        <v>821676</v>
      </c>
      <c r="P900">
        <v>804796.85</v>
      </c>
      <c r="Q900">
        <v>-16879.150000000023</v>
      </c>
      <c r="R900">
        <v>0</v>
      </c>
      <c r="S900">
        <v>144914.51</v>
      </c>
      <c r="T900">
        <v>144914.51</v>
      </c>
      <c r="U900">
        <v>659882.34</v>
      </c>
      <c r="V900">
        <v>-161793.66000000003</v>
      </c>
      <c r="W900">
        <v>402398.42499999999</v>
      </c>
      <c r="X900">
        <v>364137.24468592118</v>
      </c>
      <c r="Y900">
        <v>115439.09999999998</v>
      </c>
      <c r="Z900">
        <v>97.945765727610393</v>
      </c>
      <c r="AA900">
        <v>1</v>
      </c>
      <c r="AB900">
        <v>-0.70710678118654757</v>
      </c>
      <c r="AC900">
        <v>144914.51</v>
      </c>
      <c r="AD900">
        <v>11.883899261321522</v>
      </c>
      <c r="AE900">
        <v>1</v>
      </c>
      <c r="AF900">
        <v>1</v>
      </c>
    </row>
    <row r="901" spans="1:32" x14ac:dyDescent="0.35">
      <c r="A901" s="1">
        <v>45505</v>
      </c>
      <c r="B901">
        <v>2024</v>
      </c>
      <c r="C901">
        <v>8</v>
      </c>
      <c r="D901">
        <v>3</v>
      </c>
      <c r="E901">
        <v>1</v>
      </c>
      <c r="F901">
        <v>0</v>
      </c>
      <c r="G901" t="s">
        <v>612</v>
      </c>
      <c r="H901" t="s">
        <v>610</v>
      </c>
      <c r="I901" t="s">
        <v>982</v>
      </c>
      <c r="J901" t="s">
        <v>983</v>
      </c>
      <c r="K901" t="s">
        <v>972</v>
      </c>
      <c r="L901" t="s">
        <v>87</v>
      </c>
      <c r="M901" t="s">
        <v>1603</v>
      </c>
      <c r="N901" t="s">
        <v>1609</v>
      </c>
      <c r="O901">
        <v>70447</v>
      </c>
      <c r="P901">
        <v>68899.92</v>
      </c>
      <c r="Q901">
        <v>-1547.0800000000017</v>
      </c>
      <c r="R901">
        <v>0</v>
      </c>
      <c r="S901">
        <v>1905.2799999999988</v>
      </c>
      <c r="T901">
        <v>1905.2799999999988</v>
      </c>
      <c r="U901">
        <v>66994.64</v>
      </c>
      <c r="V901">
        <v>-3452.3600000000006</v>
      </c>
      <c r="W901">
        <v>34449.96</v>
      </c>
      <c r="X901">
        <v>46025.12783909242</v>
      </c>
      <c r="Y901">
        <v>1905.2799999999988</v>
      </c>
      <c r="Z901">
        <v>97.803909321901571</v>
      </c>
      <c r="AA901">
        <v>1</v>
      </c>
      <c r="AB901">
        <v>-0.70710678118654746</v>
      </c>
      <c r="AC901">
        <v>1905.2799999999988</v>
      </c>
      <c r="AD901">
        <v>7.5523842583873559</v>
      </c>
      <c r="AE901">
        <v>0</v>
      </c>
      <c r="AF901">
        <v>1</v>
      </c>
    </row>
    <row r="902" spans="1:32" x14ac:dyDescent="0.35">
      <c r="A902" s="1">
        <v>45413</v>
      </c>
      <c r="B902">
        <v>2024</v>
      </c>
      <c r="C902">
        <v>5</v>
      </c>
      <c r="D902">
        <v>2</v>
      </c>
      <c r="E902">
        <v>1</v>
      </c>
      <c r="F902">
        <v>0</v>
      </c>
      <c r="G902" t="s">
        <v>612</v>
      </c>
      <c r="H902" t="s">
        <v>610</v>
      </c>
      <c r="I902" t="s">
        <v>991</v>
      </c>
      <c r="J902" t="s">
        <v>992</v>
      </c>
      <c r="K902" t="s">
        <v>994</v>
      </c>
      <c r="L902" t="s">
        <v>93</v>
      </c>
      <c r="M902" t="s">
        <v>1603</v>
      </c>
      <c r="N902" t="s">
        <v>1605</v>
      </c>
      <c r="O902">
        <v>16660</v>
      </c>
      <c r="P902">
        <v>13105.85</v>
      </c>
      <c r="Q902">
        <v>-3554.1499999999996</v>
      </c>
      <c r="R902">
        <v>0</v>
      </c>
      <c r="S902">
        <v>-83326.48</v>
      </c>
      <c r="T902">
        <v>-83326.48</v>
      </c>
      <c r="U902">
        <v>96432.33</v>
      </c>
      <c r="V902">
        <v>96432.33</v>
      </c>
      <c r="W902">
        <v>4368.6166666666686</v>
      </c>
      <c r="X902">
        <v>89958.996503069298</v>
      </c>
      <c r="Y902">
        <v>-83326.48</v>
      </c>
      <c r="Z902">
        <v>78.666566626650663</v>
      </c>
      <c r="AA902">
        <v>1</v>
      </c>
      <c r="AB902">
        <v>-0.97483409192625448</v>
      </c>
      <c r="AC902">
        <v>83326.48</v>
      </c>
      <c r="AD902">
        <v>11.330521664794379</v>
      </c>
      <c r="AE902">
        <v>0</v>
      </c>
      <c r="AF902">
        <v>0</v>
      </c>
    </row>
    <row r="903" spans="1:32" x14ac:dyDescent="0.35">
      <c r="A903" s="1">
        <v>45413</v>
      </c>
      <c r="B903">
        <v>2024</v>
      </c>
      <c r="C903">
        <v>5</v>
      </c>
      <c r="D903">
        <v>2</v>
      </c>
      <c r="E903">
        <v>1</v>
      </c>
      <c r="F903">
        <v>0</v>
      </c>
      <c r="G903" t="s">
        <v>612</v>
      </c>
      <c r="H903" t="s">
        <v>610</v>
      </c>
      <c r="I903" t="s">
        <v>796</v>
      </c>
      <c r="J903" t="s">
        <v>797</v>
      </c>
      <c r="K903" t="s">
        <v>787</v>
      </c>
      <c r="L903" t="s">
        <v>96</v>
      </c>
      <c r="M903" t="s">
        <v>1603</v>
      </c>
      <c r="N903" t="s">
        <v>1605</v>
      </c>
      <c r="O903">
        <v>858</v>
      </c>
      <c r="P903">
        <v>1250</v>
      </c>
      <c r="Q903">
        <v>392</v>
      </c>
      <c r="R903">
        <v>0</v>
      </c>
      <c r="S903">
        <v>0</v>
      </c>
      <c r="T903">
        <v>0</v>
      </c>
      <c r="U903">
        <v>1250</v>
      </c>
      <c r="V903">
        <v>392</v>
      </c>
      <c r="W903">
        <v>625</v>
      </c>
      <c r="X903">
        <v>883.88347648318438</v>
      </c>
      <c r="Y903">
        <v>2067</v>
      </c>
      <c r="Z903">
        <v>145.6876456876457</v>
      </c>
      <c r="AA903">
        <v>1</v>
      </c>
      <c r="AB903">
        <v>-0.70710678118654757</v>
      </c>
      <c r="AC903">
        <v>0</v>
      </c>
      <c r="AD903">
        <v>0</v>
      </c>
      <c r="AE903">
        <v>2</v>
      </c>
      <c r="AF903">
        <v>0</v>
      </c>
    </row>
    <row r="904" spans="1:32" x14ac:dyDescent="0.35">
      <c r="A904" s="1">
        <v>45474</v>
      </c>
      <c r="B904">
        <v>2024</v>
      </c>
      <c r="C904">
        <v>7</v>
      </c>
      <c r="D904">
        <v>3</v>
      </c>
      <c r="E904">
        <v>1</v>
      </c>
      <c r="F904">
        <v>0</v>
      </c>
      <c r="G904" t="s">
        <v>612</v>
      </c>
      <c r="H904" t="s">
        <v>610</v>
      </c>
      <c r="I904" t="s">
        <v>1343</v>
      </c>
      <c r="J904" t="s">
        <v>1344</v>
      </c>
      <c r="K904" t="s">
        <v>1346</v>
      </c>
      <c r="L904" t="s">
        <v>90</v>
      </c>
      <c r="M904" t="s">
        <v>1603</v>
      </c>
      <c r="N904" t="s">
        <v>1611</v>
      </c>
      <c r="O904">
        <v>-45399</v>
      </c>
      <c r="P904">
        <v>-66066</v>
      </c>
      <c r="Q904">
        <v>-20667</v>
      </c>
      <c r="R904">
        <v>0</v>
      </c>
      <c r="S904">
        <v>6983</v>
      </c>
      <c r="T904">
        <v>6983</v>
      </c>
      <c r="U904">
        <v>-73049</v>
      </c>
      <c r="V904">
        <v>-27650</v>
      </c>
      <c r="W904">
        <v>-33033</v>
      </c>
      <c r="X904">
        <v>56591.169911921774</v>
      </c>
      <c r="Y904">
        <v>29445</v>
      </c>
      <c r="Z904">
        <v>145.52302914161103</v>
      </c>
      <c r="AA904">
        <v>1</v>
      </c>
      <c r="AB904">
        <v>0.70710678118654746</v>
      </c>
      <c r="AC904">
        <v>6983</v>
      </c>
      <c r="AD904">
        <v>8.851233902846035</v>
      </c>
      <c r="AE904">
        <v>2</v>
      </c>
      <c r="AF904">
        <v>1</v>
      </c>
    </row>
    <row r="905" spans="1:32" x14ac:dyDescent="0.35">
      <c r="A905" s="1">
        <v>45505</v>
      </c>
      <c r="B905">
        <v>2024</v>
      </c>
      <c r="C905">
        <v>8</v>
      </c>
      <c r="D905">
        <v>3</v>
      </c>
      <c r="E905">
        <v>1</v>
      </c>
      <c r="F905">
        <v>0</v>
      </c>
      <c r="G905" t="s">
        <v>612</v>
      </c>
      <c r="H905" t="s">
        <v>610</v>
      </c>
      <c r="I905" t="s">
        <v>1343</v>
      </c>
      <c r="J905" t="s">
        <v>1344</v>
      </c>
      <c r="K905" t="s">
        <v>1346</v>
      </c>
      <c r="L905" t="s">
        <v>90</v>
      </c>
      <c r="M905" t="s">
        <v>1603</v>
      </c>
      <c r="N905" t="s">
        <v>1609</v>
      </c>
      <c r="O905">
        <v>-45399</v>
      </c>
      <c r="P905">
        <v>-36621</v>
      </c>
      <c r="Q905">
        <v>8778</v>
      </c>
      <c r="R905">
        <v>0</v>
      </c>
      <c r="S905">
        <v>29445</v>
      </c>
      <c r="T905">
        <v>29445</v>
      </c>
      <c r="U905">
        <v>6983</v>
      </c>
      <c r="V905">
        <v>6983</v>
      </c>
      <c r="W905">
        <v>-12207</v>
      </c>
      <c r="X905">
        <v>53874.363884875711</v>
      </c>
      <c r="Y905">
        <v>29445</v>
      </c>
      <c r="Z905">
        <v>80.664772351813923</v>
      </c>
      <c r="AA905">
        <v>1</v>
      </c>
      <c r="AB905">
        <v>0.77313209839481878</v>
      </c>
      <c r="AC905">
        <v>29445</v>
      </c>
      <c r="AD905">
        <v>10.290279395378672</v>
      </c>
      <c r="AE905">
        <v>0</v>
      </c>
      <c r="AF905">
        <v>1</v>
      </c>
    </row>
    <row r="906" spans="1:32" x14ac:dyDescent="0.35">
      <c r="A906" s="1">
        <v>45444</v>
      </c>
      <c r="B906">
        <v>2024</v>
      </c>
      <c r="C906">
        <v>6</v>
      </c>
      <c r="D906">
        <v>2</v>
      </c>
      <c r="E906">
        <v>1</v>
      </c>
      <c r="F906">
        <v>0</v>
      </c>
      <c r="G906" t="s">
        <v>267</v>
      </c>
      <c r="H906" t="s">
        <v>265</v>
      </c>
      <c r="I906" t="s">
        <v>687</v>
      </c>
      <c r="J906" t="s">
        <v>688</v>
      </c>
      <c r="K906" t="s">
        <v>690</v>
      </c>
      <c r="L906" t="s">
        <v>66</v>
      </c>
      <c r="M906" t="s">
        <v>1612</v>
      </c>
      <c r="N906" t="s">
        <v>1618</v>
      </c>
      <c r="O906">
        <v>47250</v>
      </c>
      <c r="P906">
        <v>36750</v>
      </c>
      <c r="Q906">
        <v>-10500</v>
      </c>
      <c r="R906">
        <v>0</v>
      </c>
      <c r="S906">
        <v>0</v>
      </c>
      <c r="T906">
        <v>0</v>
      </c>
      <c r="U906">
        <v>36750</v>
      </c>
      <c r="V906">
        <v>-10500</v>
      </c>
      <c r="W906">
        <v>0</v>
      </c>
      <c r="X906">
        <v>36750</v>
      </c>
      <c r="Y906">
        <v>-36750</v>
      </c>
      <c r="Z906">
        <v>77.777777777777786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 x14ac:dyDescent="0.35">
      <c r="A907" s="1">
        <v>45352</v>
      </c>
      <c r="B907">
        <v>2024</v>
      </c>
      <c r="C907">
        <v>3</v>
      </c>
      <c r="D907">
        <v>1</v>
      </c>
      <c r="E907">
        <v>0</v>
      </c>
      <c r="F907">
        <v>0</v>
      </c>
      <c r="G907" t="s">
        <v>267</v>
      </c>
      <c r="H907" t="s">
        <v>265</v>
      </c>
      <c r="I907" t="s">
        <v>1129</v>
      </c>
      <c r="J907" t="s">
        <v>1130</v>
      </c>
      <c r="K907" t="s">
        <v>1132</v>
      </c>
      <c r="L907" t="s">
        <v>60</v>
      </c>
      <c r="M907" t="s">
        <v>1612</v>
      </c>
      <c r="N907" t="s">
        <v>1615</v>
      </c>
      <c r="O907">
        <v>6250</v>
      </c>
      <c r="P907">
        <v>6120</v>
      </c>
      <c r="Q907">
        <v>-130</v>
      </c>
      <c r="R907">
        <v>0</v>
      </c>
      <c r="S907">
        <v>0</v>
      </c>
      <c r="T907">
        <v>0</v>
      </c>
      <c r="U907">
        <v>2120</v>
      </c>
      <c r="V907">
        <v>-4130</v>
      </c>
      <c r="W907">
        <v>0</v>
      </c>
      <c r="X907">
        <v>2120</v>
      </c>
      <c r="Y907">
        <v>-2120</v>
      </c>
      <c r="Z907">
        <v>97.92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35">
      <c r="A908" s="1">
        <v>45413</v>
      </c>
      <c r="B908">
        <v>2024</v>
      </c>
      <c r="C908">
        <v>5</v>
      </c>
      <c r="D908">
        <v>2</v>
      </c>
      <c r="E908">
        <v>1</v>
      </c>
      <c r="F908">
        <v>0</v>
      </c>
      <c r="G908" t="s">
        <v>267</v>
      </c>
      <c r="H908" t="s">
        <v>265</v>
      </c>
      <c r="I908" t="s">
        <v>1129</v>
      </c>
      <c r="J908" t="s">
        <v>1130</v>
      </c>
      <c r="K908" t="s">
        <v>1132</v>
      </c>
      <c r="L908" t="s">
        <v>60</v>
      </c>
      <c r="M908" t="s">
        <v>1612</v>
      </c>
      <c r="N908" t="s">
        <v>1617</v>
      </c>
      <c r="O908">
        <v>6250</v>
      </c>
      <c r="P908">
        <v>6120</v>
      </c>
      <c r="Q908">
        <v>-130</v>
      </c>
      <c r="R908">
        <v>0</v>
      </c>
      <c r="S908">
        <v>0</v>
      </c>
      <c r="T908">
        <v>0</v>
      </c>
      <c r="U908">
        <v>2120</v>
      </c>
      <c r="V908">
        <v>-4130</v>
      </c>
      <c r="W908">
        <v>706.66666666666663</v>
      </c>
      <c r="X908">
        <v>1223.9825706820068</v>
      </c>
      <c r="Y908">
        <v>-2120</v>
      </c>
      <c r="Z908">
        <v>97.92</v>
      </c>
      <c r="AA908">
        <v>1</v>
      </c>
      <c r="AB908">
        <v>-0.57735026918962562</v>
      </c>
      <c r="AC908">
        <v>0</v>
      </c>
      <c r="AD908">
        <v>0</v>
      </c>
      <c r="AE908">
        <v>0</v>
      </c>
      <c r="AF908">
        <v>0</v>
      </c>
    </row>
    <row r="909" spans="1:32" x14ac:dyDescent="0.35">
      <c r="A909" s="1">
        <v>45323</v>
      </c>
      <c r="B909">
        <v>2024</v>
      </c>
      <c r="C909">
        <v>2</v>
      </c>
      <c r="D909">
        <v>1</v>
      </c>
      <c r="E909">
        <v>0</v>
      </c>
      <c r="F909">
        <v>0</v>
      </c>
      <c r="G909" t="s">
        <v>629</v>
      </c>
      <c r="H909" t="s">
        <v>272</v>
      </c>
      <c r="I909" t="s">
        <v>969</v>
      </c>
      <c r="J909" t="s">
        <v>970</v>
      </c>
      <c r="K909" t="s">
        <v>972</v>
      </c>
      <c r="L909" t="s">
        <v>60</v>
      </c>
      <c r="M909" t="s">
        <v>1612</v>
      </c>
      <c r="N909" t="s">
        <v>1614</v>
      </c>
      <c r="O909">
        <v>127750</v>
      </c>
      <c r="P909">
        <v>110380</v>
      </c>
      <c r="Q909">
        <v>-17370</v>
      </c>
      <c r="R909">
        <v>0</v>
      </c>
      <c r="S909">
        <v>0</v>
      </c>
      <c r="T909">
        <v>0</v>
      </c>
      <c r="U909">
        <v>110380</v>
      </c>
      <c r="V909">
        <v>-17370</v>
      </c>
      <c r="W909">
        <v>55190</v>
      </c>
      <c r="X909">
        <v>78050.446507371118</v>
      </c>
      <c r="Y909">
        <v>0</v>
      </c>
      <c r="Z909">
        <v>86.403131115459885</v>
      </c>
      <c r="AA909">
        <v>1</v>
      </c>
      <c r="AB909">
        <v>-0.70710678118654746</v>
      </c>
      <c r="AC909">
        <v>0</v>
      </c>
      <c r="AD909">
        <v>0</v>
      </c>
      <c r="AE909">
        <v>0</v>
      </c>
      <c r="AF909">
        <v>0</v>
      </c>
    </row>
    <row r="910" spans="1:32" x14ac:dyDescent="0.35">
      <c r="A910" s="1">
        <v>45413</v>
      </c>
      <c r="B910">
        <v>2024</v>
      </c>
      <c r="C910">
        <v>5</v>
      </c>
      <c r="D910">
        <v>2</v>
      </c>
      <c r="E910">
        <v>1</v>
      </c>
      <c r="F910">
        <v>0</v>
      </c>
      <c r="G910" t="s">
        <v>612</v>
      </c>
      <c r="H910" t="s">
        <v>610</v>
      </c>
      <c r="I910" t="s">
        <v>988</v>
      </c>
      <c r="J910" t="s">
        <v>989</v>
      </c>
      <c r="K910" t="s">
        <v>972</v>
      </c>
      <c r="L910" t="s">
        <v>93</v>
      </c>
      <c r="M910" t="s">
        <v>1603</v>
      </c>
      <c r="N910" t="s">
        <v>1605</v>
      </c>
      <c r="O910">
        <v>1292</v>
      </c>
      <c r="P910">
        <v>1120</v>
      </c>
      <c r="Q910">
        <v>-172</v>
      </c>
      <c r="R910">
        <v>0</v>
      </c>
      <c r="S910">
        <v>433.54999999999995</v>
      </c>
      <c r="T910">
        <v>433.54999999999995</v>
      </c>
      <c r="U910">
        <v>686.45</v>
      </c>
      <c r="V910">
        <v>-605.54999999999995</v>
      </c>
      <c r="W910">
        <v>560</v>
      </c>
      <c r="X910">
        <v>178.82730496207793</v>
      </c>
      <c r="Y910">
        <v>0</v>
      </c>
      <c r="Z910">
        <v>86.687306501547994</v>
      </c>
      <c r="AA910">
        <v>1</v>
      </c>
      <c r="AB910">
        <v>-0.70710678118654757</v>
      </c>
      <c r="AC910">
        <v>433.54999999999995</v>
      </c>
      <c r="AD910">
        <v>6.0720071298231693</v>
      </c>
      <c r="AE910">
        <v>0</v>
      </c>
      <c r="AF910">
        <v>1</v>
      </c>
    </row>
    <row r="911" spans="1:32" x14ac:dyDescent="0.35">
      <c r="A911" s="1">
        <v>45474</v>
      </c>
      <c r="B911">
        <v>2024</v>
      </c>
      <c r="C911">
        <v>7</v>
      </c>
      <c r="D911">
        <v>3</v>
      </c>
      <c r="E911">
        <v>1</v>
      </c>
      <c r="F911">
        <v>0</v>
      </c>
      <c r="G911" t="s">
        <v>612</v>
      </c>
      <c r="H911" t="s">
        <v>610</v>
      </c>
      <c r="I911" t="s">
        <v>988</v>
      </c>
      <c r="J911" t="s">
        <v>989</v>
      </c>
      <c r="K911" t="s">
        <v>972</v>
      </c>
      <c r="L911" t="s">
        <v>93</v>
      </c>
      <c r="M911" t="s">
        <v>1603</v>
      </c>
      <c r="N911" t="s">
        <v>1611</v>
      </c>
      <c r="O911">
        <v>1292</v>
      </c>
      <c r="P911">
        <v>1120</v>
      </c>
      <c r="Q911">
        <v>-172</v>
      </c>
      <c r="R911">
        <v>0</v>
      </c>
      <c r="S911">
        <v>0</v>
      </c>
      <c r="T911">
        <v>0</v>
      </c>
      <c r="U911">
        <v>433.54999999999995</v>
      </c>
      <c r="V911">
        <v>433.54999999999995</v>
      </c>
      <c r="W911">
        <v>373.33333333333331</v>
      </c>
      <c r="X911">
        <v>347.16413385217857</v>
      </c>
      <c r="Y911">
        <v>0</v>
      </c>
      <c r="Z911">
        <v>86.687306501547994</v>
      </c>
      <c r="AA911">
        <v>1</v>
      </c>
      <c r="AB911">
        <v>-1.0753799051496993</v>
      </c>
      <c r="AC911">
        <v>0</v>
      </c>
      <c r="AD911">
        <v>0</v>
      </c>
      <c r="AE911">
        <v>0</v>
      </c>
      <c r="AF911">
        <v>0</v>
      </c>
    </row>
    <row r="912" spans="1:32" x14ac:dyDescent="0.35">
      <c r="A912" s="1">
        <v>45383</v>
      </c>
      <c r="B912">
        <v>2024</v>
      </c>
      <c r="C912">
        <v>4</v>
      </c>
      <c r="D912">
        <v>2</v>
      </c>
      <c r="E912">
        <v>0</v>
      </c>
      <c r="F912">
        <v>0</v>
      </c>
      <c r="G912" t="s">
        <v>612</v>
      </c>
      <c r="H912" t="s">
        <v>610</v>
      </c>
      <c r="I912" t="s">
        <v>991</v>
      </c>
      <c r="J912" t="s">
        <v>992</v>
      </c>
      <c r="K912" t="s">
        <v>994</v>
      </c>
      <c r="L912" t="s">
        <v>87</v>
      </c>
      <c r="M912" t="s">
        <v>1603</v>
      </c>
      <c r="N912" t="s">
        <v>1607</v>
      </c>
      <c r="O912">
        <v>16660</v>
      </c>
      <c r="P912">
        <v>34855.64</v>
      </c>
      <c r="Q912">
        <v>18195.64</v>
      </c>
      <c r="R912">
        <v>0</v>
      </c>
      <c r="S912">
        <v>-978.11000000000058</v>
      </c>
      <c r="T912">
        <v>-978.11000000000058</v>
      </c>
      <c r="U912">
        <v>35833.75</v>
      </c>
      <c r="V912">
        <v>19173.75</v>
      </c>
      <c r="W912">
        <v>17427.82</v>
      </c>
      <c r="X912">
        <v>26029.915834089821</v>
      </c>
      <c r="Y912">
        <v>-19536.14</v>
      </c>
      <c r="Z912">
        <v>209.2175270108043</v>
      </c>
      <c r="AA912">
        <v>1</v>
      </c>
      <c r="AB912">
        <v>-0.70710678118654757</v>
      </c>
      <c r="AC912">
        <v>978.11000000000058</v>
      </c>
      <c r="AD912">
        <v>6.8856221381476708</v>
      </c>
      <c r="AE912">
        <v>2</v>
      </c>
      <c r="AF912">
        <v>0</v>
      </c>
    </row>
    <row r="913" spans="1:32" x14ac:dyDescent="0.35">
      <c r="A913" s="1">
        <v>45505</v>
      </c>
      <c r="B913">
        <v>2024</v>
      </c>
      <c r="C913">
        <v>8</v>
      </c>
      <c r="D913">
        <v>3</v>
      </c>
      <c r="E913">
        <v>1</v>
      </c>
      <c r="F913">
        <v>0</v>
      </c>
      <c r="G913" t="s">
        <v>612</v>
      </c>
      <c r="H913" t="s">
        <v>610</v>
      </c>
      <c r="I913" t="s">
        <v>991</v>
      </c>
      <c r="J913" t="s">
        <v>992</v>
      </c>
      <c r="K913" t="s">
        <v>994</v>
      </c>
      <c r="L913" t="s">
        <v>87</v>
      </c>
      <c r="M913" t="s">
        <v>1603</v>
      </c>
      <c r="N913" t="s">
        <v>1609</v>
      </c>
      <c r="O913">
        <v>16660</v>
      </c>
      <c r="P913">
        <v>15319.5</v>
      </c>
      <c r="Q913">
        <v>-1340.5</v>
      </c>
      <c r="R913">
        <v>0</v>
      </c>
      <c r="S913">
        <v>-19536.14</v>
      </c>
      <c r="T913">
        <v>-19536.14</v>
      </c>
      <c r="U913">
        <v>-978.11000000000058</v>
      </c>
      <c r="V913">
        <v>-978.11000000000058</v>
      </c>
      <c r="W913">
        <v>5106.5</v>
      </c>
      <c r="X913">
        <v>28181.963004590365</v>
      </c>
      <c r="Y913">
        <v>-19536.14</v>
      </c>
      <c r="Z913">
        <v>91.953781512605033</v>
      </c>
      <c r="AA913">
        <v>1</v>
      </c>
      <c r="AB913">
        <v>-0.8744117645738918</v>
      </c>
      <c r="AC913">
        <v>19536.14</v>
      </c>
      <c r="AD913">
        <v>9.8800213625819744</v>
      </c>
      <c r="AE913">
        <v>0</v>
      </c>
      <c r="AF913">
        <v>0</v>
      </c>
    </row>
    <row r="914" spans="1:32" x14ac:dyDescent="0.35">
      <c r="A914" s="1">
        <v>45444</v>
      </c>
      <c r="B914">
        <v>2024</v>
      </c>
      <c r="C914">
        <v>6</v>
      </c>
      <c r="D914">
        <v>2</v>
      </c>
      <c r="E914">
        <v>1</v>
      </c>
      <c r="F914">
        <v>0</v>
      </c>
      <c r="G914" t="s">
        <v>612</v>
      </c>
      <c r="H914" t="s">
        <v>610</v>
      </c>
      <c r="I914" t="s">
        <v>736</v>
      </c>
      <c r="J914" t="s">
        <v>737</v>
      </c>
      <c r="K914" t="s">
        <v>703</v>
      </c>
      <c r="L914" t="s">
        <v>93</v>
      </c>
      <c r="M914" t="s">
        <v>1603</v>
      </c>
      <c r="N914" t="s">
        <v>1606</v>
      </c>
      <c r="O914">
        <v>3536</v>
      </c>
      <c r="P914">
        <v>7675.68</v>
      </c>
      <c r="Q914">
        <v>4139.68</v>
      </c>
      <c r="R914">
        <v>0</v>
      </c>
      <c r="S914">
        <v>3261.3900000000003</v>
      </c>
      <c r="T914">
        <v>3261.3900000000003</v>
      </c>
      <c r="U914">
        <v>4414.29</v>
      </c>
      <c r="V914">
        <v>878.29</v>
      </c>
      <c r="W914">
        <v>3837.84</v>
      </c>
      <c r="X914">
        <v>815.22340802997041</v>
      </c>
      <c r="Y914">
        <v>-6317.3200000000006</v>
      </c>
      <c r="Z914">
        <v>217.07239819004528</v>
      </c>
      <c r="AA914">
        <v>1</v>
      </c>
      <c r="AB914">
        <v>-0.70710678118654746</v>
      </c>
      <c r="AC914">
        <v>3261.3900000000003</v>
      </c>
      <c r="AD914">
        <v>8.0899087638545737</v>
      </c>
      <c r="AE914">
        <v>2</v>
      </c>
      <c r="AF914">
        <v>1</v>
      </c>
    </row>
    <row r="915" spans="1:32" x14ac:dyDescent="0.35">
      <c r="A915" s="1">
        <v>45474</v>
      </c>
      <c r="B915">
        <v>2024</v>
      </c>
      <c r="C915">
        <v>7</v>
      </c>
      <c r="D915">
        <v>3</v>
      </c>
      <c r="E915">
        <v>1</v>
      </c>
      <c r="F915">
        <v>0</v>
      </c>
      <c r="G915" t="s">
        <v>612</v>
      </c>
      <c r="H915" t="s">
        <v>610</v>
      </c>
      <c r="I915" t="s">
        <v>736</v>
      </c>
      <c r="J915" t="s">
        <v>737</v>
      </c>
      <c r="K915" t="s">
        <v>703</v>
      </c>
      <c r="L915" t="s">
        <v>93</v>
      </c>
      <c r="M915" t="s">
        <v>1603</v>
      </c>
      <c r="N915" t="s">
        <v>1611</v>
      </c>
      <c r="O915">
        <v>3536</v>
      </c>
      <c r="P915">
        <v>1358.36</v>
      </c>
      <c r="Q915">
        <v>-2177.6400000000003</v>
      </c>
      <c r="R915">
        <v>0</v>
      </c>
      <c r="S915">
        <v>-6317.3200000000006</v>
      </c>
      <c r="T915">
        <v>-6317.3200000000006</v>
      </c>
      <c r="U915">
        <v>3261.3900000000003</v>
      </c>
      <c r="V915">
        <v>3261.3900000000003</v>
      </c>
      <c r="W915">
        <v>452.78666666666658</v>
      </c>
      <c r="X915">
        <v>5891.3540727945847</v>
      </c>
      <c r="Y915">
        <v>-6317.3200000000006</v>
      </c>
      <c r="Z915">
        <v>38.415158371040718</v>
      </c>
      <c r="AA915">
        <v>1</v>
      </c>
      <c r="AB915">
        <v>-1.1491596979258187</v>
      </c>
      <c r="AC915">
        <v>6317.3200000000006</v>
      </c>
      <c r="AD915">
        <v>8.7510503465730967</v>
      </c>
      <c r="AE915">
        <v>0</v>
      </c>
      <c r="AF915">
        <v>0</v>
      </c>
    </row>
    <row r="916" spans="1:32" x14ac:dyDescent="0.35">
      <c r="A916" s="1">
        <v>45323</v>
      </c>
      <c r="B916">
        <v>2024</v>
      </c>
      <c r="C916">
        <v>2</v>
      </c>
      <c r="D916">
        <v>1</v>
      </c>
      <c r="E916">
        <v>0</v>
      </c>
      <c r="F916">
        <v>0</v>
      </c>
      <c r="G916" t="s">
        <v>267</v>
      </c>
      <c r="H916" t="s">
        <v>265</v>
      </c>
      <c r="I916" t="s">
        <v>761</v>
      </c>
      <c r="J916" t="s">
        <v>762</v>
      </c>
      <c r="K916" t="s">
        <v>764</v>
      </c>
      <c r="L916" t="s">
        <v>60</v>
      </c>
      <c r="M916" t="s">
        <v>1612</v>
      </c>
      <c r="N916" t="s">
        <v>1614</v>
      </c>
      <c r="O916">
        <v>620</v>
      </c>
      <c r="P916">
        <v>620</v>
      </c>
      <c r="Q916">
        <v>0</v>
      </c>
      <c r="R916">
        <v>0</v>
      </c>
      <c r="S916">
        <v>0</v>
      </c>
      <c r="T916">
        <v>0</v>
      </c>
      <c r="U916">
        <v>620</v>
      </c>
      <c r="V916">
        <v>0</v>
      </c>
      <c r="W916">
        <v>310</v>
      </c>
      <c r="X916">
        <v>438.40620433565948</v>
      </c>
      <c r="Y916">
        <v>0</v>
      </c>
      <c r="Z916">
        <v>100</v>
      </c>
      <c r="AA916">
        <v>1</v>
      </c>
      <c r="AB916">
        <v>-0.70710678118654746</v>
      </c>
      <c r="AC916">
        <v>0</v>
      </c>
      <c r="AD916">
        <v>0</v>
      </c>
      <c r="AE916">
        <v>0</v>
      </c>
      <c r="AF916">
        <v>0</v>
      </c>
    </row>
    <row r="917" spans="1:32" x14ac:dyDescent="0.35">
      <c r="A917" s="1">
        <v>45323</v>
      </c>
      <c r="B917">
        <v>2024</v>
      </c>
      <c r="C917">
        <v>2</v>
      </c>
      <c r="D917">
        <v>1</v>
      </c>
      <c r="E917">
        <v>0</v>
      </c>
      <c r="F917">
        <v>0</v>
      </c>
      <c r="G917" t="s">
        <v>267</v>
      </c>
      <c r="H917" t="s">
        <v>265</v>
      </c>
      <c r="I917" t="s">
        <v>837</v>
      </c>
      <c r="J917" t="s">
        <v>838</v>
      </c>
      <c r="K917" t="s">
        <v>840</v>
      </c>
      <c r="L917" t="s">
        <v>66</v>
      </c>
      <c r="M917" t="s">
        <v>1612</v>
      </c>
      <c r="N917" t="s">
        <v>1614</v>
      </c>
      <c r="O917">
        <v>500</v>
      </c>
      <c r="P917">
        <v>500</v>
      </c>
      <c r="Q917">
        <v>0</v>
      </c>
      <c r="R917">
        <v>0</v>
      </c>
      <c r="S917">
        <v>0</v>
      </c>
      <c r="T917">
        <v>0</v>
      </c>
      <c r="U917">
        <v>500</v>
      </c>
      <c r="V917">
        <v>0</v>
      </c>
      <c r="W917">
        <v>250</v>
      </c>
      <c r="X917">
        <v>353.55339059327378</v>
      </c>
      <c r="Y917">
        <v>0</v>
      </c>
      <c r="Z917">
        <v>100</v>
      </c>
      <c r="AA917">
        <v>1</v>
      </c>
      <c r="AB917">
        <v>-0.70710678118654746</v>
      </c>
      <c r="AC917">
        <v>0</v>
      </c>
      <c r="AD917">
        <v>0</v>
      </c>
      <c r="AE917">
        <v>0</v>
      </c>
      <c r="AF917">
        <v>0</v>
      </c>
    </row>
    <row r="918" spans="1:32" x14ac:dyDescent="0.35">
      <c r="A918" s="1">
        <v>45323</v>
      </c>
      <c r="B918">
        <v>2024</v>
      </c>
      <c r="C918">
        <v>2</v>
      </c>
      <c r="D918">
        <v>1</v>
      </c>
      <c r="E918">
        <v>0</v>
      </c>
      <c r="F918">
        <v>0</v>
      </c>
      <c r="G918" t="s">
        <v>281</v>
      </c>
      <c r="H918" t="s">
        <v>279</v>
      </c>
      <c r="I918" t="s">
        <v>1124</v>
      </c>
      <c r="J918" t="s">
        <v>1125</v>
      </c>
      <c r="K918" t="s">
        <v>1127</v>
      </c>
      <c r="L918" t="s">
        <v>72</v>
      </c>
      <c r="M918" t="s">
        <v>1612</v>
      </c>
      <c r="N918" t="s">
        <v>1614</v>
      </c>
      <c r="O918">
        <v>61250</v>
      </c>
      <c r="P918">
        <v>61250</v>
      </c>
      <c r="Q918">
        <v>0</v>
      </c>
      <c r="R918">
        <v>0</v>
      </c>
      <c r="S918">
        <v>0</v>
      </c>
      <c r="T918">
        <v>0</v>
      </c>
      <c r="U918">
        <v>61250</v>
      </c>
      <c r="V918">
        <v>0</v>
      </c>
      <c r="W918">
        <v>30625</v>
      </c>
      <c r="X918">
        <v>43310.290347676033</v>
      </c>
      <c r="Y918">
        <v>0</v>
      </c>
      <c r="Z918">
        <v>100</v>
      </c>
      <c r="AA918">
        <v>1</v>
      </c>
      <c r="AB918">
        <v>-0.70710678118654757</v>
      </c>
      <c r="AC918">
        <v>0</v>
      </c>
      <c r="AD918">
        <v>0</v>
      </c>
      <c r="AE918">
        <v>0</v>
      </c>
      <c r="AF918">
        <v>0</v>
      </c>
    </row>
    <row r="919" spans="1:32" x14ac:dyDescent="0.35">
      <c r="A919" s="1">
        <v>45505</v>
      </c>
      <c r="B919">
        <v>2024</v>
      </c>
      <c r="C919">
        <v>8</v>
      </c>
      <c r="D919">
        <v>3</v>
      </c>
      <c r="E919">
        <v>1</v>
      </c>
      <c r="F919">
        <v>0</v>
      </c>
      <c r="G919" t="s">
        <v>612</v>
      </c>
      <c r="H919" t="s">
        <v>610</v>
      </c>
      <c r="I919" t="s">
        <v>933</v>
      </c>
      <c r="J919" t="s">
        <v>934</v>
      </c>
      <c r="K919" t="s">
        <v>936</v>
      </c>
      <c r="L919" t="s">
        <v>93</v>
      </c>
      <c r="M919" t="s">
        <v>1603</v>
      </c>
      <c r="N919" t="s">
        <v>1609</v>
      </c>
      <c r="O919">
        <v>0</v>
      </c>
      <c r="P919">
        <v>253176</v>
      </c>
      <c r="Q919">
        <v>253176</v>
      </c>
      <c r="R919">
        <v>0</v>
      </c>
      <c r="S919">
        <v>123696</v>
      </c>
      <c r="T919">
        <v>123696</v>
      </c>
      <c r="U919">
        <v>129480</v>
      </c>
      <c r="V919">
        <v>129480</v>
      </c>
      <c r="W919">
        <v>84392</v>
      </c>
      <c r="X919">
        <v>73142.811758914497</v>
      </c>
      <c r="Y919">
        <v>123696</v>
      </c>
      <c r="Z919">
        <v>100</v>
      </c>
      <c r="AA919">
        <v>1</v>
      </c>
      <c r="AB919">
        <v>0.5373597084228815</v>
      </c>
      <c r="AC919">
        <v>123696</v>
      </c>
      <c r="AD919">
        <v>11.725582221560256</v>
      </c>
      <c r="AE919">
        <v>1</v>
      </c>
      <c r="AF919">
        <v>1</v>
      </c>
    </row>
    <row r="920" spans="1:32" x14ac:dyDescent="0.35">
      <c r="A920" s="1">
        <v>45474</v>
      </c>
      <c r="B920">
        <v>2024</v>
      </c>
      <c r="C920">
        <v>7</v>
      </c>
      <c r="D920">
        <v>3</v>
      </c>
      <c r="E920">
        <v>1</v>
      </c>
      <c r="F920">
        <v>0</v>
      </c>
      <c r="G920" t="s">
        <v>612</v>
      </c>
      <c r="H920" t="s">
        <v>610</v>
      </c>
      <c r="I920" t="s">
        <v>1027</v>
      </c>
      <c r="J920" t="s">
        <v>1028</v>
      </c>
      <c r="K920" t="s">
        <v>1024</v>
      </c>
      <c r="L920" t="s">
        <v>90</v>
      </c>
      <c r="M920" t="s">
        <v>1603</v>
      </c>
      <c r="N920" t="s">
        <v>1611</v>
      </c>
      <c r="O920">
        <v>0</v>
      </c>
      <c r="P920">
        <v>1058.4000000000001</v>
      </c>
      <c r="Q920">
        <v>1058.4000000000001</v>
      </c>
      <c r="R920">
        <v>0</v>
      </c>
      <c r="S920">
        <v>-823.19999999999982</v>
      </c>
      <c r="T920">
        <v>-823.19999999999982</v>
      </c>
      <c r="U920">
        <v>1881.6</v>
      </c>
      <c r="V920">
        <v>1881.6</v>
      </c>
      <c r="W920">
        <v>529.20000000000005</v>
      </c>
      <c r="X920">
        <v>1912.5824217533734</v>
      </c>
      <c r="Y920">
        <v>-823.19999999999982</v>
      </c>
      <c r="Z920">
        <v>100</v>
      </c>
      <c r="AA920">
        <v>1</v>
      </c>
      <c r="AB920">
        <v>-0.70710678118654757</v>
      </c>
      <c r="AC920">
        <v>823.19999999999982</v>
      </c>
      <c r="AD920">
        <v>6.7131991845198398</v>
      </c>
      <c r="AE920">
        <v>0</v>
      </c>
      <c r="AF920">
        <v>0</v>
      </c>
    </row>
    <row r="921" spans="1:32" x14ac:dyDescent="0.35">
      <c r="A921" s="1">
        <v>45352</v>
      </c>
      <c r="B921">
        <v>2024</v>
      </c>
      <c r="C921">
        <v>3</v>
      </c>
      <c r="D921">
        <v>1</v>
      </c>
      <c r="E921">
        <v>0</v>
      </c>
      <c r="F921">
        <v>0</v>
      </c>
      <c r="G921" t="s">
        <v>612</v>
      </c>
      <c r="H921" t="s">
        <v>610</v>
      </c>
      <c r="I921" t="s">
        <v>1030</v>
      </c>
      <c r="J921" t="s">
        <v>1031</v>
      </c>
      <c r="K921" t="s">
        <v>1024</v>
      </c>
      <c r="L921" t="s">
        <v>93</v>
      </c>
      <c r="M921" t="s">
        <v>1603</v>
      </c>
      <c r="N921" t="s">
        <v>1610</v>
      </c>
      <c r="O921">
        <v>0</v>
      </c>
      <c r="P921">
        <v>831.04</v>
      </c>
      <c r="Q921">
        <v>831.04</v>
      </c>
      <c r="R921">
        <v>0</v>
      </c>
      <c r="S921">
        <v>-909.44</v>
      </c>
      <c r="T921">
        <v>-909.44</v>
      </c>
      <c r="U921">
        <v>1740.48</v>
      </c>
      <c r="V921">
        <v>1740.48</v>
      </c>
      <c r="W921">
        <v>415.52</v>
      </c>
      <c r="X921">
        <v>1873.7764016018562</v>
      </c>
      <c r="Y921">
        <v>156.80000000000007</v>
      </c>
      <c r="Z921">
        <v>100</v>
      </c>
      <c r="AA921">
        <v>1</v>
      </c>
      <c r="AB921">
        <v>-0.70710678118654746</v>
      </c>
      <c r="AC921">
        <v>909.44</v>
      </c>
      <c r="AD921">
        <v>6.8128290254686812</v>
      </c>
      <c r="AE921">
        <v>0</v>
      </c>
      <c r="AF921">
        <v>0</v>
      </c>
    </row>
    <row r="922" spans="1:32" x14ac:dyDescent="0.35">
      <c r="A922" s="1">
        <v>45505</v>
      </c>
      <c r="B922">
        <v>2024</v>
      </c>
      <c r="C922">
        <v>8</v>
      </c>
      <c r="D922">
        <v>3</v>
      </c>
      <c r="E922">
        <v>1</v>
      </c>
      <c r="F922">
        <v>0</v>
      </c>
      <c r="G922" t="s">
        <v>612</v>
      </c>
      <c r="H922" t="s">
        <v>610</v>
      </c>
      <c r="I922" t="s">
        <v>1030</v>
      </c>
      <c r="J922" t="s">
        <v>1031</v>
      </c>
      <c r="K922" t="s">
        <v>1024</v>
      </c>
      <c r="L922" t="s">
        <v>93</v>
      </c>
      <c r="M922" t="s">
        <v>1603</v>
      </c>
      <c r="N922" t="s">
        <v>1609</v>
      </c>
      <c r="O922">
        <v>0</v>
      </c>
      <c r="P922">
        <v>987.84</v>
      </c>
      <c r="Q922">
        <v>987.84</v>
      </c>
      <c r="R922">
        <v>0</v>
      </c>
      <c r="S922">
        <v>156.80000000000007</v>
      </c>
      <c r="T922">
        <v>156.80000000000007</v>
      </c>
      <c r="U922">
        <v>-909.44</v>
      </c>
      <c r="V922">
        <v>-909.44</v>
      </c>
      <c r="W922">
        <v>329.28000000000003</v>
      </c>
      <c r="X922">
        <v>1333.3532969172124</v>
      </c>
      <c r="Y922">
        <v>156.80000000000007</v>
      </c>
      <c r="Z922">
        <v>100</v>
      </c>
      <c r="AA922">
        <v>1</v>
      </c>
      <c r="AB922">
        <v>-0.1293580631620917</v>
      </c>
      <c r="AC922">
        <v>156.80000000000007</v>
      </c>
      <c r="AD922">
        <v>5.054971107916308</v>
      </c>
      <c r="AE922">
        <v>0</v>
      </c>
      <c r="AF922">
        <v>1</v>
      </c>
    </row>
    <row r="923" spans="1:32" x14ac:dyDescent="0.35">
      <c r="A923" s="1">
        <v>45413</v>
      </c>
      <c r="B923">
        <v>2024</v>
      </c>
      <c r="C923">
        <v>5</v>
      </c>
      <c r="D923">
        <v>2</v>
      </c>
      <c r="E923">
        <v>1</v>
      </c>
      <c r="F923">
        <v>0</v>
      </c>
      <c r="G923" t="s">
        <v>612</v>
      </c>
      <c r="H923" t="s">
        <v>610</v>
      </c>
      <c r="I923" t="s">
        <v>687</v>
      </c>
      <c r="J923" t="s">
        <v>688</v>
      </c>
      <c r="K923" t="s">
        <v>690</v>
      </c>
      <c r="L923" t="s">
        <v>96</v>
      </c>
      <c r="M923" t="s">
        <v>1603</v>
      </c>
      <c r="N923" t="s">
        <v>1605</v>
      </c>
      <c r="O923">
        <v>0</v>
      </c>
      <c r="P923">
        <v>630.59</v>
      </c>
      <c r="Q923">
        <v>630.59</v>
      </c>
      <c r="R923">
        <v>0</v>
      </c>
      <c r="S923">
        <v>630.59</v>
      </c>
      <c r="T923">
        <v>630.59</v>
      </c>
      <c r="U923">
        <v>-585.89</v>
      </c>
      <c r="V923">
        <v>-585.89</v>
      </c>
      <c r="W923">
        <v>210.19666666666669</v>
      </c>
      <c r="X923">
        <v>689.79345324041265</v>
      </c>
      <c r="Y923">
        <v>86.38</v>
      </c>
      <c r="Z923">
        <v>100</v>
      </c>
      <c r="AA923">
        <v>1</v>
      </c>
      <c r="AB923">
        <v>0.60944813459517466</v>
      </c>
      <c r="AC923">
        <v>630.59</v>
      </c>
      <c r="AD923">
        <v>6.4466558890721242</v>
      </c>
      <c r="AE923">
        <v>0</v>
      </c>
      <c r="AF923">
        <v>1</v>
      </c>
    </row>
    <row r="924" spans="1:32" x14ac:dyDescent="0.35">
      <c r="A924" s="1">
        <v>45444</v>
      </c>
      <c r="B924">
        <v>2024</v>
      </c>
      <c r="C924">
        <v>6</v>
      </c>
      <c r="D924">
        <v>2</v>
      </c>
      <c r="E924">
        <v>1</v>
      </c>
      <c r="F924">
        <v>0</v>
      </c>
      <c r="G924" t="s">
        <v>612</v>
      </c>
      <c r="H924" t="s">
        <v>610</v>
      </c>
      <c r="I924" t="s">
        <v>687</v>
      </c>
      <c r="J924" t="s">
        <v>688</v>
      </c>
      <c r="K924" t="s">
        <v>690</v>
      </c>
      <c r="L924" t="s">
        <v>96</v>
      </c>
      <c r="M924" t="s">
        <v>1603</v>
      </c>
      <c r="N924" t="s">
        <v>1606</v>
      </c>
      <c r="O924">
        <v>0</v>
      </c>
      <c r="P924">
        <v>716.97</v>
      </c>
      <c r="Q924">
        <v>716.97</v>
      </c>
      <c r="R924">
        <v>0</v>
      </c>
      <c r="S924">
        <v>86.38</v>
      </c>
      <c r="T924">
        <v>86.38</v>
      </c>
      <c r="U924">
        <v>630.59</v>
      </c>
      <c r="V924">
        <v>630.59</v>
      </c>
      <c r="W924">
        <v>43.693333333333349</v>
      </c>
      <c r="X924">
        <v>609.36238088130563</v>
      </c>
      <c r="Y924">
        <v>86.38</v>
      </c>
      <c r="Z924">
        <v>100</v>
      </c>
      <c r="AA924">
        <v>1</v>
      </c>
      <c r="AB924">
        <v>7.0051365174413918E-2</v>
      </c>
      <c r="AC924">
        <v>86.38</v>
      </c>
      <c r="AD924">
        <v>4.4587561675325551</v>
      </c>
      <c r="AE924">
        <v>0</v>
      </c>
      <c r="AF924">
        <v>1</v>
      </c>
    </row>
    <row r="925" spans="1:32" x14ac:dyDescent="0.35">
      <c r="A925" s="1">
        <v>45474</v>
      </c>
      <c r="B925">
        <v>2024</v>
      </c>
      <c r="C925">
        <v>7</v>
      </c>
      <c r="D925">
        <v>3</v>
      </c>
      <c r="E925">
        <v>1</v>
      </c>
      <c r="F925">
        <v>0</v>
      </c>
      <c r="G925" t="s">
        <v>612</v>
      </c>
      <c r="H925" t="s">
        <v>610</v>
      </c>
      <c r="I925" t="s">
        <v>1009</v>
      </c>
      <c r="J925" t="s">
        <v>1010</v>
      </c>
      <c r="K925" t="s">
        <v>994</v>
      </c>
      <c r="L925" t="s">
        <v>90</v>
      </c>
      <c r="M925" t="s">
        <v>1603</v>
      </c>
      <c r="N925" t="s">
        <v>1611</v>
      </c>
      <c r="O925">
        <v>0</v>
      </c>
      <c r="P925">
        <v>8319.14</v>
      </c>
      <c r="Q925">
        <v>8319.14</v>
      </c>
      <c r="R925">
        <v>0</v>
      </c>
      <c r="S925">
        <v>-922.15999999999985</v>
      </c>
      <c r="T925">
        <v>-922.15999999999985</v>
      </c>
      <c r="U925">
        <v>9241.2999999999993</v>
      </c>
      <c r="V925">
        <v>9241.2999999999993</v>
      </c>
      <c r="W925">
        <v>4159.57</v>
      </c>
      <c r="X925">
        <v>7186.6514863182274</v>
      </c>
      <c r="Y925">
        <v>-922.15999999999985</v>
      </c>
      <c r="Z925">
        <v>100</v>
      </c>
      <c r="AA925">
        <v>1</v>
      </c>
      <c r="AB925">
        <v>-0.70710678118654757</v>
      </c>
      <c r="AC925">
        <v>922.15999999999985</v>
      </c>
      <c r="AD925">
        <v>6.8267187442927568</v>
      </c>
      <c r="AE925">
        <v>0</v>
      </c>
      <c r="AF925">
        <v>0</v>
      </c>
    </row>
    <row r="926" spans="1:32" x14ac:dyDescent="0.35">
      <c r="A926" s="1">
        <v>45413</v>
      </c>
      <c r="B926">
        <v>2024</v>
      </c>
      <c r="C926">
        <v>5</v>
      </c>
      <c r="D926">
        <v>2</v>
      </c>
      <c r="E926">
        <v>1</v>
      </c>
      <c r="F926">
        <v>0</v>
      </c>
      <c r="G926" t="s">
        <v>612</v>
      </c>
      <c r="H926" t="s">
        <v>610</v>
      </c>
      <c r="I926" t="s">
        <v>1048</v>
      </c>
      <c r="J926" t="s">
        <v>1049</v>
      </c>
      <c r="K926" t="s">
        <v>1051</v>
      </c>
      <c r="L926" t="s">
        <v>93</v>
      </c>
      <c r="M926" t="s">
        <v>1603</v>
      </c>
      <c r="N926" t="s">
        <v>1605</v>
      </c>
      <c r="O926">
        <v>0</v>
      </c>
      <c r="P926">
        <v>14522.67</v>
      </c>
      <c r="Q926">
        <v>14522.67</v>
      </c>
      <c r="R926">
        <v>0</v>
      </c>
      <c r="S926">
        <v>0</v>
      </c>
      <c r="T926">
        <v>0</v>
      </c>
      <c r="U926">
        <v>14522.67</v>
      </c>
      <c r="V926">
        <v>14522.67</v>
      </c>
      <c r="W926">
        <v>7261.335</v>
      </c>
      <c r="X926">
        <v>10269.078437934439</v>
      </c>
      <c r="Y926">
        <v>3107.49</v>
      </c>
      <c r="Z926">
        <v>100</v>
      </c>
      <c r="AA926">
        <v>1</v>
      </c>
      <c r="AB926">
        <v>-0.70710678118654746</v>
      </c>
      <c r="AC926">
        <v>0</v>
      </c>
      <c r="AD926">
        <v>0</v>
      </c>
      <c r="AE926">
        <v>0</v>
      </c>
      <c r="AF926">
        <v>0</v>
      </c>
    </row>
    <row r="927" spans="1:32" x14ac:dyDescent="0.35">
      <c r="A927" s="1">
        <v>45383</v>
      </c>
      <c r="B927">
        <v>2024</v>
      </c>
      <c r="C927">
        <v>4</v>
      </c>
      <c r="D927">
        <v>2</v>
      </c>
      <c r="E927">
        <v>0</v>
      </c>
      <c r="F927">
        <v>0</v>
      </c>
      <c r="G927" t="s">
        <v>612</v>
      </c>
      <c r="H927" t="s">
        <v>610</v>
      </c>
      <c r="I927" t="s">
        <v>715</v>
      </c>
      <c r="J927" t="s">
        <v>716</v>
      </c>
      <c r="K927" t="s">
        <v>703</v>
      </c>
      <c r="L927" t="s">
        <v>90</v>
      </c>
      <c r="M927" t="s">
        <v>1603</v>
      </c>
      <c r="N927" t="s">
        <v>1607</v>
      </c>
      <c r="O927">
        <v>0</v>
      </c>
      <c r="P927">
        <v>-1098</v>
      </c>
      <c r="Q927">
        <v>-1098</v>
      </c>
      <c r="R927">
        <v>0</v>
      </c>
      <c r="S927">
        <v>-366</v>
      </c>
      <c r="T927">
        <v>-366</v>
      </c>
      <c r="U927">
        <v>-732</v>
      </c>
      <c r="V927">
        <v>-732</v>
      </c>
      <c r="W927">
        <v>-549</v>
      </c>
      <c r="X927">
        <v>258.80108191427638</v>
      </c>
      <c r="Y927">
        <v>732</v>
      </c>
      <c r="Z927">
        <v>100</v>
      </c>
      <c r="AA927">
        <v>1</v>
      </c>
      <c r="AB927">
        <v>0.70710678118654757</v>
      </c>
      <c r="AC927">
        <v>366</v>
      </c>
      <c r="AD927">
        <v>5.9026333334013659</v>
      </c>
      <c r="AE927">
        <v>0</v>
      </c>
      <c r="AF927">
        <v>0</v>
      </c>
    </row>
    <row r="928" spans="1:32" x14ac:dyDescent="0.35">
      <c r="A928" s="1">
        <v>45474</v>
      </c>
      <c r="B928">
        <v>2024</v>
      </c>
      <c r="C928">
        <v>7</v>
      </c>
      <c r="D928">
        <v>3</v>
      </c>
      <c r="E928">
        <v>1</v>
      </c>
      <c r="F928">
        <v>0</v>
      </c>
      <c r="G928" t="s">
        <v>612</v>
      </c>
      <c r="H928" t="s">
        <v>610</v>
      </c>
      <c r="I928" t="s">
        <v>715</v>
      </c>
      <c r="J928" t="s">
        <v>716</v>
      </c>
      <c r="K928" t="s">
        <v>703</v>
      </c>
      <c r="L928" t="s">
        <v>90</v>
      </c>
      <c r="M928" t="s">
        <v>1603</v>
      </c>
      <c r="N928" t="s">
        <v>1611</v>
      </c>
      <c r="O928">
        <v>0</v>
      </c>
      <c r="P928">
        <v>-366</v>
      </c>
      <c r="Q928">
        <v>-366</v>
      </c>
      <c r="R928">
        <v>0</v>
      </c>
      <c r="S928">
        <v>732</v>
      </c>
      <c r="T928">
        <v>732</v>
      </c>
      <c r="U928">
        <v>-366</v>
      </c>
      <c r="V928">
        <v>-366</v>
      </c>
      <c r="W928">
        <v>-122</v>
      </c>
      <c r="X928">
        <v>761.88975580460453</v>
      </c>
      <c r="Y928">
        <v>732</v>
      </c>
      <c r="Z928">
        <v>100</v>
      </c>
      <c r="AA928">
        <v>1</v>
      </c>
      <c r="AB928">
        <v>1.1208970766356101</v>
      </c>
      <c r="AC928">
        <v>732</v>
      </c>
      <c r="AD928">
        <v>6.5957805139613113</v>
      </c>
      <c r="AE928">
        <v>0</v>
      </c>
      <c r="AF928">
        <v>1</v>
      </c>
    </row>
    <row r="929" spans="1:32" x14ac:dyDescent="0.35">
      <c r="A929" s="1">
        <v>45352</v>
      </c>
      <c r="B929">
        <v>2024</v>
      </c>
      <c r="C929">
        <v>3</v>
      </c>
      <c r="D929">
        <v>1</v>
      </c>
      <c r="E929">
        <v>0</v>
      </c>
      <c r="F929">
        <v>0</v>
      </c>
      <c r="G929" t="s">
        <v>612</v>
      </c>
      <c r="H929" t="s">
        <v>610</v>
      </c>
      <c r="I929" t="s">
        <v>886</v>
      </c>
      <c r="J929" t="s">
        <v>887</v>
      </c>
      <c r="K929" t="s">
        <v>226</v>
      </c>
      <c r="L929" t="s">
        <v>87</v>
      </c>
      <c r="M929" t="s">
        <v>1603</v>
      </c>
      <c r="N929" t="s">
        <v>1610</v>
      </c>
      <c r="O929">
        <v>0</v>
      </c>
      <c r="P929">
        <v>3595.97</v>
      </c>
      <c r="Q929">
        <v>3595.97</v>
      </c>
      <c r="R929">
        <v>0</v>
      </c>
      <c r="S929">
        <v>31.459999999999582</v>
      </c>
      <c r="T929">
        <v>31.459999999999582</v>
      </c>
      <c r="U929">
        <v>3564.51</v>
      </c>
      <c r="V929">
        <v>3564.51</v>
      </c>
      <c r="W929">
        <v>1797.9849999999999</v>
      </c>
      <c r="X929">
        <v>2498.2436132711323</v>
      </c>
      <c r="Y929">
        <v>123.83000000000038</v>
      </c>
      <c r="Z929">
        <v>100</v>
      </c>
      <c r="AA929">
        <v>1</v>
      </c>
      <c r="AB929">
        <v>-0.70710678118654746</v>
      </c>
      <c r="AC929">
        <v>31.459999999999582</v>
      </c>
      <c r="AD929">
        <v>3.4487168976301183</v>
      </c>
      <c r="AE929">
        <v>0</v>
      </c>
      <c r="AF929">
        <v>1</v>
      </c>
    </row>
    <row r="930" spans="1:32" x14ac:dyDescent="0.35">
      <c r="A930" s="1">
        <v>45474</v>
      </c>
      <c r="B930">
        <v>2024</v>
      </c>
      <c r="C930">
        <v>7</v>
      </c>
      <c r="D930">
        <v>3</v>
      </c>
      <c r="E930">
        <v>1</v>
      </c>
      <c r="F930">
        <v>0</v>
      </c>
      <c r="G930" t="s">
        <v>612</v>
      </c>
      <c r="H930" t="s">
        <v>610</v>
      </c>
      <c r="I930" t="s">
        <v>886</v>
      </c>
      <c r="J930" t="s">
        <v>887</v>
      </c>
      <c r="K930" t="s">
        <v>226</v>
      </c>
      <c r="L930" t="s">
        <v>87</v>
      </c>
      <c r="M930" t="s">
        <v>1603</v>
      </c>
      <c r="N930" t="s">
        <v>1611</v>
      </c>
      <c r="O930">
        <v>0</v>
      </c>
      <c r="P930">
        <v>3719.8</v>
      </c>
      <c r="Q930">
        <v>3719.8</v>
      </c>
      <c r="R930">
        <v>0</v>
      </c>
      <c r="S930">
        <v>123.83000000000038</v>
      </c>
      <c r="T930">
        <v>123.83000000000038</v>
      </c>
      <c r="U930">
        <v>31.459999999999582</v>
      </c>
      <c r="V930">
        <v>31.459999999999582</v>
      </c>
      <c r="W930">
        <v>1239.9333333333334</v>
      </c>
      <c r="X930">
        <v>2013.6721589259096</v>
      </c>
      <c r="Y930">
        <v>123.83000000000038</v>
      </c>
      <c r="Z930">
        <v>100</v>
      </c>
      <c r="AA930">
        <v>1</v>
      </c>
      <c r="AB930">
        <v>-0.55426268292285541</v>
      </c>
      <c r="AC930">
        <v>123.83000000000038</v>
      </c>
      <c r="AD930">
        <v>4.8189096572270103</v>
      </c>
      <c r="AE930">
        <v>0</v>
      </c>
      <c r="AF930">
        <v>1</v>
      </c>
    </row>
    <row r="931" spans="1:32" x14ac:dyDescent="0.35">
      <c r="A931" s="1">
        <v>45444</v>
      </c>
      <c r="B931">
        <v>2024</v>
      </c>
      <c r="C931">
        <v>6</v>
      </c>
      <c r="D931">
        <v>2</v>
      </c>
      <c r="E931">
        <v>1</v>
      </c>
      <c r="F931">
        <v>0</v>
      </c>
      <c r="G931" t="s">
        <v>612</v>
      </c>
      <c r="H931" t="s">
        <v>610</v>
      </c>
      <c r="I931" t="s">
        <v>1033</v>
      </c>
      <c r="J931" t="s">
        <v>1034</v>
      </c>
      <c r="K931" t="s">
        <v>1024</v>
      </c>
      <c r="L931" t="s">
        <v>87</v>
      </c>
      <c r="M931" t="s">
        <v>1603</v>
      </c>
      <c r="N931" t="s">
        <v>1606</v>
      </c>
      <c r="O931">
        <v>0</v>
      </c>
      <c r="P931">
        <v>4900.8999999999996</v>
      </c>
      <c r="Q931">
        <v>4900.8999999999996</v>
      </c>
      <c r="R931">
        <v>0</v>
      </c>
      <c r="S931">
        <v>3192.4999999999995</v>
      </c>
      <c r="T931">
        <v>3192.4999999999995</v>
      </c>
      <c r="U931">
        <v>1708.4</v>
      </c>
      <c r="V931">
        <v>1708.4</v>
      </c>
      <c r="W931">
        <v>2450.4499999999998</v>
      </c>
      <c r="X931">
        <v>1049.4171739589547</v>
      </c>
      <c r="Y931">
        <v>3192.4999999999995</v>
      </c>
      <c r="Z931">
        <v>100</v>
      </c>
      <c r="AA931">
        <v>1</v>
      </c>
      <c r="AB931">
        <v>0.70710678118654757</v>
      </c>
      <c r="AC931">
        <v>3192.4999999999995</v>
      </c>
      <c r="AD931">
        <v>8.0685595879066945</v>
      </c>
      <c r="AE931">
        <v>0</v>
      </c>
      <c r="AF931">
        <v>1</v>
      </c>
    </row>
    <row r="932" spans="1:32" x14ac:dyDescent="0.35">
      <c r="A932" s="1">
        <v>45505</v>
      </c>
      <c r="B932">
        <v>2024</v>
      </c>
      <c r="C932">
        <v>8</v>
      </c>
      <c r="D932">
        <v>3</v>
      </c>
      <c r="E932">
        <v>1</v>
      </c>
      <c r="F932">
        <v>0</v>
      </c>
      <c r="G932" t="s">
        <v>612</v>
      </c>
      <c r="H932" t="s">
        <v>610</v>
      </c>
      <c r="I932" t="s">
        <v>886</v>
      </c>
      <c r="J932" t="s">
        <v>887</v>
      </c>
      <c r="K932" t="s">
        <v>226</v>
      </c>
      <c r="L932" t="s">
        <v>96</v>
      </c>
      <c r="M932" t="s">
        <v>1603</v>
      </c>
      <c r="N932" t="s">
        <v>1609</v>
      </c>
      <c r="O932">
        <v>0</v>
      </c>
      <c r="P932">
        <v>468.81</v>
      </c>
      <c r="Q932">
        <v>468.81</v>
      </c>
      <c r="R932">
        <v>0</v>
      </c>
      <c r="S932">
        <v>247.41</v>
      </c>
      <c r="T932">
        <v>247.41</v>
      </c>
      <c r="U932">
        <v>221.4</v>
      </c>
      <c r="V932">
        <v>221.4</v>
      </c>
      <c r="W932">
        <v>234.405</v>
      </c>
      <c r="X932">
        <v>18.391847378662096</v>
      </c>
      <c r="Y932">
        <v>247.41</v>
      </c>
      <c r="Z932">
        <v>100</v>
      </c>
      <c r="AA932">
        <v>1</v>
      </c>
      <c r="AB932">
        <v>0.70710678118654746</v>
      </c>
      <c r="AC932">
        <v>247.41</v>
      </c>
      <c r="AD932">
        <v>5.5110468795133736</v>
      </c>
      <c r="AE932">
        <v>0</v>
      </c>
      <c r="AF932">
        <v>1</v>
      </c>
    </row>
    <row r="933" spans="1:32" x14ac:dyDescent="0.35">
      <c r="A933" s="1">
        <v>45505</v>
      </c>
      <c r="B933">
        <v>2024</v>
      </c>
      <c r="C933">
        <v>8</v>
      </c>
      <c r="D933">
        <v>3</v>
      </c>
      <c r="E933">
        <v>1</v>
      </c>
      <c r="F933">
        <v>0</v>
      </c>
      <c r="G933" t="s">
        <v>612</v>
      </c>
      <c r="H933" t="s">
        <v>610</v>
      </c>
      <c r="I933" t="s">
        <v>1039</v>
      </c>
      <c r="J933" t="s">
        <v>1040</v>
      </c>
      <c r="K933" t="s">
        <v>1024</v>
      </c>
      <c r="L933" t="s">
        <v>96</v>
      </c>
      <c r="M933" t="s">
        <v>1603</v>
      </c>
      <c r="N933" t="s">
        <v>1609</v>
      </c>
      <c r="O933">
        <v>0</v>
      </c>
      <c r="P933">
        <v>19858.59</v>
      </c>
      <c r="Q933">
        <v>19858.59</v>
      </c>
      <c r="R933">
        <v>0</v>
      </c>
      <c r="S933">
        <v>9682.99</v>
      </c>
      <c r="T933">
        <v>9682.99</v>
      </c>
      <c r="U933">
        <v>10175.6</v>
      </c>
      <c r="V933">
        <v>10175.6</v>
      </c>
      <c r="W933">
        <v>6619.53</v>
      </c>
      <c r="X933">
        <v>5737.9699562388787</v>
      </c>
      <c r="Y933">
        <v>9682.99</v>
      </c>
      <c r="Z933">
        <v>100</v>
      </c>
      <c r="AA933">
        <v>1</v>
      </c>
      <c r="AB933">
        <v>0.53389265251713436</v>
      </c>
      <c r="AC933">
        <v>9682.99</v>
      </c>
      <c r="AD933">
        <v>9.1781260168732093</v>
      </c>
      <c r="AE933">
        <v>0</v>
      </c>
      <c r="AF933">
        <v>1</v>
      </c>
    </row>
    <row r="934" spans="1:32" x14ac:dyDescent="0.35">
      <c r="A934" s="1">
        <v>45505</v>
      </c>
      <c r="B934">
        <v>2024</v>
      </c>
      <c r="C934">
        <v>8</v>
      </c>
      <c r="D934">
        <v>3</v>
      </c>
      <c r="E934">
        <v>1</v>
      </c>
      <c r="F934">
        <v>0</v>
      </c>
      <c r="G934" t="s">
        <v>612</v>
      </c>
      <c r="H934" t="s">
        <v>610</v>
      </c>
      <c r="I934" t="s">
        <v>739</v>
      </c>
      <c r="J934" t="s">
        <v>740</v>
      </c>
      <c r="K934" t="s">
        <v>703</v>
      </c>
      <c r="L934" t="s">
        <v>93</v>
      </c>
      <c r="M934" t="s">
        <v>1603</v>
      </c>
      <c r="N934" t="s">
        <v>1609</v>
      </c>
      <c r="O934">
        <v>0</v>
      </c>
      <c r="P934">
        <v>-99000</v>
      </c>
      <c r="Q934">
        <v>-99000</v>
      </c>
      <c r="R934">
        <v>0</v>
      </c>
      <c r="S934">
        <v>-99000</v>
      </c>
      <c r="T934">
        <v>-99000</v>
      </c>
      <c r="U934">
        <v>61447</v>
      </c>
      <c r="V934">
        <v>61447</v>
      </c>
      <c r="W934">
        <v>-33000</v>
      </c>
      <c r="X934">
        <v>83920.997426150745</v>
      </c>
      <c r="Y934">
        <v>-99000</v>
      </c>
      <c r="Z934">
        <v>100</v>
      </c>
      <c r="AA934">
        <v>1</v>
      </c>
      <c r="AB934">
        <v>-0.78645395102791815</v>
      </c>
      <c r="AC934">
        <v>99000</v>
      </c>
      <c r="AD934">
        <v>11.502875129116727</v>
      </c>
      <c r="AE934">
        <v>0</v>
      </c>
      <c r="AF934">
        <v>0</v>
      </c>
    </row>
    <row r="935" spans="1:32" x14ac:dyDescent="0.35">
      <c r="A935" s="1">
        <v>45474</v>
      </c>
      <c r="B935">
        <v>2024</v>
      </c>
      <c r="C935">
        <v>7</v>
      </c>
      <c r="D935">
        <v>3</v>
      </c>
      <c r="E935">
        <v>1</v>
      </c>
      <c r="F935">
        <v>0</v>
      </c>
      <c r="G935" t="s">
        <v>612</v>
      </c>
      <c r="H935" t="s">
        <v>610</v>
      </c>
      <c r="I935" t="s">
        <v>1061</v>
      </c>
      <c r="J935" t="s">
        <v>1062</v>
      </c>
      <c r="K935" t="s">
        <v>1051</v>
      </c>
      <c r="L935" t="s">
        <v>90</v>
      </c>
      <c r="M935" t="s">
        <v>1603</v>
      </c>
      <c r="N935" t="s">
        <v>1611</v>
      </c>
      <c r="O935">
        <v>0</v>
      </c>
      <c r="P935">
        <v>1940.37</v>
      </c>
      <c r="Q935">
        <v>1940.37</v>
      </c>
      <c r="R935">
        <v>0</v>
      </c>
      <c r="S935">
        <v>949.64999999999986</v>
      </c>
      <c r="T935">
        <v>949.64999999999986</v>
      </c>
      <c r="U935">
        <v>990.72</v>
      </c>
      <c r="V935">
        <v>990.72</v>
      </c>
      <c r="W935">
        <v>970.18499999999995</v>
      </c>
      <c r="X935">
        <v>29.040875503331623</v>
      </c>
      <c r="Y935">
        <v>949.64999999999986</v>
      </c>
      <c r="Z935">
        <v>100</v>
      </c>
      <c r="AA935">
        <v>1</v>
      </c>
      <c r="AB935">
        <v>-0.70710678118654746</v>
      </c>
      <c r="AC935">
        <v>949.64999999999986</v>
      </c>
      <c r="AD935">
        <v>6.8560934956582447</v>
      </c>
      <c r="AE935">
        <v>0</v>
      </c>
      <c r="AF935">
        <v>1</v>
      </c>
    </row>
    <row r="936" spans="1:32" x14ac:dyDescent="0.35">
      <c r="A936" s="1">
        <v>45474</v>
      </c>
      <c r="B936">
        <v>2024</v>
      </c>
      <c r="C936">
        <v>7</v>
      </c>
      <c r="D936">
        <v>3</v>
      </c>
      <c r="E936">
        <v>1</v>
      </c>
      <c r="F936">
        <v>0</v>
      </c>
      <c r="G936" t="s">
        <v>612</v>
      </c>
      <c r="H936" t="s">
        <v>610</v>
      </c>
      <c r="I936" t="s">
        <v>712</v>
      </c>
      <c r="J936" t="s">
        <v>713</v>
      </c>
      <c r="K936" t="s">
        <v>703</v>
      </c>
      <c r="L936" t="s">
        <v>87</v>
      </c>
      <c r="M936" t="s">
        <v>1603</v>
      </c>
      <c r="N936" t="s">
        <v>1611</v>
      </c>
      <c r="O936">
        <v>0</v>
      </c>
      <c r="P936">
        <v>366</v>
      </c>
      <c r="Q936">
        <v>366</v>
      </c>
      <c r="R936">
        <v>0</v>
      </c>
      <c r="S936">
        <v>-366</v>
      </c>
      <c r="T936">
        <v>-366</v>
      </c>
      <c r="U936">
        <v>732</v>
      </c>
      <c r="V936">
        <v>732</v>
      </c>
      <c r="W936">
        <v>183</v>
      </c>
      <c r="X936">
        <v>776.4032457428292</v>
      </c>
      <c r="Y936">
        <v>-366</v>
      </c>
      <c r="Z936">
        <v>100</v>
      </c>
      <c r="AA936">
        <v>1</v>
      </c>
      <c r="AB936">
        <v>-0.70710678118654746</v>
      </c>
      <c r="AC936">
        <v>366</v>
      </c>
      <c r="AD936">
        <v>5.9026333334013659</v>
      </c>
      <c r="AE936">
        <v>0</v>
      </c>
      <c r="AF936">
        <v>0</v>
      </c>
    </row>
    <row r="937" spans="1:32" x14ac:dyDescent="0.35">
      <c r="A937" s="1">
        <v>45474</v>
      </c>
      <c r="B937">
        <v>2024</v>
      </c>
      <c r="C937">
        <v>7</v>
      </c>
      <c r="D937">
        <v>3</v>
      </c>
      <c r="E937">
        <v>1</v>
      </c>
      <c r="F937">
        <v>0</v>
      </c>
      <c r="G937" t="s">
        <v>612</v>
      </c>
      <c r="H937" t="s">
        <v>610</v>
      </c>
      <c r="I937" t="s">
        <v>1018</v>
      </c>
      <c r="J937" t="s">
        <v>1019</v>
      </c>
      <c r="K937" t="s">
        <v>994</v>
      </c>
      <c r="L937" t="s">
        <v>96</v>
      </c>
      <c r="M937" t="s">
        <v>1603</v>
      </c>
      <c r="N937" t="s">
        <v>1611</v>
      </c>
      <c r="O937">
        <v>0</v>
      </c>
      <c r="P937">
        <v>28871.57</v>
      </c>
      <c r="Q937">
        <v>28871.57</v>
      </c>
      <c r="R937">
        <v>0</v>
      </c>
      <c r="S937">
        <v>28706.98</v>
      </c>
      <c r="T937">
        <v>28706.98</v>
      </c>
      <c r="U937">
        <v>164.59</v>
      </c>
      <c r="V937">
        <v>164.59</v>
      </c>
      <c r="W937">
        <v>14435.785</v>
      </c>
      <c r="X937">
        <v>20182.517520271103</v>
      </c>
      <c r="Y937">
        <v>-28871.57</v>
      </c>
      <c r="Z937">
        <v>100</v>
      </c>
      <c r="AA937">
        <v>1</v>
      </c>
      <c r="AB937">
        <v>0.70710678118654746</v>
      </c>
      <c r="AC937">
        <v>28706.98</v>
      </c>
      <c r="AD937">
        <v>10.264895577752943</v>
      </c>
      <c r="AE937">
        <v>0</v>
      </c>
      <c r="AF937">
        <v>1</v>
      </c>
    </row>
    <row r="938" spans="1:32" x14ac:dyDescent="0.35">
      <c r="A938" s="1">
        <v>45505</v>
      </c>
      <c r="B938">
        <v>2024</v>
      </c>
      <c r="C938">
        <v>8</v>
      </c>
      <c r="D938">
        <v>3</v>
      </c>
      <c r="E938">
        <v>1</v>
      </c>
      <c r="F938">
        <v>0</v>
      </c>
      <c r="G938" t="s">
        <v>612</v>
      </c>
      <c r="H938" t="s">
        <v>610</v>
      </c>
      <c r="I938" t="s">
        <v>1061</v>
      </c>
      <c r="J938" t="s">
        <v>1062</v>
      </c>
      <c r="K938" t="s">
        <v>1051</v>
      </c>
      <c r="L938" t="s">
        <v>96</v>
      </c>
      <c r="M938" t="s">
        <v>1603</v>
      </c>
      <c r="N938" t="s">
        <v>1609</v>
      </c>
      <c r="O938">
        <v>0</v>
      </c>
      <c r="P938">
        <v>3424.71</v>
      </c>
      <c r="Q938">
        <v>3424.71</v>
      </c>
      <c r="R938">
        <v>0</v>
      </c>
      <c r="S938">
        <v>-2909.58</v>
      </c>
      <c r="T938">
        <v>-2909.58</v>
      </c>
      <c r="U938">
        <v>6334.29</v>
      </c>
      <c r="V938">
        <v>6334.29</v>
      </c>
      <c r="W938">
        <v>1712.355</v>
      </c>
      <c r="X938">
        <v>6536.4031614068908</v>
      </c>
      <c r="Y938">
        <v>-2909.58</v>
      </c>
      <c r="Z938">
        <v>100</v>
      </c>
      <c r="AA938">
        <v>1</v>
      </c>
      <c r="AB938">
        <v>-0.70710678118654746</v>
      </c>
      <c r="AC938">
        <v>2909.58</v>
      </c>
      <c r="AD938">
        <v>7.9757640198520692</v>
      </c>
      <c r="AE938">
        <v>0</v>
      </c>
      <c r="AF938">
        <v>0</v>
      </c>
    </row>
    <row r="939" spans="1:32" x14ac:dyDescent="0.35">
      <c r="A939" s="1">
        <v>45444</v>
      </c>
      <c r="B939">
        <v>2024</v>
      </c>
      <c r="C939">
        <v>6</v>
      </c>
      <c r="D939">
        <v>2</v>
      </c>
      <c r="E939">
        <v>1</v>
      </c>
      <c r="F939">
        <v>0</v>
      </c>
      <c r="G939" t="s">
        <v>612</v>
      </c>
      <c r="H939" t="s">
        <v>610</v>
      </c>
      <c r="I939" t="s">
        <v>1021</v>
      </c>
      <c r="J939" t="s">
        <v>1022</v>
      </c>
      <c r="K939" t="s">
        <v>1024</v>
      </c>
      <c r="L939" t="s">
        <v>96</v>
      </c>
      <c r="M939" t="s">
        <v>1603</v>
      </c>
      <c r="N939" t="s">
        <v>1606</v>
      </c>
      <c r="O939">
        <v>0</v>
      </c>
      <c r="P939">
        <v>34776.14</v>
      </c>
      <c r="Q939">
        <v>34776.14</v>
      </c>
      <c r="R939">
        <v>0</v>
      </c>
      <c r="S939">
        <v>8545.6699999999983</v>
      </c>
      <c r="T939">
        <v>8545.6699999999983</v>
      </c>
      <c r="U939">
        <v>26230.47</v>
      </c>
      <c r="V939">
        <v>26230.47</v>
      </c>
      <c r="W939">
        <v>17388.07</v>
      </c>
      <c r="X939">
        <v>12505.042003927858</v>
      </c>
      <c r="Y939">
        <v>-14229.919999999998</v>
      </c>
      <c r="Z939">
        <v>100</v>
      </c>
      <c r="AA939">
        <v>1</v>
      </c>
      <c r="AB939">
        <v>-0.70710678118654746</v>
      </c>
      <c r="AC939">
        <v>8545.6699999999983</v>
      </c>
      <c r="AD939">
        <v>9.0531800009018912</v>
      </c>
      <c r="AE939">
        <v>0</v>
      </c>
      <c r="AF939">
        <v>1</v>
      </c>
    </row>
    <row r="940" spans="1:32" x14ac:dyDescent="0.35">
      <c r="A940" s="1">
        <v>45474</v>
      </c>
      <c r="B940">
        <v>2024</v>
      </c>
      <c r="C940">
        <v>7</v>
      </c>
      <c r="D940">
        <v>3</v>
      </c>
      <c r="E940">
        <v>1</v>
      </c>
      <c r="F940">
        <v>0</v>
      </c>
      <c r="G940" t="s">
        <v>612</v>
      </c>
      <c r="H940" t="s">
        <v>610</v>
      </c>
      <c r="I940" t="s">
        <v>1021</v>
      </c>
      <c r="J940" t="s">
        <v>1022</v>
      </c>
      <c r="K940" t="s">
        <v>1024</v>
      </c>
      <c r="L940" t="s">
        <v>96</v>
      </c>
      <c r="M940" t="s">
        <v>1603</v>
      </c>
      <c r="N940" t="s">
        <v>1611</v>
      </c>
      <c r="O940">
        <v>0</v>
      </c>
      <c r="P940">
        <v>20546.22</v>
      </c>
      <c r="Q940">
        <v>20546.22</v>
      </c>
      <c r="R940">
        <v>0</v>
      </c>
      <c r="S940">
        <v>-14229.919999999998</v>
      </c>
      <c r="T940">
        <v>-14229.919999999998</v>
      </c>
      <c r="U940">
        <v>8545.6699999999983</v>
      </c>
      <c r="V940">
        <v>8545.6699999999983</v>
      </c>
      <c r="W940">
        <v>6848.7400000000007</v>
      </c>
      <c r="X940">
        <v>20283.502367853042</v>
      </c>
      <c r="Y940">
        <v>-14229.919999999998</v>
      </c>
      <c r="Z940">
        <v>100</v>
      </c>
      <c r="AA940">
        <v>1</v>
      </c>
      <c r="AB940">
        <v>-1.039202185979833</v>
      </c>
      <c r="AC940">
        <v>14229.919999999998</v>
      </c>
      <c r="AD940">
        <v>9.5631020691425856</v>
      </c>
      <c r="AE940">
        <v>0</v>
      </c>
      <c r="AF940">
        <v>0</v>
      </c>
    </row>
    <row r="941" spans="1:32" x14ac:dyDescent="0.35">
      <c r="A941" s="1">
        <v>45505</v>
      </c>
      <c r="B941">
        <v>2024</v>
      </c>
      <c r="C941">
        <v>8</v>
      </c>
      <c r="D941">
        <v>3</v>
      </c>
      <c r="E941">
        <v>1</v>
      </c>
      <c r="F941">
        <v>0</v>
      </c>
      <c r="G941" t="s">
        <v>612</v>
      </c>
      <c r="H941" t="s">
        <v>610</v>
      </c>
      <c r="I941" t="s">
        <v>909</v>
      </c>
      <c r="J941" t="s">
        <v>910</v>
      </c>
      <c r="K941" t="s">
        <v>912</v>
      </c>
      <c r="L941" t="s">
        <v>96</v>
      </c>
      <c r="M941" t="s">
        <v>1603</v>
      </c>
      <c r="N941" t="s">
        <v>1609</v>
      </c>
      <c r="O941">
        <v>0</v>
      </c>
      <c r="P941">
        <v>521.20000000000005</v>
      </c>
      <c r="Q941">
        <v>521.20000000000005</v>
      </c>
      <c r="R941">
        <v>0</v>
      </c>
      <c r="S941">
        <v>-994.7</v>
      </c>
      <c r="T941">
        <v>-994.7</v>
      </c>
      <c r="U941">
        <v>1515.9</v>
      </c>
      <c r="V941">
        <v>1515.9</v>
      </c>
      <c r="W941">
        <v>173.73333333333335</v>
      </c>
      <c r="X941">
        <v>1264.2845974436821</v>
      </c>
      <c r="Y941">
        <v>-994.7</v>
      </c>
      <c r="Z941">
        <v>100</v>
      </c>
      <c r="AA941">
        <v>1</v>
      </c>
      <c r="AB941">
        <v>-0.9241853738437098</v>
      </c>
      <c r="AC941">
        <v>994.7</v>
      </c>
      <c r="AD941">
        <v>6.9024411841583682</v>
      </c>
      <c r="AE941">
        <v>0</v>
      </c>
      <c r="AF941">
        <v>0</v>
      </c>
    </row>
    <row r="942" spans="1:32" x14ac:dyDescent="0.35">
      <c r="A942" s="1">
        <v>45413</v>
      </c>
      <c r="B942">
        <v>2024</v>
      </c>
      <c r="C942">
        <v>5</v>
      </c>
      <c r="D942">
        <v>2</v>
      </c>
      <c r="E942">
        <v>1</v>
      </c>
      <c r="F942">
        <v>0</v>
      </c>
      <c r="G942" t="s">
        <v>612</v>
      </c>
      <c r="H942" t="s">
        <v>610</v>
      </c>
      <c r="I942" t="s">
        <v>1009</v>
      </c>
      <c r="J942" t="s">
        <v>1010</v>
      </c>
      <c r="K942" t="s">
        <v>994</v>
      </c>
      <c r="L942" t="s">
        <v>87</v>
      </c>
      <c r="M942" t="s">
        <v>1603</v>
      </c>
      <c r="N942" t="s">
        <v>1605</v>
      </c>
      <c r="O942">
        <v>0</v>
      </c>
      <c r="P942">
        <v>3444.98</v>
      </c>
      <c r="Q942">
        <v>3444.98</v>
      </c>
      <c r="R942">
        <v>0</v>
      </c>
      <c r="S942">
        <v>-14959.560000000001</v>
      </c>
      <c r="T942">
        <v>-14959.560000000001</v>
      </c>
      <c r="U942">
        <v>18404.54</v>
      </c>
      <c r="V942">
        <v>18404.54</v>
      </c>
      <c r="W942">
        <v>1722.4899999999998</v>
      </c>
      <c r="X942">
        <v>23591.981358186091</v>
      </c>
      <c r="Y942">
        <v>-1859.23</v>
      </c>
      <c r="Z942">
        <v>100</v>
      </c>
      <c r="AA942">
        <v>1</v>
      </c>
      <c r="AB942">
        <v>-0.70710678118654768</v>
      </c>
      <c r="AC942">
        <v>14959.560000000001</v>
      </c>
      <c r="AD942">
        <v>9.6131058393312276</v>
      </c>
      <c r="AE942">
        <v>0</v>
      </c>
      <c r="AF942">
        <v>0</v>
      </c>
    </row>
    <row r="943" spans="1:32" x14ac:dyDescent="0.35">
      <c r="A943" s="1">
        <v>45505</v>
      </c>
      <c r="B943">
        <v>2024</v>
      </c>
      <c r="C943">
        <v>8</v>
      </c>
      <c r="D943">
        <v>3</v>
      </c>
      <c r="E943">
        <v>1</v>
      </c>
      <c r="F943">
        <v>0</v>
      </c>
      <c r="G943" t="s">
        <v>612</v>
      </c>
      <c r="H943" t="s">
        <v>610</v>
      </c>
      <c r="I943" t="s">
        <v>1009</v>
      </c>
      <c r="J943" t="s">
        <v>1010</v>
      </c>
      <c r="K943" t="s">
        <v>994</v>
      </c>
      <c r="L943" t="s">
        <v>87</v>
      </c>
      <c r="M943" t="s">
        <v>1603</v>
      </c>
      <c r="N943" t="s">
        <v>1609</v>
      </c>
      <c r="O943">
        <v>0</v>
      </c>
      <c r="P943">
        <v>1585.75</v>
      </c>
      <c r="Q943">
        <v>1585.75</v>
      </c>
      <c r="R943">
        <v>0</v>
      </c>
      <c r="S943">
        <v>-1859.23</v>
      </c>
      <c r="T943">
        <v>-1859.23</v>
      </c>
      <c r="U943">
        <v>-14959.560000000001</v>
      </c>
      <c r="V943">
        <v>-14959.560000000001</v>
      </c>
      <c r="W943">
        <v>528.58333333333314</v>
      </c>
      <c r="X943">
        <v>16809.730265195612</v>
      </c>
      <c r="Y943">
        <v>-1859.23</v>
      </c>
      <c r="Z943">
        <v>100</v>
      </c>
      <c r="AA943">
        <v>1</v>
      </c>
      <c r="AB943">
        <v>-0.14204947346937968</v>
      </c>
      <c r="AC943">
        <v>1859.23</v>
      </c>
      <c r="AD943">
        <v>7.5279177024998702</v>
      </c>
      <c r="AE943">
        <v>0</v>
      </c>
      <c r="AF943">
        <v>0</v>
      </c>
    </row>
    <row r="944" spans="1:32" x14ac:dyDescent="0.35">
      <c r="A944" s="1">
        <v>45474</v>
      </c>
      <c r="B944">
        <v>2024</v>
      </c>
      <c r="C944">
        <v>7</v>
      </c>
      <c r="D944">
        <v>3</v>
      </c>
      <c r="E944">
        <v>1</v>
      </c>
      <c r="F944">
        <v>0</v>
      </c>
      <c r="G944" t="s">
        <v>612</v>
      </c>
      <c r="H944" t="s">
        <v>610</v>
      </c>
      <c r="I944" t="s">
        <v>1012</v>
      </c>
      <c r="J944" t="s">
        <v>1013</v>
      </c>
      <c r="K944" t="s">
        <v>994</v>
      </c>
      <c r="L944" t="s">
        <v>93</v>
      </c>
      <c r="M944" t="s">
        <v>1603</v>
      </c>
      <c r="N944" t="s">
        <v>1611</v>
      </c>
      <c r="O944">
        <v>0</v>
      </c>
      <c r="P944">
        <v>29733.200000000001</v>
      </c>
      <c r="Q944">
        <v>29733.200000000001</v>
      </c>
      <c r="R944">
        <v>0</v>
      </c>
      <c r="S944">
        <v>12720.400000000001</v>
      </c>
      <c r="T944">
        <v>12720.400000000001</v>
      </c>
      <c r="U944">
        <v>17012.8</v>
      </c>
      <c r="V944">
        <v>17012.8</v>
      </c>
      <c r="W944">
        <v>14866.6</v>
      </c>
      <c r="X944">
        <v>3035.1851475651351</v>
      </c>
      <c r="Y944">
        <v>12720.400000000001</v>
      </c>
      <c r="Z944">
        <v>100</v>
      </c>
      <c r="AA944">
        <v>1</v>
      </c>
      <c r="AB944">
        <v>-0.70710678118654746</v>
      </c>
      <c r="AC944">
        <v>12720.400000000001</v>
      </c>
      <c r="AD944">
        <v>9.4509622829405622</v>
      </c>
      <c r="AE944">
        <v>0</v>
      </c>
      <c r="AF944">
        <v>1</v>
      </c>
    </row>
    <row r="945" spans="1:32" x14ac:dyDescent="0.35">
      <c r="A945" s="1">
        <v>45383</v>
      </c>
      <c r="B945">
        <v>2024</v>
      </c>
      <c r="C945">
        <v>4</v>
      </c>
      <c r="D945">
        <v>2</v>
      </c>
      <c r="E945">
        <v>0</v>
      </c>
      <c r="F945">
        <v>0</v>
      </c>
      <c r="G945" t="s">
        <v>612</v>
      </c>
      <c r="H945" t="s">
        <v>610</v>
      </c>
      <c r="I945" t="s">
        <v>1012</v>
      </c>
      <c r="J945" t="s">
        <v>1013</v>
      </c>
      <c r="K945" t="s">
        <v>994</v>
      </c>
      <c r="L945" t="s">
        <v>87</v>
      </c>
      <c r="M945" t="s">
        <v>1603</v>
      </c>
      <c r="N945" t="s">
        <v>1607</v>
      </c>
      <c r="O945">
        <v>0</v>
      </c>
      <c r="P945">
        <v>13955.2</v>
      </c>
      <c r="Q945">
        <v>13955.2</v>
      </c>
      <c r="R945">
        <v>0</v>
      </c>
      <c r="S945">
        <v>-588</v>
      </c>
      <c r="T945">
        <v>-588</v>
      </c>
      <c r="U945">
        <v>14543.2</v>
      </c>
      <c r="V945">
        <v>14543.2</v>
      </c>
      <c r="W945">
        <v>4651.7333333333336</v>
      </c>
      <c r="X945">
        <v>8571.3050706023369</v>
      </c>
      <c r="Y945">
        <v>4919.5999999999985</v>
      </c>
      <c r="Z945">
        <v>100</v>
      </c>
      <c r="AA945">
        <v>1</v>
      </c>
      <c r="AB945">
        <v>-0.61131103025424327</v>
      </c>
      <c r="AC945">
        <v>588</v>
      </c>
      <c r="AD945">
        <v>6.3767269478986268</v>
      </c>
      <c r="AE945">
        <v>0</v>
      </c>
      <c r="AF945">
        <v>0</v>
      </c>
    </row>
    <row r="946" spans="1:32" x14ac:dyDescent="0.35">
      <c r="A946" s="1">
        <v>45413</v>
      </c>
      <c r="B946">
        <v>2024</v>
      </c>
      <c r="C946">
        <v>5</v>
      </c>
      <c r="D946">
        <v>2</v>
      </c>
      <c r="E946">
        <v>1</v>
      </c>
      <c r="F946">
        <v>0</v>
      </c>
      <c r="G946" t="s">
        <v>612</v>
      </c>
      <c r="H946" t="s">
        <v>610</v>
      </c>
      <c r="I946" t="s">
        <v>1012</v>
      </c>
      <c r="J946" t="s">
        <v>1013</v>
      </c>
      <c r="K946" t="s">
        <v>994</v>
      </c>
      <c r="L946" t="s">
        <v>87</v>
      </c>
      <c r="M946" t="s">
        <v>1603</v>
      </c>
      <c r="N946" t="s">
        <v>1605</v>
      </c>
      <c r="O946">
        <v>0</v>
      </c>
      <c r="P946">
        <v>18874.8</v>
      </c>
      <c r="Q946">
        <v>18874.8</v>
      </c>
      <c r="R946">
        <v>0</v>
      </c>
      <c r="S946">
        <v>4919.5999999999985</v>
      </c>
      <c r="T946">
        <v>4919.5999999999985</v>
      </c>
      <c r="U946">
        <v>-588</v>
      </c>
      <c r="V946">
        <v>-588</v>
      </c>
      <c r="W946">
        <v>6291.5999999999995</v>
      </c>
      <c r="X946">
        <v>7658.3347641638129</v>
      </c>
      <c r="Y946">
        <v>-686.27999999999884</v>
      </c>
      <c r="Z946">
        <v>100</v>
      </c>
      <c r="AA946">
        <v>1</v>
      </c>
      <c r="AB946">
        <v>-0.17915121788878929</v>
      </c>
      <c r="AC946">
        <v>4919.5999999999985</v>
      </c>
      <c r="AD946">
        <v>8.5009825053682544</v>
      </c>
      <c r="AE946">
        <v>0</v>
      </c>
      <c r="AF946">
        <v>1</v>
      </c>
    </row>
    <row r="947" spans="1:32" x14ac:dyDescent="0.35">
      <c r="A947" s="1">
        <v>45444</v>
      </c>
      <c r="B947">
        <v>2024</v>
      </c>
      <c r="C947">
        <v>6</v>
      </c>
      <c r="D947">
        <v>2</v>
      </c>
      <c r="E947">
        <v>1</v>
      </c>
      <c r="F947">
        <v>0</v>
      </c>
      <c r="G947" t="s">
        <v>612</v>
      </c>
      <c r="H947" t="s">
        <v>610</v>
      </c>
      <c r="I947" t="s">
        <v>1012</v>
      </c>
      <c r="J947" t="s">
        <v>1013</v>
      </c>
      <c r="K947" t="s">
        <v>994</v>
      </c>
      <c r="L947" t="s">
        <v>87</v>
      </c>
      <c r="M947" t="s">
        <v>1603</v>
      </c>
      <c r="N947" t="s">
        <v>1606</v>
      </c>
      <c r="O947">
        <v>0</v>
      </c>
      <c r="P947">
        <v>18188.52</v>
      </c>
      <c r="Q947">
        <v>18188.52</v>
      </c>
      <c r="R947">
        <v>0</v>
      </c>
      <c r="S947">
        <v>-686.27999999999884</v>
      </c>
      <c r="T947">
        <v>-686.27999999999884</v>
      </c>
      <c r="U947">
        <v>4919.5999999999985</v>
      </c>
      <c r="V947">
        <v>4919.5999999999985</v>
      </c>
      <c r="W947">
        <v>1215.1066666666666</v>
      </c>
      <c r="X947">
        <v>3208.5616531607002</v>
      </c>
      <c r="Y947">
        <v>10251.079999999998</v>
      </c>
      <c r="Z947">
        <v>100</v>
      </c>
      <c r="AA947">
        <v>1</v>
      </c>
      <c r="AB947">
        <v>-0.59259782799985827</v>
      </c>
      <c r="AC947">
        <v>686.27999999999884</v>
      </c>
      <c r="AD947">
        <v>6.5312857077152238</v>
      </c>
      <c r="AE947">
        <v>0</v>
      </c>
      <c r="AF947">
        <v>0</v>
      </c>
    </row>
    <row r="948" spans="1:32" x14ac:dyDescent="0.35">
      <c r="A948" s="1">
        <v>45505</v>
      </c>
      <c r="B948">
        <v>2024</v>
      </c>
      <c r="C948">
        <v>8</v>
      </c>
      <c r="D948">
        <v>3</v>
      </c>
      <c r="E948">
        <v>1</v>
      </c>
      <c r="F948">
        <v>0</v>
      </c>
      <c r="G948" t="s">
        <v>612</v>
      </c>
      <c r="H948" t="s">
        <v>610</v>
      </c>
      <c r="I948" t="s">
        <v>1012</v>
      </c>
      <c r="J948" t="s">
        <v>1013</v>
      </c>
      <c r="K948" t="s">
        <v>994</v>
      </c>
      <c r="L948" t="s">
        <v>87</v>
      </c>
      <c r="M948" t="s">
        <v>1603</v>
      </c>
      <c r="N948" t="s">
        <v>1609</v>
      </c>
      <c r="O948">
        <v>0</v>
      </c>
      <c r="P948">
        <v>28439.599999999999</v>
      </c>
      <c r="Q948">
        <v>28439.599999999999</v>
      </c>
      <c r="R948">
        <v>0</v>
      </c>
      <c r="S948">
        <v>10251.079999999998</v>
      </c>
      <c r="T948">
        <v>10251.079999999998</v>
      </c>
      <c r="U948">
        <v>-686.27999999999884</v>
      </c>
      <c r="V948">
        <v>-686.27999999999884</v>
      </c>
      <c r="W948">
        <v>4828.1333333333323</v>
      </c>
      <c r="X948">
        <v>5469.2536561886864</v>
      </c>
      <c r="Y948">
        <v>10251.079999999998</v>
      </c>
      <c r="Z948">
        <v>100</v>
      </c>
      <c r="AA948">
        <v>1</v>
      </c>
      <c r="AB948">
        <v>0.99153321596821131</v>
      </c>
      <c r="AC948">
        <v>10251.079999999998</v>
      </c>
      <c r="AD948">
        <v>9.23513834486962</v>
      </c>
      <c r="AE948">
        <v>0</v>
      </c>
      <c r="AF948">
        <v>1</v>
      </c>
    </row>
    <row r="949" spans="1:32" x14ac:dyDescent="0.35">
      <c r="A949" s="1">
        <v>45352</v>
      </c>
      <c r="B949">
        <v>2024</v>
      </c>
      <c r="C949">
        <v>3</v>
      </c>
      <c r="D949">
        <v>1</v>
      </c>
      <c r="E949">
        <v>0</v>
      </c>
      <c r="F949">
        <v>0</v>
      </c>
      <c r="G949" t="s">
        <v>612</v>
      </c>
      <c r="H949" t="s">
        <v>610</v>
      </c>
      <c r="I949" t="s">
        <v>1015</v>
      </c>
      <c r="J949" t="s">
        <v>1016</v>
      </c>
      <c r="K949" t="s">
        <v>994</v>
      </c>
      <c r="L949" t="s">
        <v>93</v>
      </c>
      <c r="M949" t="s">
        <v>1603</v>
      </c>
      <c r="N949" t="s">
        <v>1610</v>
      </c>
      <c r="O949">
        <v>0</v>
      </c>
      <c r="P949">
        <v>25189.15</v>
      </c>
      <c r="Q949">
        <v>25189.15</v>
      </c>
      <c r="R949">
        <v>0</v>
      </c>
      <c r="S949">
        <v>-34201.339999999997</v>
      </c>
      <c r="T949">
        <v>-34201.339999999997</v>
      </c>
      <c r="U949">
        <v>59390.49</v>
      </c>
      <c r="V949">
        <v>59390.49</v>
      </c>
      <c r="W949">
        <v>12594.575000000001</v>
      </c>
      <c r="X949">
        <v>66179.417656658552</v>
      </c>
      <c r="Y949">
        <v>3595.4399999999987</v>
      </c>
      <c r="Z949">
        <v>100</v>
      </c>
      <c r="AA949">
        <v>1</v>
      </c>
      <c r="AB949">
        <v>-0.70710678118654746</v>
      </c>
      <c r="AC949">
        <v>34201.339999999997</v>
      </c>
      <c r="AD949">
        <v>10.44002010356968</v>
      </c>
      <c r="AE949">
        <v>0</v>
      </c>
      <c r="AF949">
        <v>0</v>
      </c>
    </row>
    <row r="950" spans="1:32" x14ac:dyDescent="0.35">
      <c r="A950" s="1">
        <v>45383</v>
      </c>
      <c r="B950">
        <v>2024</v>
      </c>
      <c r="C950">
        <v>4</v>
      </c>
      <c r="D950">
        <v>2</v>
      </c>
      <c r="E950">
        <v>0</v>
      </c>
      <c r="F950">
        <v>0</v>
      </c>
      <c r="G950" t="s">
        <v>612</v>
      </c>
      <c r="H950" t="s">
        <v>610</v>
      </c>
      <c r="I950" t="s">
        <v>1015</v>
      </c>
      <c r="J950" t="s">
        <v>1016</v>
      </c>
      <c r="K950" t="s">
        <v>994</v>
      </c>
      <c r="L950" t="s">
        <v>93</v>
      </c>
      <c r="M950" t="s">
        <v>1603</v>
      </c>
      <c r="N950" t="s">
        <v>1607</v>
      </c>
      <c r="O950">
        <v>0</v>
      </c>
      <c r="P950">
        <v>28784.59</v>
      </c>
      <c r="Q950">
        <v>28784.59</v>
      </c>
      <c r="R950">
        <v>0</v>
      </c>
      <c r="S950">
        <v>3595.4399999999987</v>
      </c>
      <c r="T950">
        <v>3595.4399999999987</v>
      </c>
      <c r="U950">
        <v>-34201.339999999997</v>
      </c>
      <c r="V950">
        <v>-34201.339999999997</v>
      </c>
      <c r="W950">
        <v>9594.8633333333328</v>
      </c>
      <c r="X950">
        <v>47083.462818028085</v>
      </c>
      <c r="Y950">
        <v>10307.719999999998</v>
      </c>
      <c r="Z950">
        <v>100</v>
      </c>
      <c r="AA950">
        <v>1</v>
      </c>
      <c r="AB950">
        <v>-0.12742103010818009</v>
      </c>
      <c r="AC950">
        <v>3595.4399999999987</v>
      </c>
      <c r="AD950">
        <v>8.1874216548772356</v>
      </c>
      <c r="AE950">
        <v>0</v>
      </c>
      <c r="AF950">
        <v>1</v>
      </c>
    </row>
    <row r="951" spans="1:32" x14ac:dyDescent="0.35">
      <c r="A951" s="1">
        <v>45474</v>
      </c>
      <c r="B951">
        <v>2024</v>
      </c>
      <c r="C951">
        <v>7</v>
      </c>
      <c r="D951">
        <v>3</v>
      </c>
      <c r="E951">
        <v>1</v>
      </c>
      <c r="F951">
        <v>0</v>
      </c>
      <c r="G951" t="s">
        <v>612</v>
      </c>
      <c r="H951" t="s">
        <v>610</v>
      </c>
      <c r="I951" t="s">
        <v>1015</v>
      </c>
      <c r="J951" t="s">
        <v>1016</v>
      </c>
      <c r="K951" t="s">
        <v>994</v>
      </c>
      <c r="L951" t="s">
        <v>93</v>
      </c>
      <c r="M951" t="s">
        <v>1603</v>
      </c>
      <c r="N951" t="s">
        <v>1611</v>
      </c>
      <c r="O951">
        <v>0</v>
      </c>
      <c r="P951">
        <v>39092.31</v>
      </c>
      <c r="Q951">
        <v>39092.31</v>
      </c>
      <c r="R951">
        <v>0</v>
      </c>
      <c r="S951">
        <v>10307.719999999998</v>
      </c>
      <c r="T951">
        <v>10307.719999999998</v>
      </c>
      <c r="U951">
        <v>3595.4399999999987</v>
      </c>
      <c r="V951">
        <v>3595.4399999999987</v>
      </c>
      <c r="W951">
        <v>-6766.06</v>
      </c>
      <c r="X951">
        <v>23995.512438962411</v>
      </c>
      <c r="Y951">
        <v>6817.1700000000055</v>
      </c>
      <c r="Z951">
        <v>100</v>
      </c>
      <c r="AA951">
        <v>1</v>
      </c>
      <c r="AB951">
        <v>0.71154054506777964</v>
      </c>
      <c r="AC951">
        <v>10307.719999999998</v>
      </c>
      <c r="AD951">
        <v>9.2406484080350673</v>
      </c>
      <c r="AE951">
        <v>0</v>
      </c>
      <c r="AF951">
        <v>1</v>
      </c>
    </row>
    <row r="952" spans="1:32" x14ac:dyDescent="0.35">
      <c r="A952" s="1">
        <v>45505</v>
      </c>
      <c r="B952">
        <v>2024</v>
      </c>
      <c r="C952">
        <v>8</v>
      </c>
      <c r="D952">
        <v>3</v>
      </c>
      <c r="E952">
        <v>1</v>
      </c>
      <c r="F952">
        <v>0</v>
      </c>
      <c r="G952" t="s">
        <v>612</v>
      </c>
      <c r="H952" t="s">
        <v>610</v>
      </c>
      <c r="I952" t="s">
        <v>1015</v>
      </c>
      <c r="J952" t="s">
        <v>1016</v>
      </c>
      <c r="K952" t="s">
        <v>994</v>
      </c>
      <c r="L952" t="s">
        <v>93</v>
      </c>
      <c r="M952" t="s">
        <v>1603</v>
      </c>
      <c r="N952" t="s">
        <v>1609</v>
      </c>
      <c r="O952">
        <v>0</v>
      </c>
      <c r="P952">
        <v>45909.48</v>
      </c>
      <c r="Q952">
        <v>45909.48</v>
      </c>
      <c r="R952">
        <v>0</v>
      </c>
      <c r="S952">
        <v>6817.1700000000055</v>
      </c>
      <c r="T952">
        <v>6817.1700000000055</v>
      </c>
      <c r="U952">
        <v>10307.719999999998</v>
      </c>
      <c r="V952">
        <v>10307.719999999998</v>
      </c>
      <c r="W952">
        <v>6906.7766666666676</v>
      </c>
      <c r="X952">
        <v>3357.0370441258656</v>
      </c>
      <c r="Y952">
        <v>6817.1700000000055</v>
      </c>
      <c r="Z952">
        <v>100</v>
      </c>
      <c r="AA952">
        <v>1</v>
      </c>
      <c r="AB952">
        <v>-2.6692188822716605E-2</v>
      </c>
      <c r="AC952">
        <v>6817.1700000000055</v>
      </c>
      <c r="AD952">
        <v>8.8271997087077079</v>
      </c>
      <c r="AE952">
        <v>0</v>
      </c>
      <c r="AF952">
        <v>1</v>
      </c>
    </row>
    <row r="953" spans="1:32" x14ac:dyDescent="0.35">
      <c r="A953" s="1">
        <v>45444</v>
      </c>
      <c r="B953">
        <v>2024</v>
      </c>
      <c r="C953">
        <v>6</v>
      </c>
      <c r="D953">
        <v>2</v>
      </c>
      <c r="E953">
        <v>1</v>
      </c>
      <c r="F953">
        <v>0</v>
      </c>
      <c r="G953" t="s">
        <v>612</v>
      </c>
      <c r="H953" t="s">
        <v>610</v>
      </c>
      <c r="I953" t="s">
        <v>886</v>
      </c>
      <c r="J953" t="s">
        <v>887</v>
      </c>
      <c r="K953" t="s">
        <v>226</v>
      </c>
      <c r="L953" t="s">
        <v>90</v>
      </c>
      <c r="M953" t="s">
        <v>1603</v>
      </c>
      <c r="N953" t="s">
        <v>1606</v>
      </c>
      <c r="O953">
        <v>0</v>
      </c>
      <c r="P953">
        <v>1416.2</v>
      </c>
      <c r="Q953">
        <v>1416.2</v>
      </c>
      <c r="R953">
        <v>0</v>
      </c>
      <c r="S953">
        <v>-2522.0100000000002</v>
      </c>
      <c r="T953">
        <v>-2522.0100000000002</v>
      </c>
      <c r="U953">
        <v>3938.21</v>
      </c>
      <c r="V953">
        <v>3938.21</v>
      </c>
      <c r="W953">
        <v>708.09999999999991</v>
      </c>
      <c r="X953">
        <v>4568.0653699569584</v>
      </c>
      <c r="Y953">
        <v>-2522.0100000000002</v>
      </c>
      <c r="Z953">
        <v>100</v>
      </c>
      <c r="AA953">
        <v>1</v>
      </c>
      <c r="AB953">
        <v>-0.70710678118654746</v>
      </c>
      <c r="AC953">
        <v>2522.0100000000002</v>
      </c>
      <c r="AD953">
        <v>7.8328114816240619</v>
      </c>
      <c r="AE953">
        <v>0</v>
      </c>
      <c r="AF953">
        <v>0</v>
      </c>
    </row>
    <row r="954" spans="1:32" x14ac:dyDescent="0.35">
      <c r="A954" s="1">
        <v>45413</v>
      </c>
      <c r="B954">
        <v>2024</v>
      </c>
      <c r="C954">
        <v>5</v>
      </c>
      <c r="D954">
        <v>2</v>
      </c>
      <c r="E954">
        <v>1</v>
      </c>
      <c r="F954">
        <v>0</v>
      </c>
      <c r="G954" t="s">
        <v>612</v>
      </c>
      <c r="H954" t="s">
        <v>610</v>
      </c>
      <c r="I954" t="s">
        <v>1061</v>
      </c>
      <c r="J954" t="s">
        <v>1062</v>
      </c>
      <c r="K954" t="s">
        <v>1051</v>
      </c>
      <c r="L954" t="s">
        <v>87</v>
      </c>
      <c r="M954" t="s">
        <v>1603</v>
      </c>
      <c r="N954" t="s">
        <v>1605</v>
      </c>
      <c r="O954">
        <v>0</v>
      </c>
      <c r="P954">
        <v>72.260000000000005</v>
      </c>
      <c r="Q954">
        <v>72.260000000000005</v>
      </c>
      <c r="R954">
        <v>0</v>
      </c>
      <c r="S954">
        <v>-3616.7799999999997</v>
      </c>
      <c r="T954">
        <v>-3616.7799999999997</v>
      </c>
      <c r="U954">
        <v>3689.04</v>
      </c>
      <c r="V954">
        <v>3689.04</v>
      </c>
      <c r="W954">
        <v>24.086666666666741</v>
      </c>
      <c r="X954">
        <v>3652.9695582817731</v>
      </c>
      <c r="Y954">
        <v>-3616.7799999999997</v>
      </c>
      <c r="Z954">
        <v>100</v>
      </c>
      <c r="AA954">
        <v>1</v>
      </c>
      <c r="AB954">
        <v>-0.99668683480056164</v>
      </c>
      <c r="AC954">
        <v>3616.7799999999997</v>
      </c>
      <c r="AD954">
        <v>8.1933394062150509</v>
      </c>
      <c r="AE954">
        <v>0</v>
      </c>
      <c r="AF954">
        <v>0</v>
      </c>
    </row>
    <row r="955" spans="1:32" x14ac:dyDescent="0.35">
      <c r="A955" s="1">
        <v>45505</v>
      </c>
      <c r="B955">
        <v>2024</v>
      </c>
      <c r="C955">
        <v>8</v>
      </c>
      <c r="D955">
        <v>3</v>
      </c>
      <c r="E955">
        <v>1</v>
      </c>
      <c r="F955">
        <v>0</v>
      </c>
      <c r="G955" t="s">
        <v>612</v>
      </c>
      <c r="H955" t="s">
        <v>610</v>
      </c>
      <c r="I955" t="s">
        <v>1021</v>
      </c>
      <c r="J955" t="s">
        <v>1022</v>
      </c>
      <c r="K955" t="s">
        <v>1024</v>
      </c>
      <c r="L955" t="s">
        <v>90</v>
      </c>
      <c r="M955" t="s">
        <v>1603</v>
      </c>
      <c r="N955" t="s">
        <v>1609</v>
      </c>
      <c r="O955">
        <v>0</v>
      </c>
      <c r="P955">
        <v>10668.91</v>
      </c>
      <c r="Q955">
        <v>10668.91</v>
      </c>
      <c r="R955">
        <v>0</v>
      </c>
      <c r="S955">
        <v>-21833.14</v>
      </c>
      <c r="T955">
        <v>-21833.14</v>
      </c>
      <c r="U955">
        <v>32502.05</v>
      </c>
      <c r="V955">
        <v>32502.05</v>
      </c>
      <c r="W955">
        <v>5334.4549999999999</v>
      </c>
      <c r="X955">
        <v>38420.781306059485</v>
      </c>
      <c r="Y955">
        <v>-21833.14</v>
      </c>
      <c r="Z955">
        <v>100</v>
      </c>
      <c r="AA955">
        <v>1</v>
      </c>
      <c r="AB955">
        <v>-0.70710678118654757</v>
      </c>
      <c r="AC955">
        <v>21833.14</v>
      </c>
      <c r="AD955">
        <v>9.9911842779541953</v>
      </c>
      <c r="AE955">
        <v>0</v>
      </c>
      <c r="AF955">
        <v>0</v>
      </c>
    </row>
    <row r="956" spans="1:32" x14ac:dyDescent="0.35">
      <c r="A956" s="1">
        <v>45383</v>
      </c>
      <c r="B956">
        <v>2024</v>
      </c>
      <c r="C956">
        <v>4</v>
      </c>
      <c r="D956">
        <v>2</v>
      </c>
      <c r="E956">
        <v>0</v>
      </c>
      <c r="F956">
        <v>0</v>
      </c>
      <c r="G956" t="s">
        <v>612</v>
      </c>
      <c r="H956" t="s">
        <v>610</v>
      </c>
      <c r="I956" t="s">
        <v>909</v>
      </c>
      <c r="J956" t="s">
        <v>910</v>
      </c>
      <c r="K956" t="s">
        <v>912</v>
      </c>
      <c r="L956" t="s">
        <v>90</v>
      </c>
      <c r="M956" t="s">
        <v>1603</v>
      </c>
      <c r="N956" t="s">
        <v>1607</v>
      </c>
      <c r="O956">
        <v>0</v>
      </c>
      <c r="P956">
        <v>1676.4</v>
      </c>
      <c r="Q956">
        <v>1676.4</v>
      </c>
      <c r="R956">
        <v>0</v>
      </c>
      <c r="S956">
        <v>1103.8000000000002</v>
      </c>
      <c r="T956">
        <v>1103.8000000000002</v>
      </c>
      <c r="U956">
        <v>572.6</v>
      </c>
      <c r="V956">
        <v>572.6</v>
      </c>
      <c r="W956">
        <v>838.2</v>
      </c>
      <c r="X956">
        <v>375.61512216629421</v>
      </c>
      <c r="Y956">
        <v>-984.40000000000009</v>
      </c>
      <c r="Z956">
        <v>100</v>
      </c>
      <c r="AA956">
        <v>1</v>
      </c>
      <c r="AB956">
        <v>0.70710678118654757</v>
      </c>
      <c r="AC956">
        <v>1103.8000000000002</v>
      </c>
      <c r="AD956">
        <v>7.0065140510054009</v>
      </c>
      <c r="AE956">
        <v>0</v>
      </c>
      <c r="AF956">
        <v>1</v>
      </c>
    </row>
    <row r="957" spans="1:32" x14ac:dyDescent="0.35">
      <c r="A957" s="1">
        <v>45413</v>
      </c>
      <c r="B957">
        <v>2024</v>
      </c>
      <c r="C957">
        <v>5</v>
      </c>
      <c r="D957">
        <v>2</v>
      </c>
      <c r="E957">
        <v>1</v>
      </c>
      <c r="F957">
        <v>0</v>
      </c>
      <c r="G957" t="s">
        <v>612</v>
      </c>
      <c r="H957" t="s">
        <v>610</v>
      </c>
      <c r="I957" t="s">
        <v>909</v>
      </c>
      <c r="J957" t="s">
        <v>910</v>
      </c>
      <c r="K957" t="s">
        <v>912</v>
      </c>
      <c r="L957" t="s">
        <v>90</v>
      </c>
      <c r="M957" t="s">
        <v>1603</v>
      </c>
      <c r="N957" t="s">
        <v>1605</v>
      </c>
      <c r="O957">
        <v>0</v>
      </c>
      <c r="P957">
        <v>692</v>
      </c>
      <c r="Q957">
        <v>692</v>
      </c>
      <c r="R957">
        <v>0</v>
      </c>
      <c r="S957">
        <v>-984.40000000000009</v>
      </c>
      <c r="T957">
        <v>-984.40000000000009</v>
      </c>
      <c r="U957">
        <v>1103.8000000000002</v>
      </c>
      <c r="V957">
        <v>1103.8000000000002</v>
      </c>
      <c r="W957">
        <v>230.66666666666666</v>
      </c>
      <c r="X957">
        <v>1085.2804307336116</v>
      </c>
      <c r="Y957">
        <v>-984.40000000000009</v>
      </c>
      <c r="Z957">
        <v>100</v>
      </c>
      <c r="AA957">
        <v>1</v>
      </c>
      <c r="AB957">
        <v>-1.1195877418017426</v>
      </c>
      <c r="AC957">
        <v>984.40000000000009</v>
      </c>
      <c r="AD957">
        <v>6.8920323185169012</v>
      </c>
      <c r="AE957">
        <v>0</v>
      </c>
      <c r="AF957">
        <v>0</v>
      </c>
    </row>
    <row r="958" spans="1:32" x14ac:dyDescent="0.35">
      <c r="A958" s="1">
        <v>45383</v>
      </c>
      <c r="B958">
        <v>2024</v>
      </c>
      <c r="C958">
        <v>4</v>
      </c>
      <c r="D958">
        <v>2</v>
      </c>
      <c r="E958">
        <v>0</v>
      </c>
      <c r="F958">
        <v>0</v>
      </c>
      <c r="G958" t="s">
        <v>267</v>
      </c>
      <c r="H958" t="s">
        <v>265</v>
      </c>
      <c r="I958" t="s">
        <v>1356</v>
      </c>
      <c r="J958" t="s">
        <v>1357</v>
      </c>
      <c r="K958" t="s">
        <v>1359</v>
      </c>
      <c r="L958" t="s">
        <v>60</v>
      </c>
      <c r="M958" t="s">
        <v>1612</v>
      </c>
      <c r="N958" t="s">
        <v>1616</v>
      </c>
      <c r="O958">
        <v>0</v>
      </c>
      <c r="P958">
        <v>-500</v>
      </c>
      <c r="Q958">
        <v>-500</v>
      </c>
      <c r="R958">
        <v>0</v>
      </c>
      <c r="S958">
        <v>21620</v>
      </c>
      <c r="T958">
        <v>21620</v>
      </c>
      <c r="U958">
        <v>-21620</v>
      </c>
      <c r="V958">
        <v>-21620</v>
      </c>
      <c r="W958">
        <v>0</v>
      </c>
      <c r="X958">
        <v>21620</v>
      </c>
      <c r="Y958">
        <v>21620</v>
      </c>
      <c r="Z958">
        <v>100</v>
      </c>
      <c r="AA958">
        <v>1</v>
      </c>
      <c r="AB958">
        <v>1</v>
      </c>
      <c r="AC958">
        <v>21620</v>
      </c>
      <c r="AD958">
        <v>9.9813740911931994</v>
      </c>
      <c r="AE958">
        <v>0</v>
      </c>
      <c r="AF958">
        <v>1</v>
      </c>
    </row>
    <row r="959" spans="1:32" x14ac:dyDescent="0.35">
      <c r="A959" s="1">
        <v>45413</v>
      </c>
      <c r="B959">
        <v>2024</v>
      </c>
      <c r="C959">
        <v>5</v>
      </c>
      <c r="D959">
        <v>2</v>
      </c>
      <c r="E959">
        <v>1</v>
      </c>
      <c r="F959">
        <v>0</v>
      </c>
      <c r="G959" t="s">
        <v>267</v>
      </c>
      <c r="H959" t="s">
        <v>265</v>
      </c>
      <c r="I959" t="s">
        <v>1356</v>
      </c>
      <c r="J959" t="s">
        <v>1357</v>
      </c>
      <c r="K959" t="s">
        <v>1359</v>
      </c>
      <c r="L959" t="s">
        <v>60</v>
      </c>
      <c r="M959" t="s">
        <v>1612</v>
      </c>
      <c r="N959" t="s">
        <v>1617</v>
      </c>
      <c r="O959">
        <v>0</v>
      </c>
      <c r="P959">
        <v>-500</v>
      </c>
      <c r="Q959">
        <v>-500</v>
      </c>
      <c r="R959">
        <v>0</v>
      </c>
      <c r="S959">
        <v>21620</v>
      </c>
      <c r="T959">
        <v>21620</v>
      </c>
      <c r="U959">
        <v>21620</v>
      </c>
      <c r="V959">
        <v>21620</v>
      </c>
      <c r="W959">
        <v>7206.666666666667</v>
      </c>
      <c r="X959">
        <v>24964.625639759415</v>
      </c>
      <c r="Y959">
        <v>0</v>
      </c>
      <c r="Z959">
        <v>100</v>
      </c>
      <c r="AA959">
        <v>1</v>
      </c>
      <c r="AB959">
        <v>0.57735026918962573</v>
      </c>
      <c r="AC959">
        <v>21620</v>
      </c>
      <c r="AD959">
        <v>9.9813740911931994</v>
      </c>
      <c r="AE959">
        <v>0</v>
      </c>
      <c r="AF959">
        <v>1</v>
      </c>
    </row>
    <row r="960" spans="1:32" x14ac:dyDescent="0.35">
      <c r="A960" s="1">
        <v>45474</v>
      </c>
      <c r="B960">
        <v>2024</v>
      </c>
      <c r="C960">
        <v>7</v>
      </c>
      <c r="D960">
        <v>3</v>
      </c>
      <c r="E960">
        <v>1</v>
      </c>
      <c r="F960">
        <v>0</v>
      </c>
      <c r="G960" t="s">
        <v>267</v>
      </c>
      <c r="H960" t="s">
        <v>265</v>
      </c>
      <c r="I960" t="s">
        <v>1356</v>
      </c>
      <c r="J960" t="s">
        <v>1357</v>
      </c>
      <c r="K960" t="s">
        <v>1359</v>
      </c>
      <c r="L960" t="s">
        <v>60</v>
      </c>
      <c r="M960" t="s">
        <v>1612</v>
      </c>
      <c r="N960" t="s">
        <v>1619</v>
      </c>
      <c r="O960">
        <v>0</v>
      </c>
      <c r="P960">
        <v>-500</v>
      </c>
      <c r="Q960">
        <v>-500</v>
      </c>
      <c r="R960">
        <v>0</v>
      </c>
      <c r="S960">
        <v>21620</v>
      </c>
      <c r="T960">
        <v>21620</v>
      </c>
      <c r="U960">
        <v>-21620</v>
      </c>
      <c r="V960">
        <v>-21620</v>
      </c>
      <c r="W960">
        <v>0</v>
      </c>
      <c r="X960">
        <v>21620</v>
      </c>
      <c r="Y960">
        <v>21660</v>
      </c>
      <c r="Z960">
        <v>100</v>
      </c>
      <c r="AA960">
        <v>1</v>
      </c>
      <c r="AB960">
        <v>1</v>
      </c>
      <c r="AC960">
        <v>21620</v>
      </c>
      <c r="AD960">
        <v>9.9813740911931994</v>
      </c>
      <c r="AE960">
        <v>0</v>
      </c>
      <c r="AF960">
        <v>1</v>
      </c>
    </row>
    <row r="961" spans="1:32" x14ac:dyDescent="0.35">
      <c r="A961" s="1">
        <v>45505</v>
      </c>
      <c r="B961">
        <v>2024</v>
      </c>
      <c r="C961">
        <v>8</v>
      </c>
      <c r="D961">
        <v>3</v>
      </c>
      <c r="E961">
        <v>1</v>
      </c>
      <c r="F961">
        <v>0</v>
      </c>
      <c r="G961" t="s">
        <v>267</v>
      </c>
      <c r="H961" t="s">
        <v>265</v>
      </c>
      <c r="I961" t="s">
        <v>1356</v>
      </c>
      <c r="J961" t="s">
        <v>1357</v>
      </c>
      <c r="K961" t="s">
        <v>1359</v>
      </c>
      <c r="L961" t="s">
        <v>60</v>
      </c>
      <c r="M961" t="s">
        <v>1612</v>
      </c>
      <c r="N961" t="s">
        <v>1620</v>
      </c>
      <c r="O961">
        <v>0</v>
      </c>
      <c r="P961">
        <v>-500</v>
      </c>
      <c r="Q961">
        <v>-500</v>
      </c>
      <c r="R961">
        <v>0</v>
      </c>
      <c r="S961">
        <v>21660</v>
      </c>
      <c r="T961">
        <v>21660</v>
      </c>
      <c r="U961">
        <v>21620</v>
      </c>
      <c r="V961">
        <v>21620</v>
      </c>
      <c r="W961">
        <v>7220</v>
      </c>
      <c r="X961">
        <v>24976.180652773954</v>
      </c>
      <c r="Y961">
        <v>-40</v>
      </c>
      <c r="Z961">
        <v>100</v>
      </c>
      <c r="AA961">
        <v>1</v>
      </c>
      <c r="AB961">
        <v>0.57815084703097852</v>
      </c>
      <c r="AC961">
        <v>21660</v>
      </c>
      <c r="AD961">
        <v>9.9832225205549818</v>
      </c>
      <c r="AE961">
        <v>0</v>
      </c>
      <c r="AF961">
        <v>1</v>
      </c>
    </row>
    <row r="962" spans="1:32" x14ac:dyDescent="0.35">
      <c r="A962" s="1">
        <v>45292</v>
      </c>
      <c r="B962">
        <v>2024</v>
      </c>
      <c r="C962">
        <v>1</v>
      </c>
      <c r="D962">
        <v>1</v>
      </c>
      <c r="E962">
        <v>0</v>
      </c>
      <c r="F962">
        <v>0</v>
      </c>
      <c r="G962" t="s">
        <v>267</v>
      </c>
      <c r="H962" t="s">
        <v>265</v>
      </c>
      <c r="I962" t="s">
        <v>700</v>
      </c>
      <c r="J962" t="s">
        <v>701</v>
      </c>
      <c r="K962" t="s">
        <v>703</v>
      </c>
      <c r="L962" t="s">
        <v>63</v>
      </c>
      <c r="M962" t="s">
        <v>1612</v>
      </c>
      <c r="N962" t="s">
        <v>1613</v>
      </c>
      <c r="O962">
        <v>0</v>
      </c>
      <c r="P962">
        <v>250</v>
      </c>
      <c r="Q962">
        <v>250</v>
      </c>
      <c r="R962">
        <v>0</v>
      </c>
      <c r="S962">
        <v>250</v>
      </c>
      <c r="T962">
        <v>250</v>
      </c>
      <c r="U962">
        <v>3500</v>
      </c>
      <c r="V962">
        <v>-4620</v>
      </c>
      <c r="W962">
        <v>1875</v>
      </c>
      <c r="X962">
        <v>2298.0970388562796</v>
      </c>
      <c r="Y962">
        <v>3500</v>
      </c>
      <c r="Z962">
        <v>100</v>
      </c>
      <c r="AA962">
        <v>1</v>
      </c>
      <c r="AB962">
        <v>-0.70710678118654746</v>
      </c>
      <c r="AC962">
        <v>250</v>
      </c>
      <c r="AD962">
        <v>5.521460917862246</v>
      </c>
      <c r="AE962">
        <v>0</v>
      </c>
      <c r="AF962">
        <v>1</v>
      </c>
    </row>
    <row r="963" spans="1:32" x14ac:dyDescent="0.35">
      <c r="A963" s="1">
        <v>45292</v>
      </c>
      <c r="B963">
        <v>2024</v>
      </c>
      <c r="C963">
        <v>1</v>
      </c>
      <c r="D963">
        <v>1</v>
      </c>
      <c r="E963">
        <v>0</v>
      </c>
      <c r="F963">
        <v>0</v>
      </c>
      <c r="G963" t="s">
        <v>267</v>
      </c>
      <c r="H963" t="s">
        <v>265</v>
      </c>
      <c r="I963" t="s">
        <v>1135</v>
      </c>
      <c r="J963" t="s">
        <v>1136</v>
      </c>
      <c r="K963" t="s">
        <v>1138</v>
      </c>
      <c r="L963" t="s">
        <v>63</v>
      </c>
      <c r="M963" t="s">
        <v>1612</v>
      </c>
      <c r="N963" t="s">
        <v>1613</v>
      </c>
      <c r="O963">
        <v>0</v>
      </c>
      <c r="P963">
        <v>5120</v>
      </c>
      <c r="Q963">
        <v>5120</v>
      </c>
      <c r="R963">
        <v>0</v>
      </c>
      <c r="S963">
        <v>4240</v>
      </c>
      <c r="T963">
        <v>4240</v>
      </c>
      <c r="U963">
        <v>880</v>
      </c>
      <c r="V963">
        <v>880</v>
      </c>
      <c r="W963">
        <v>2560</v>
      </c>
      <c r="X963">
        <v>2375.8787847867998</v>
      </c>
      <c r="Y963">
        <v>-4240</v>
      </c>
      <c r="Z963">
        <v>100</v>
      </c>
      <c r="AA963">
        <v>1</v>
      </c>
      <c r="AB963">
        <v>0.70710678118654746</v>
      </c>
      <c r="AC963">
        <v>4240</v>
      </c>
      <c r="AD963">
        <v>8.3523185482260036</v>
      </c>
      <c r="AE963">
        <v>0</v>
      </c>
      <c r="AF963">
        <v>1</v>
      </c>
    </row>
    <row r="964" spans="1:32" x14ac:dyDescent="0.35">
      <c r="A964" s="1">
        <v>45444</v>
      </c>
      <c r="B964">
        <v>2024</v>
      </c>
      <c r="C964">
        <v>6</v>
      </c>
      <c r="D964">
        <v>2</v>
      </c>
      <c r="E964">
        <v>1</v>
      </c>
      <c r="F964">
        <v>0</v>
      </c>
      <c r="G964" t="s">
        <v>267</v>
      </c>
      <c r="H964" t="s">
        <v>265</v>
      </c>
      <c r="I964" t="s">
        <v>1135</v>
      </c>
      <c r="J964" t="s">
        <v>1136</v>
      </c>
      <c r="K964" t="s">
        <v>1138</v>
      </c>
      <c r="L964" t="s">
        <v>63</v>
      </c>
      <c r="M964" t="s">
        <v>1612</v>
      </c>
      <c r="N964" t="s">
        <v>1618</v>
      </c>
      <c r="O964">
        <v>0</v>
      </c>
      <c r="P964">
        <v>5120</v>
      </c>
      <c r="Q964">
        <v>5120</v>
      </c>
      <c r="R964">
        <v>0</v>
      </c>
      <c r="S964">
        <v>4240</v>
      </c>
      <c r="T964">
        <v>4240</v>
      </c>
      <c r="U964">
        <v>-4240</v>
      </c>
      <c r="V964">
        <v>-4240</v>
      </c>
      <c r="W964">
        <v>0</v>
      </c>
      <c r="X964">
        <v>4240</v>
      </c>
      <c r="Y964">
        <v>0</v>
      </c>
      <c r="Z964">
        <v>100</v>
      </c>
      <c r="AA964">
        <v>1</v>
      </c>
      <c r="AB964">
        <v>1</v>
      </c>
      <c r="AC964">
        <v>4240</v>
      </c>
      <c r="AD964">
        <v>8.3523185482260036</v>
      </c>
      <c r="AE964">
        <v>0</v>
      </c>
      <c r="AF964">
        <v>1</v>
      </c>
    </row>
    <row r="965" spans="1:32" x14ac:dyDescent="0.35">
      <c r="A965" s="1">
        <v>45505</v>
      </c>
      <c r="B965">
        <v>2024</v>
      </c>
      <c r="C965">
        <v>8</v>
      </c>
      <c r="D965">
        <v>3</v>
      </c>
      <c r="E965">
        <v>1</v>
      </c>
      <c r="F965">
        <v>0</v>
      </c>
      <c r="G965" t="s">
        <v>267</v>
      </c>
      <c r="H965" t="s">
        <v>265</v>
      </c>
      <c r="I965" t="s">
        <v>1135</v>
      </c>
      <c r="J965" t="s">
        <v>1136</v>
      </c>
      <c r="K965" t="s">
        <v>1138</v>
      </c>
      <c r="L965" t="s">
        <v>63</v>
      </c>
      <c r="M965" t="s">
        <v>1612</v>
      </c>
      <c r="N965" t="s">
        <v>1620</v>
      </c>
      <c r="O965">
        <v>0</v>
      </c>
      <c r="P965">
        <v>5160</v>
      </c>
      <c r="Q965">
        <v>5160</v>
      </c>
      <c r="R965">
        <v>0</v>
      </c>
      <c r="S965">
        <v>4320</v>
      </c>
      <c r="T965">
        <v>4320</v>
      </c>
      <c r="U965">
        <v>-40</v>
      </c>
      <c r="V965">
        <v>-40</v>
      </c>
      <c r="W965">
        <v>13.333333333333334</v>
      </c>
      <c r="X965">
        <v>4280.2492139282422</v>
      </c>
      <c r="Y965">
        <v>4320</v>
      </c>
      <c r="Z965">
        <v>100</v>
      </c>
      <c r="AA965">
        <v>1</v>
      </c>
      <c r="AB965">
        <v>1.0061719426645674</v>
      </c>
      <c r="AC965">
        <v>4320</v>
      </c>
      <c r="AD965">
        <v>8.3710106812381557</v>
      </c>
      <c r="AE965">
        <v>0</v>
      </c>
      <c r="AF965">
        <v>1</v>
      </c>
    </row>
    <row r="966" spans="1:32" x14ac:dyDescent="0.35">
      <c r="A966" s="1">
        <v>45292</v>
      </c>
      <c r="B966">
        <v>2024</v>
      </c>
      <c r="C966">
        <v>1</v>
      </c>
      <c r="D966">
        <v>1</v>
      </c>
      <c r="E966">
        <v>0</v>
      </c>
      <c r="F966">
        <v>0</v>
      </c>
      <c r="G966" t="s">
        <v>267</v>
      </c>
      <c r="H966" t="s">
        <v>265</v>
      </c>
      <c r="I966" t="s">
        <v>1151</v>
      </c>
      <c r="J966" t="s">
        <v>1152</v>
      </c>
      <c r="K966" t="s">
        <v>1154</v>
      </c>
      <c r="L966" t="s">
        <v>60</v>
      </c>
      <c r="M966" t="s">
        <v>1612</v>
      </c>
      <c r="N966" t="s">
        <v>1613</v>
      </c>
      <c r="O966">
        <v>0</v>
      </c>
      <c r="P966">
        <v>22120</v>
      </c>
      <c r="Q966">
        <v>22120</v>
      </c>
      <c r="R966">
        <v>0</v>
      </c>
      <c r="S966">
        <v>20000</v>
      </c>
      <c r="T966">
        <v>20000</v>
      </c>
      <c r="U966">
        <v>2120</v>
      </c>
      <c r="V966">
        <v>2120</v>
      </c>
      <c r="W966">
        <v>11060</v>
      </c>
      <c r="X966">
        <v>12643.069247615469</v>
      </c>
      <c r="Y966">
        <v>0</v>
      </c>
      <c r="Z966">
        <v>100</v>
      </c>
      <c r="AA966">
        <v>1</v>
      </c>
      <c r="AB966">
        <v>0.70710678118654757</v>
      </c>
      <c r="AC966">
        <v>20000</v>
      </c>
      <c r="AD966">
        <v>9.9034875525361272</v>
      </c>
      <c r="AE966">
        <v>0</v>
      </c>
      <c r="AF966">
        <v>1</v>
      </c>
    </row>
    <row r="967" spans="1:32" x14ac:dyDescent="0.35">
      <c r="A967" s="1">
        <v>45474</v>
      </c>
      <c r="B967">
        <v>2024</v>
      </c>
      <c r="C967">
        <v>7</v>
      </c>
      <c r="D967">
        <v>3</v>
      </c>
      <c r="E967">
        <v>1</v>
      </c>
      <c r="F967">
        <v>0</v>
      </c>
      <c r="G967" t="s">
        <v>267</v>
      </c>
      <c r="H967" t="s">
        <v>265</v>
      </c>
      <c r="I967" t="s">
        <v>1151</v>
      </c>
      <c r="J967" t="s">
        <v>1152</v>
      </c>
      <c r="K967" t="s">
        <v>1154</v>
      </c>
      <c r="L967" t="s">
        <v>60</v>
      </c>
      <c r="M967" t="s">
        <v>1612</v>
      </c>
      <c r="N967" t="s">
        <v>1619</v>
      </c>
      <c r="O967">
        <v>0</v>
      </c>
      <c r="P967">
        <v>22120</v>
      </c>
      <c r="Q967">
        <v>22120</v>
      </c>
      <c r="R967">
        <v>0</v>
      </c>
      <c r="S967">
        <v>20000</v>
      </c>
      <c r="T967">
        <v>20000</v>
      </c>
      <c r="U967">
        <v>-20000</v>
      </c>
      <c r="V967">
        <v>-20000</v>
      </c>
      <c r="W967">
        <v>0</v>
      </c>
      <c r="X967">
        <v>20000</v>
      </c>
      <c r="Y967">
        <v>-20000</v>
      </c>
      <c r="Z967">
        <v>100</v>
      </c>
      <c r="AA967">
        <v>1</v>
      </c>
      <c r="AB967">
        <v>1</v>
      </c>
      <c r="AC967">
        <v>20000</v>
      </c>
      <c r="AD967">
        <v>9.9034875525361272</v>
      </c>
      <c r="AE967">
        <v>0</v>
      </c>
      <c r="AF967">
        <v>1</v>
      </c>
    </row>
    <row r="968" spans="1:32" x14ac:dyDescent="0.35">
      <c r="A968" s="1">
        <v>45505</v>
      </c>
      <c r="B968">
        <v>2024</v>
      </c>
      <c r="C968">
        <v>8</v>
      </c>
      <c r="D968">
        <v>3</v>
      </c>
      <c r="E968">
        <v>1</v>
      </c>
      <c r="F968">
        <v>0</v>
      </c>
      <c r="G968" t="s">
        <v>267</v>
      </c>
      <c r="H968" t="s">
        <v>265</v>
      </c>
      <c r="I968" t="s">
        <v>1151</v>
      </c>
      <c r="J968" t="s">
        <v>1152</v>
      </c>
      <c r="K968" t="s">
        <v>1154</v>
      </c>
      <c r="L968" t="s">
        <v>60</v>
      </c>
      <c r="M968" t="s">
        <v>1612</v>
      </c>
      <c r="N968" t="s">
        <v>1620</v>
      </c>
      <c r="O968">
        <v>0</v>
      </c>
      <c r="P968">
        <v>2160</v>
      </c>
      <c r="Q968">
        <v>2160</v>
      </c>
      <c r="R968">
        <v>0</v>
      </c>
      <c r="S968">
        <v>40</v>
      </c>
      <c r="T968">
        <v>40</v>
      </c>
      <c r="U968">
        <v>-20000</v>
      </c>
      <c r="V968">
        <v>-20000</v>
      </c>
      <c r="W968">
        <v>13.333333333333334</v>
      </c>
      <c r="X968">
        <v>20000.013333328887</v>
      </c>
      <c r="Y968">
        <v>20000</v>
      </c>
      <c r="Z968">
        <v>100</v>
      </c>
      <c r="AA968">
        <v>1</v>
      </c>
      <c r="AB968">
        <v>1.3333324444453334E-3</v>
      </c>
      <c r="AC968">
        <v>40</v>
      </c>
      <c r="AD968">
        <v>3.6888794541139363</v>
      </c>
      <c r="AE968">
        <v>0</v>
      </c>
      <c r="AF968">
        <v>1</v>
      </c>
    </row>
    <row r="969" spans="1:32" x14ac:dyDescent="0.35">
      <c r="A969" s="1">
        <v>45505</v>
      </c>
      <c r="B969">
        <v>2024</v>
      </c>
      <c r="C969">
        <v>8</v>
      </c>
      <c r="D969">
        <v>3</v>
      </c>
      <c r="E969">
        <v>1</v>
      </c>
      <c r="F969">
        <v>0</v>
      </c>
      <c r="G969" t="s">
        <v>267</v>
      </c>
      <c r="H969" t="s">
        <v>265</v>
      </c>
      <c r="I969" t="s">
        <v>1151</v>
      </c>
      <c r="J969" t="s">
        <v>1152</v>
      </c>
      <c r="K969" t="s">
        <v>1154</v>
      </c>
      <c r="L969" t="s">
        <v>60</v>
      </c>
      <c r="M969" t="s">
        <v>1612</v>
      </c>
      <c r="N969" t="s">
        <v>1620</v>
      </c>
      <c r="O969">
        <v>0</v>
      </c>
      <c r="P969">
        <v>22160</v>
      </c>
      <c r="Q969">
        <v>22160</v>
      </c>
      <c r="R969">
        <v>0</v>
      </c>
      <c r="S969">
        <v>20000</v>
      </c>
      <c r="T969">
        <v>20000</v>
      </c>
      <c r="U969">
        <v>40</v>
      </c>
      <c r="V969">
        <v>40</v>
      </c>
      <c r="W969">
        <v>13.333333333333334</v>
      </c>
      <c r="X969">
        <v>20000.013333328887</v>
      </c>
      <c r="Y969">
        <v>20000</v>
      </c>
      <c r="Z969">
        <v>100</v>
      </c>
      <c r="AA969">
        <v>1</v>
      </c>
      <c r="AB969">
        <v>0.99933266711177748</v>
      </c>
      <c r="AC969">
        <v>20000</v>
      </c>
      <c r="AD969">
        <v>9.9034875525361272</v>
      </c>
      <c r="AE969">
        <v>0</v>
      </c>
      <c r="AF969">
        <v>1</v>
      </c>
    </row>
    <row r="970" spans="1:32" x14ac:dyDescent="0.35">
      <c r="A970" s="1">
        <v>45383</v>
      </c>
      <c r="B970">
        <v>2024</v>
      </c>
      <c r="C970">
        <v>4</v>
      </c>
      <c r="D970">
        <v>2</v>
      </c>
      <c r="E970">
        <v>0</v>
      </c>
      <c r="F970">
        <v>0</v>
      </c>
      <c r="G970" t="s">
        <v>267</v>
      </c>
      <c r="H970" t="s">
        <v>265</v>
      </c>
      <c r="I970" t="s">
        <v>853</v>
      </c>
      <c r="J970" t="s">
        <v>854</v>
      </c>
      <c r="K970" t="s">
        <v>846</v>
      </c>
      <c r="L970" t="s">
        <v>63</v>
      </c>
      <c r="M970" t="s">
        <v>1612</v>
      </c>
      <c r="N970" t="s">
        <v>1616</v>
      </c>
      <c r="O970">
        <v>0</v>
      </c>
      <c r="P970">
        <v>6750</v>
      </c>
      <c r="Q970">
        <v>6750</v>
      </c>
      <c r="R970">
        <v>0</v>
      </c>
      <c r="S970">
        <v>6750</v>
      </c>
      <c r="T970">
        <v>6750</v>
      </c>
      <c r="U970">
        <v>-6750</v>
      </c>
      <c r="V970">
        <v>-6750</v>
      </c>
      <c r="W970">
        <v>2250</v>
      </c>
      <c r="X970">
        <v>7794.2286340599476</v>
      </c>
      <c r="Y970">
        <v>-6750</v>
      </c>
      <c r="Z970">
        <v>100</v>
      </c>
      <c r="AA970">
        <v>1</v>
      </c>
      <c r="AB970">
        <v>0.57735026918962573</v>
      </c>
      <c r="AC970">
        <v>6750</v>
      </c>
      <c r="AD970">
        <v>8.8172977838665751</v>
      </c>
      <c r="AE970">
        <v>0</v>
      </c>
      <c r="AF970">
        <v>1</v>
      </c>
    </row>
    <row r="971" spans="1:32" x14ac:dyDescent="0.35">
      <c r="A971" s="1">
        <v>45444</v>
      </c>
      <c r="B971">
        <v>2024</v>
      </c>
      <c r="C971">
        <v>6</v>
      </c>
      <c r="D971">
        <v>2</v>
      </c>
      <c r="E971">
        <v>1</v>
      </c>
      <c r="F971">
        <v>0</v>
      </c>
      <c r="G971" t="s">
        <v>267</v>
      </c>
      <c r="H971" t="s">
        <v>265</v>
      </c>
      <c r="I971" t="s">
        <v>853</v>
      </c>
      <c r="J971" t="s">
        <v>854</v>
      </c>
      <c r="K971" t="s">
        <v>846</v>
      </c>
      <c r="L971" t="s">
        <v>63</v>
      </c>
      <c r="M971" t="s">
        <v>1612</v>
      </c>
      <c r="N971" t="s">
        <v>1618</v>
      </c>
      <c r="O971">
        <v>0</v>
      </c>
      <c r="P971">
        <v>6750</v>
      </c>
      <c r="Q971">
        <v>6750</v>
      </c>
      <c r="R971">
        <v>0</v>
      </c>
      <c r="S971">
        <v>6750</v>
      </c>
      <c r="T971">
        <v>6750</v>
      </c>
      <c r="U971">
        <v>-6750</v>
      </c>
      <c r="V971">
        <v>-6750</v>
      </c>
      <c r="W971">
        <v>0</v>
      </c>
      <c r="X971">
        <v>6750</v>
      </c>
      <c r="Y971">
        <v>-6750</v>
      </c>
      <c r="Z971">
        <v>100</v>
      </c>
      <c r="AA971">
        <v>1</v>
      </c>
      <c r="AB971">
        <v>1</v>
      </c>
      <c r="AC971">
        <v>6750</v>
      </c>
      <c r="AD971">
        <v>8.8172977838665751</v>
      </c>
      <c r="AE971">
        <v>0</v>
      </c>
      <c r="AF971">
        <v>1</v>
      </c>
    </row>
    <row r="972" spans="1:32" x14ac:dyDescent="0.35">
      <c r="A972" s="1">
        <v>45292</v>
      </c>
      <c r="B972">
        <v>2024</v>
      </c>
      <c r="C972">
        <v>1</v>
      </c>
      <c r="D972">
        <v>1</v>
      </c>
      <c r="E972">
        <v>0</v>
      </c>
      <c r="F972">
        <v>0</v>
      </c>
      <c r="G972" t="s">
        <v>267</v>
      </c>
      <c r="H972" t="s">
        <v>265</v>
      </c>
      <c r="I972" t="s">
        <v>1090</v>
      </c>
      <c r="J972" t="s">
        <v>1091</v>
      </c>
      <c r="K972" t="s">
        <v>1093</v>
      </c>
      <c r="L972" t="s">
        <v>60</v>
      </c>
      <c r="M972" t="s">
        <v>1612</v>
      </c>
      <c r="N972" t="s">
        <v>1613</v>
      </c>
      <c r="O972">
        <v>0</v>
      </c>
      <c r="P972">
        <v>620</v>
      </c>
      <c r="Q972">
        <v>620</v>
      </c>
      <c r="R972">
        <v>0</v>
      </c>
      <c r="S972">
        <v>370</v>
      </c>
      <c r="T972">
        <v>370</v>
      </c>
      <c r="U972">
        <v>250</v>
      </c>
      <c r="V972">
        <v>250</v>
      </c>
      <c r="W972">
        <v>310</v>
      </c>
      <c r="X972">
        <v>84.852813742385706</v>
      </c>
      <c r="Y972">
        <v>-370</v>
      </c>
      <c r="Z972">
        <v>100</v>
      </c>
      <c r="AA972">
        <v>1</v>
      </c>
      <c r="AB972">
        <v>0.70710678118654746</v>
      </c>
      <c r="AC972">
        <v>370</v>
      </c>
      <c r="AD972">
        <v>5.9135030056382698</v>
      </c>
      <c r="AE972">
        <v>0</v>
      </c>
      <c r="AF972">
        <v>1</v>
      </c>
    </row>
    <row r="973" spans="1:32" x14ac:dyDescent="0.35">
      <c r="A973" s="1">
        <v>45323</v>
      </c>
      <c r="B973">
        <v>2024</v>
      </c>
      <c r="C973">
        <v>2</v>
      </c>
      <c r="D973">
        <v>1</v>
      </c>
      <c r="E973">
        <v>0</v>
      </c>
      <c r="F973">
        <v>0</v>
      </c>
      <c r="G973" t="s">
        <v>267</v>
      </c>
      <c r="H973" t="s">
        <v>265</v>
      </c>
      <c r="I973" t="s">
        <v>1090</v>
      </c>
      <c r="J973" t="s">
        <v>1091</v>
      </c>
      <c r="K973" t="s">
        <v>1093</v>
      </c>
      <c r="L973" t="s">
        <v>60</v>
      </c>
      <c r="M973" t="s">
        <v>1612</v>
      </c>
      <c r="N973" t="s">
        <v>1614</v>
      </c>
      <c r="O973">
        <v>0</v>
      </c>
      <c r="P973">
        <v>620</v>
      </c>
      <c r="Q973">
        <v>620</v>
      </c>
      <c r="R973">
        <v>0</v>
      </c>
      <c r="S973">
        <v>370</v>
      </c>
      <c r="T973">
        <v>370</v>
      </c>
      <c r="U973">
        <v>-370</v>
      </c>
      <c r="V973">
        <v>-370</v>
      </c>
      <c r="W973">
        <v>123.33333333333333</v>
      </c>
      <c r="X973">
        <v>427.23919920032307</v>
      </c>
      <c r="Y973">
        <v>0</v>
      </c>
      <c r="Z973">
        <v>100</v>
      </c>
      <c r="AA973">
        <v>1</v>
      </c>
      <c r="AB973">
        <v>0.57735026918962584</v>
      </c>
      <c r="AC973">
        <v>370</v>
      </c>
      <c r="AD973">
        <v>5.9135030056382698</v>
      </c>
      <c r="AE973">
        <v>0</v>
      </c>
      <c r="AF973">
        <v>1</v>
      </c>
    </row>
    <row r="974" spans="1:32" x14ac:dyDescent="0.35">
      <c r="A974" s="1">
        <v>45383</v>
      </c>
      <c r="B974">
        <v>2024</v>
      </c>
      <c r="C974">
        <v>4</v>
      </c>
      <c r="D974">
        <v>2</v>
      </c>
      <c r="E974">
        <v>0</v>
      </c>
      <c r="F974">
        <v>0</v>
      </c>
      <c r="G974" t="s">
        <v>267</v>
      </c>
      <c r="H974" t="s">
        <v>265</v>
      </c>
      <c r="I974" t="s">
        <v>1090</v>
      </c>
      <c r="J974" t="s">
        <v>1091</v>
      </c>
      <c r="K974" t="s">
        <v>1093</v>
      </c>
      <c r="L974" t="s">
        <v>60</v>
      </c>
      <c r="M974" t="s">
        <v>1612</v>
      </c>
      <c r="N974" t="s">
        <v>1616</v>
      </c>
      <c r="O974">
        <v>0</v>
      </c>
      <c r="P974">
        <v>620</v>
      </c>
      <c r="Q974">
        <v>620</v>
      </c>
      <c r="R974">
        <v>0</v>
      </c>
      <c r="S974">
        <v>370</v>
      </c>
      <c r="T974">
        <v>370</v>
      </c>
      <c r="U974">
        <v>-370</v>
      </c>
      <c r="V974">
        <v>-370</v>
      </c>
      <c r="W974">
        <v>0</v>
      </c>
      <c r="X974">
        <v>370</v>
      </c>
      <c r="Y974">
        <v>-370</v>
      </c>
      <c r="Z974">
        <v>100</v>
      </c>
      <c r="AA974">
        <v>1</v>
      </c>
      <c r="AB974">
        <v>1</v>
      </c>
      <c r="AC974">
        <v>370</v>
      </c>
      <c r="AD974">
        <v>5.9135030056382698</v>
      </c>
      <c r="AE974">
        <v>0</v>
      </c>
      <c r="AF974">
        <v>1</v>
      </c>
    </row>
    <row r="975" spans="1:32" x14ac:dyDescent="0.35">
      <c r="A975" s="1">
        <v>45505</v>
      </c>
      <c r="B975">
        <v>2024</v>
      </c>
      <c r="C975">
        <v>8</v>
      </c>
      <c r="D975">
        <v>3</v>
      </c>
      <c r="E975">
        <v>1</v>
      </c>
      <c r="F975">
        <v>0</v>
      </c>
      <c r="G975" t="s">
        <v>267</v>
      </c>
      <c r="H975" t="s">
        <v>265</v>
      </c>
      <c r="I975" t="s">
        <v>1090</v>
      </c>
      <c r="J975" t="s">
        <v>1091</v>
      </c>
      <c r="K975" t="s">
        <v>1093</v>
      </c>
      <c r="L975" t="s">
        <v>60</v>
      </c>
      <c r="M975" t="s">
        <v>1612</v>
      </c>
      <c r="N975" t="s">
        <v>1620</v>
      </c>
      <c r="O975">
        <v>0</v>
      </c>
      <c r="P975">
        <v>660</v>
      </c>
      <c r="Q975">
        <v>660</v>
      </c>
      <c r="R975">
        <v>0</v>
      </c>
      <c r="S975">
        <v>40</v>
      </c>
      <c r="T975">
        <v>40</v>
      </c>
      <c r="U975">
        <v>370</v>
      </c>
      <c r="V975">
        <v>370</v>
      </c>
      <c r="W975">
        <v>136.66666666666666</v>
      </c>
      <c r="X975">
        <v>203.05992547357377</v>
      </c>
      <c r="Y975">
        <v>-410</v>
      </c>
      <c r="Z975">
        <v>100</v>
      </c>
      <c r="AA975">
        <v>1</v>
      </c>
      <c r="AB975">
        <v>-0.47604994654273552</v>
      </c>
      <c r="AC975">
        <v>40</v>
      </c>
      <c r="AD975">
        <v>3.6888794541139363</v>
      </c>
      <c r="AE975">
        <v>0</v>
      </c>
      <c r="AF975">
        <v>1</v>
      </c>
    </row>
    <row r="976" spans="1:32" x14ac:dyDescent="0.35">
      <c r="A976" s="1">
        <v>45474</v>
      </c>
      <c r="B976">
        <v>2024</v>
      </c>
      <c r="C976">
        <v>7</v>
      </c>
      <c r="D976">
        <v>3</v>
      </c>
      <c r="E976">
        <v>1</v>
      </c>
      <c r="F976">
        <v>0</v>
      </c>
      <c r="G976" t="s">
        <v>267</v>
      </c>
      <c r="H976" t="s">
        <v>265</v>
      </c>
      <c r="I976" t="s">
        <v>853</v>
      </c>
      <c r="J976" t="s">
        <v>854</v>
      </c>
      <c r="K976" t="s">
        <v>846</v>
      </c>
      <c r="L976" t="s">
        <v>66</v>
      </c>
      <c r="M976" t="s">
        <v>1612</v>
      </c>
      <c r="N976" t="s">
        <v>1619</v>
      </c>
      <c r="O976">
        <v>0</v>
      </c>
      <c r="P976">
        <v>750</v>
      </c>
      <c r="Q976">
        <v>750</v>
      </c>
      <c r="R976">
        <v>0</v>
      </c>
      <c r="S976">
        <v>0</v>
      </c>
      <c r="T976">
        <v>0</v>
      </c>
      <c r="U976">
        <v>-8130</v>
      </c>
      <c r="V976">
        <v>-510</v>
      </c>
      <c r="W976">
        <v>0</v>
      </c>
      <c r="X976">
        <v>8130</v>
      </c>
      <c r="Y976">
        <v>8130</v>
      </c>
      <c r="Z976">
        <v>100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35">
      <c r="A977" s="1">
        <v>45323</v>
      </c>
      <c r="B977">
        <v>2024</v>
      </c>
      <c r="C977">
        <v>2</v>
      </c>
      <c r="D977">
        <v>1</v>
      </c>
      <c r="E977">
        <v>0</v>
      </c>
      <c r="F977">
        <v>0</v>
      </c>
      <c r="G977" t="s">
        <v>618</v>
      </c>
      <c r="H977" t="s">
        <v>616</v>
      </c>
      <c r="I977" t="s">
        <v>991</v>
      </c>
      <c r="J977" t="s">
        <v>992</v>
      </c>
      <c r="K977" t="s">
        <v>994</v>
      </c>
      <c r="L977" t="s">
        <v>72</v>
      </c>
      <c r="M977" t="s">
        <v>1612</v>
      </c>
      <c r="N977" t="s">
        <v>1614</v>
      </c>
      <c r="O977">
        <v>0</v>
      </c>
      <c r="P977">
        <v>27880</v>
      </c>
      <c r="Q977">
        <v>27880</v>
      </c>
      <c r="R977">
        <v>0</v>
      </c>
      <c r="S977">
        <v>0</v>
      </c>
      <c r="T977">
        <v>0</v>
      </c>
      <c r="U977">
        <v>27880</v>
      </c>
      <c r="V977">
        <v>27880</v>
      </c>
      <c r="W977">
        <v>13940</v>
      </c>
      <c r="X977">
        <v>19714.137059480945</v>
      </c>
      <c r="Y977">
        <v>0</v>
      </c>
      <c r="Z977">
        <v>100</v>
      </c>
      <c r="AA977">
        <v>1</v>
      </c>
      <c r="AB977">
        <v>-0.70710678118654757</v>
      </c>
      <c r="AC977">
        <v>0</v>
      </c>
      <c r="AD977">
        <v>0</v>
      </c>
      <c r="AE977">
        <v>0</v>
      </c>
      <c r="AF977">
        <v>0</v>
      </c>
    </row>
    <row r="978" spans="1:32" x14ac:dyDescent="0.35">
      <c r="A978" s="1">
        <v>45323</v>
      </c>
      <c r="B978">
        <v>2024</v>
      </c>
      <c r="C978">
        <v>2</v>
      </c>
      <c r="D978">
        <v>1</v>
      </c>
      <c r="E978">
        <v>0</v>
      </c>
      <c r="F978">
        <v>0</v>
      </c>
      <c r="G978" t="s">
        <v>618</v>
      </c>
      <c r="H978" t="s">
        <v>616</v>
      </c>
      <c r="I978" t="s">
        <v>1343</v>
      </c>
      <c r="J978" t="s">
        <v>1344</v>
      </c>
      <c r="K978" t="s">
        <v>1346</v>
      </c>
      <c r="L978" t="s">
        <v>72</v>
      </c>
      <c r="M978" t="s">
        <v>1612</v>
      </c>
      <c r="N978" t="s">
        <v>1614</v>
      </c>
      <c r="O978">
        <v>0</v>
      </c>
      <c r="P978">
        <v>-27750</v>
      </c>
      <c r="Q978">
        <v>-27750</v>
      </c>
      <c r="R978">
        <v>0</v>
      </c>
      <c r="S978">
        <v>0</v>
      </c>
      <c r="T978">
        <v>0</v>
      </c>
      <c r="U978">
        <v>-27750</v>
      </c>
      <c r="V978">
        <v>-27750</v>
      </c>
      <c r="W978">
        <v>-13875</v>
      </c>
      <c r="X978">
        <v>19622.213177926693</v>
      </c>
      <c r="Y978">
        <v>0</v>
      </c>
      <c r="Z978">
        <v>100</v>
      </c>
      <c r="AA978">
        <v>1</v>
      </c>
      <c r="AB978">
        <v>0.70710678118654757</v>
      </c>
      <c r="AC978">
        <v>0</v>
      </c>
      <c r="AD978">
        <v>0</v>
      </c>
      <c r="AE978">
        <v>0</v>
      </c>
      <c r="AF978">
        <v>0</v>
      </c>
    </row>
    <row r="979" spans="1:32" x14ac:dyDescent="0.35">
      <c r="A979" s="1">
        <v>45323</v>
      </c>
      <c r="B979">
        <v>2024</v>
      </c>
      <c r="C979">
        <v>2</v>
      </c>
      <c r="D979">
        <v>1</v>
      </c>
      <c r="E979">
        <v>0</v>
      </c>
      <c r="F979">
        <v>0</v>
      </c>
      <c r="G979" t="s">
        <v>629</v>
      </c>
      <c r="H979" t="s">
        <v>272</v>
      </c>
      <c r="I979" t="s">
        <v>1124</v>
      </c>
      <c r="J979" t="s">
        <v>1125</v>
      </c>
      <c r="K979" t="s">
        <v>1127</v>
      </c>
      <c r="L979" t="s">
        <v>63</v>
      </c>
      <c r="M979" t="s">
        <v>1612</v>
      </c>
      <c r="N979" t="s">
        <v>1614</v>
      </c>
      <c r="O979">
        <v>0</v>
      </c>
      <c r="P979">
        <v>120</v>
      </c>
      <c r="Q979">
        <v>120</v>
      </c>
      <c r="R979">
        <v>0</v>
      </c>
      <c r="S979">
        <v>0</v>
      </c>
      <c r="T979">
        <v>0</v>
      </c>
      <c r="U979">
        <v>120</v>
      </c>
      <c r="V979">
        <v>120</v>
      </c>
      <c r="W979">
        <v>60</v>
      </c>
      <c r="X979">
        <v>84.852813742385706</v>
      </c>
      <c r="Y979">
        <v>0</v>
      </c>
      <c r="Z979">
        <v>100</v>
      </c>
      <c r="AA979">
        <v>1</v>
      </c>
      <c r="AB979">
        <v>-0.70710678118654746</v>
      </c>
      <c r="AC979">
        <v>0</v>
      </c>
      <c r="AD979">
        <v>0</v>
      </c>
      <c r="AE979">
        <v>0</v>
      </c>
      <c r="AF979">
        <v>0</v>
      </c>
    </row>
    <row r="980" spans="1:32" x14ac:dyDescent="0.35">
      <c r="A980" s="1">
        <v>45323</v>
      </c>
      <c r="B980">
        <v>2024</v>
      </c>
      <c r="C980">
        <v>2</v>
      </c>
      <c r="D980">
        <v>1</v>
      </c>
      <c r="E980">
        <v>0</v>
      </c>
      <c r="F980">
        <v>0</v>
      </c>
      <c r="G980" t="s">
        <v>294</v>
      </c>
      <c r="H980" t="s">
        <v>292</v>
      </c>
      <c r="I980" t="s">
        <v>853</v>
      </c>
      <c r="J980" t="s">
        <v>854</v>
      </c>
      <c r="K980" t="s">
        <v>846</v>
      </c>
      <c r="L980" t="s">
        <v>75</v>
      </c>
      <c r="M980" t="s">
        <v>1612</v>
      </c>
      <c r="N980" t="s">
        <v>1614</v>
      </c>
      <c r="O980">
        <v>0</v>
      </c>
      <c r="P980">
        <v>250</v>
      </c>
      <c r="Q980">
        <v>250</v>
      </c>
      <c r="R980">
        <v>0</v>
      </c>
      <c r="S980">
        <v>0</v>
      </c>
      <c r="T980">
        <v>0</v>
      </c>
      <c r="U980">
        <v>250</v>
      </c>
      <c r="V980">
        <v>250</v>
      </c>
      <c r="W980">
        <v>125</v>
      </c>
      <c r="X980">
        <v>176.77669529663689</v>
      </c>
      <c r="Y980">
        <v>0</v>
      </c>
      <c r="Z980">
        <v>100</v>
      </c>
      <c r="AA980">
        <v>1</v>
      </c>
      <c r="AB980">
        <v>-0.70710678118654746</v>
      </c>
      <c r="AC980">
        <v>0</v>
      </c>
      <c r="AD980">
        <v>0</v>
      </c>
      <c r="AE980">
        <v>0</v>
      </c>
      <c r="AF980">
        <v>0</v>
      </c>
    </row>
    <row r="981" spans="1:32" x14ac:dyDescent="0.35">
      <c r="A981" s="1">
        <v>45323</v>
      </c>
      <c r="B981">
        <v>2024</v>
      </c>
      <c r="C981">
        <v>2</v>
      </c>
      <c r="D981">
        <v>1</v>
      </c>
      <c r="E981">
        <v>0</v>
      </c>
      <c r="F981">
        <v>0</v>
      </c>
      <c r="G981" t="s">
        <v>267</v>
      </c>
      <c r="H981" t="s">
        <v>265</v>
      </c>
      <c r="I981" t="s">
        <v>1290</v>
      </c>
      <c r="J981" t="s">
        <v>1291</v>
      </c>
      <c r="K981" t="s">
        <v>1293</v>
      </c>
      <c r="L981" t="s">
        <v>63</v>
      </c>
      <c r="M981" t="s">
        <v>1612</v>
      </c>
      <c r="N981" t="s">
        <v>1614</v>
      </c>
      <c r="O981">
        <v>0</v>
      </c>
      <c r="P981">
        <v>-4620</v>
      </c>
      <c r="Q981">
        <v>-4620</v>
      </c>
      <c r="R981">
        <v>0</v>
      </c>
      <c r="S981">
        <v>0</v>
      </c>
      <c r="T981">
        <v>0</v>
      </c>
      <c r="U981">
        <v>-4620</v>
      </c>
      <c r="V981">
        <v>-4620</v>
      </c>
      <c r="W981">
        <v>-2310</v>
      </c>
      <c r="X981">
        <v>3266.8333290818496</v>
      </c>
      <c r="Y981">
        <v>0</v>
      </c>
      <c r="Z981">
        <v>100</v>
      </c>
      <c r="AA981">
        <v>1</v>
      </c>
      <c r="AB981">
        <v>0.70710678118654757</v>
      </c>
      <c r="AC981">
        <v>0</v>
      </c>
      <c r="AD981">
        <v>0</v>
      </c>
      <c r="AE981">
        <v>0</v>
      </c>
      <c r="AF981">
        <v>0</v>
      </c>
    </row>
    <row r="982" spans="1:32" x14ac:dyDescent="0.35">
      <c r="A982" s="1">
        <v>45292</v>
      </c>
      <c r="B982">
        <v>2024</v>
      </c>
      <c r="C982">
        <v>1</v>
      </c>
      <c r="D982">
        <v>1</v>
      </c>
      <c r="E982">
        <v>0</v>
      </c>
      <c r="F982">
        <v>0</v>
      </c>
      <c r="G982" t="s">
        <v>267</v>
      </c>
      <c r="H982" t="s">
        <v>265</v>
      </c>
      <c r="I982" t="s">
        <v>1356</v>
      </c>
      <c r="J982" t="s">
        <v>1357</v>
      </c>
      <c r="K982" t="s">
        <v>1359</v>
      </c>
      <c r="L982" t="s">
        <v>60</v>
      </c>
      <c r="M982" t="s">
        <v>1612</v>
      </c>
      <c r="N982" t="s">
        <v>1613</v>
      </c>
      <c r="O982">
        <v>0</v>
      </c>
      <c r="P982">
        <v>-22120</v>
      </c>
      <c r="Q982">
        <v>-22120</v>
      </c>
      <c r="R982">
        <v>0</v>
      </c>
      <c r="S982">
        <v>-21620</v>
      </c>
      <c r="T982">
        <v>-21620</v>
      </c>
      <c r="U982">
        <v>-500</v>
      </c>
      <c r="V982">
        <v>-500</v>
      </c>
      <c r="W982">
        <v>-11060</v>
      </c>
      <c r="X982">
        <v>14934.095218659884</v>
      </c>
      <c r="Y982">
        <v>0</v>
      </c>
      <c r="Z982">
        <v>100</v>
      </c>
      <c r="AA982">
        <v>1</v>
      </c>
      <c r="AB982">
        <v>-0.70710678118654746</v>
      </c>
      <c r="AC982">
        <v>21620</v>
      </c>
      <c r="AD982">
        <v>9.9813740911931994</v>
      </c>
      <c r="AE982">
        <v>0</v>
      </c>
      <c r="AF982">
        <v>0</v>
      </c>
    </row>
    <row r="983" spans="1:32" x14ac:dyDescent="0.35">
      <c r="A983" s="1">
        <v>45323</v>
      </c>
      <c r="B983">
        <v>2024</v>
      </c>
      <c r="C983">
        <v>2</v>
      </c>
      <c r="D983">
        <v>1</v>
      </c>
      <c r="E983">
        <v>0</v>
      </c>
      <c r="F983">
        <v>0</v>
      </c>
      <c r="G983" t="s">
        <v>267</v>
      </c>
      <c r="H983" t="s">
        <v>265</v>
      </c>
      <c r="I983" t="s">
        <v>1356</v>
      </c>
      <c r="J983" t="s">
        <v>1357</v>
      </c>
      <c r="K983" t="s">
        <v>1359</v>
      </c>
      <c r="L983" t="s">
        <v>60</v>
      </c>
      <c r="M983" t="s">
        <v>1612</v>
      </c>
      <c r="N983" t="s">
        <v>1614</v>
      </c>
      <c r="O983">
        <v>0</v>
      </c>
      <c r="P983">
        <v>-22120</v>
      </c>
      <c r="Q983">
        <v>-22120</v>
      </c>
      <c r="R983">
        <v>0</v>
      </c>
      <c r="S983">
        <v>0</v>
      </c>
      <c r="T983">
        <v>0</v>
      </c>
      <c r="U983">
        <v>-21620</v>
      </c>
      <c r="V983">
        <v>-21620</v>
      </c>
      <c r="W983">
        <v>-7373.333333333333</v>
      </c>
      <c r="X983">
        <v>12340.507823154336</v>
      </c>
      <c r="Y983">
        <v>21620</v>
      </c>
      <c r="Z983">
        <v>100</v>
      </c>
      <c r="AA983">
        <v>1</v>
      </c>
      <c r="AB983">
        <v>0.59749026855271248</v>
      </c>
      <c r="AC983">
        <v>0</v>
      </c>
      <c r="AD983">
        <v>0</v>
      </c>
      <c r="AE983">
        <v>0</v>
      </c>
      <c r="AF983">
        <v>0</v>
      </c>
    </row>
    <row r="984" spans="1:32" x14ac:dyDescent="0.35">
      <c r="A984" s="1">
        <v>45352</v>
      </c>
      <c r="B984">
        <v>2024</v>
      </c>
      <c r="C984">
        <v>3</v>
      </c>
      <c r="D984">
        <v>1</v>
      </c>
      <c r="E984">
        <v>0</v>
      </c>
      <c r="F984">
        <v>0</v>
      </c>
      <c r="G984" t="s">
        <v>267</v>
      </c>
      <c r="H984" t="s">
        <v>265</v>
      </c>
      <c r="I984" t="s">
        <v>1356</v>
      </c>
      <c r="J984" t="s">
        <v>1357</v>
      </c>
      <c r="K984" t="s">
        <v>1359</v>
      </c>
      <c r="L984" t="s">
        <v>60</v>
      </c>
      <c r="M984" t="s">
        <v>1612</v>
      </c>
      <c r="N984" t="s">
        <v>1615</v>
      </c>
      <c r="O984">
        <v>0</v>
      </c>
      <c r="P984">
        <v>-22120</v>
      </c>
      <c r="Q984">
        <v>-22120</v>
      </c>
      <c r="R984">
        <v>0</v>
      </c>
      <c r="S984">
        <v>-21620</v>
      </c>
      <c r="T984">
        <v>-21620</v>
      </c>
      <c r="U984">
        <v>21620</v>
      </c>
      <c r="V984">
        <v>21620</v>
      </c>
      <c r="W984">
        <v>0</v>
      </c>
      <c r="X984">
        <v>21620</v>
      </c>
      <c r="Y984">
        <v>0</v>
      </c>
      <c r="Z984">
        <v>100</v>
      </c>
      <c r="AA984">
        <v>1</v>
      </c>
      <c r="AB984">
        <v>-1</v>
      </c>
      <c r="AC984">
        <v>21620</v>
      </c>
      <c r="AD984">
        <v>9.9813740911931994</v>
      </c>
      <c r="AE984">
        <v>0</v>
      </c>
      <c r="AF984">
        <v>0</v>
      </c>
    </row>
    <row r="985" spans="1:32" x14ac:dyDescent="0.35">
      <c r="A985" s="1">
        <v>45352</v>
      </c>
      <c r="B985">
        <v>2024</v>
      </c>
      <c r="C985">
        <v>3</v>
      </c>
      <c r="D985">
        <v>1</v>
      </c>
      <c r="E985">
        <v>0</v>
      </c>
      <c r="F985">
        <v>0</v>
      </c>
      <c r="G985" t="s">
        <v>267</v>
      </c>
      <c r="H985" t="s">
        <v>265</v>
      </c>
      <c r="I985" t="s">
        <v>1356</v>
      </c>
      <c r="J985" t="s">
        <v>1357</v>
      </c>
      <c r="K985" t="s">
        <v>1359</v>
      </c>
      <c r="L985" t="s">
        <v>60</v>
      </c>
      <c r="M985" t="s">
        <v>1612</v>
      </c>
      <c r="N985" t="s">
        <v>1615</v>
      </c>
      <c r="O985">
        <v>0</v>
      </c>
      <c r="P985">
        <v>-500</v>
      </c>
      <c r="Q985">
        <v>-500</v>
      </c>
      <c r="R985">
        <v>0</v>
      </c>
      <c r="S985">
        <v>0</v>
      </c>
      <c r="T985">
        <v>0</v>
      </c>
      <c r="U985">
        <v>-21620</v>
      </c>
      <c r="V985">
        <v>-21620</v>
      </c>
      <c r="W985">
        <v>0</v>
      </c>
      <c r="X985">
        <v>21620</v>
      </c>
      <c r="Y985">
        <v>-21620</v>
      </c>
      <c r="Z985">
        <v>100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35">
      <c r="A986" s="1">
        <v>45413</v>
      </c>
      <c r="B986">
        <v>2024</v>
      </c>
      <c r="C986">
        <v>5</v>
      </c>
      <c r="D986">
        <v>2</v>
      </c>
      <c r="E986">
        <v>1</v>
      </c>
      <c r="F986">
        <v>0</v>
      </c>
      <c r="G986" t="s">
        <v>267</v>
      </c>
      <c r="H986" t="s">
        <v>265</v>
      </c>
      <c r="I986" t="s">
        <v>1356</v>
      </c>
      <c r="J986" t="s">
        <v>1357</v>
      </c>
      <c r="K986" t="s">
        <v>1359</v>
      </c>
      <c r="L986" t="s">
        <v>60</v>
      </c>
      <c r="M986" t="s">
        <v>1612</v>
      </c>
      <c r="N986" t="s">
        <v>1617</v>
      </c>
      <c r="O986">
        <v>0</v>
      </c>
      <c r="P986">
        <v>-22120</v>
      </c>
      <c r="Q986">
        <v>-22120</v>
      </c>
      <c r="R986">
        <v>0</v>
      </c>
      <c r="S986">
        <v>0</v>
      </c>
      <c r="T986">
        <v>0</v>
      </c>
      <c r="U986">
        <v>21620</v>
      </c>
      <c r="V986">
        <v>21620</v>
      </c>
      <c r="W986">
        <v>14413.333333333334</v>
      </c>
      <c r="X986">
        <v>12482.312819879708</v>
      </c>
      <c r="Y986">
        <v>-21620</v>
      </c>
      <c r="Z986">
        <v>100</v>
      </c>
      <c r="AA986">
        <v>1</v>
      </c>
      <c r="AB986">
        <v>-1.1547005383792517</v>
      </c>
      <c r="AC986">
        <v>0</v>
      </c>
      <c r="AD986">
        <v>0</v>
      </c>
      <c r="AE986">
        <v>0</v>
      </c>
      <c r="AF986">
        <v>0</v>
      </c>
    </row>
    <row r="987" spans="1:32" x14ac:dyDescent="0.35">
      <c r="A987" s="1">
        <v>45444</v>
      </c>
      <c r="B987">
        <v>2024</v>
      </c>
      <c r="C987">
        <v>6</v>
      </c>
      <c r="D987">
        <v>2</v>
      </c>
      <c r="E987">
        <v>1</v>
      </c>
      <c r="F987">
        <v>0</v>
      </c>
      <c r="G987" t="s">
        <v>267</v>
      </c>
      <c r="H987" t="s">
        <v>265</v>
      </c>
      <c r="I987" t="s">
        <v>1356</v>
      </c>
      <c r="J987" t="s">
        <v>1357</v>
      </c>
      <c r="K987" t="s">
        <v>1359</v>
      </c>
      <c r="L987" t="s">
        <v>60</v>
      </c>
      <c r="M987" t="s">
        <v>1612</v>
      </c>
      <c r="N987" t="s">
        <v>1618</v>
      </c>
      <c r="O987">
        <v>0</v>
      </c>
      <c r="P987">
        <v>-500</v>
      </c>
      <c r="Q987">
        <v>-500</v>
      </c>
      <c r="R987">
        <v>0</v>
      </c>
      <c r="S987">
        <v>0</v>
      </c>
      <c r="T987">
        <v>0</v>
      </c>
      <c r="U987">
        <v>-21620</v>
      </c>
      <c r="V987">
        <v>-21620</v>
      </c>
      <c r="W987">
        <v>-7206.666666666667</v>
      </c>
      <c r="X987">
        <v>12482.312819879708</v>
      </c>
      <c r="Y987">
        <v>-21620</v>
      </c>
      <c r="Z987">
        <v>100</v>
      </c>
      <c r="AA987">
        <v>1</v>
      </c>
      <c r="AB987">
        <v>0.57735026918962584</v>
      </c>
      <c r="AC987">
        <v>0</v>
      </c>
      <c r="AD987">
        <v>0</v>
      </c>
      <c r="AE987">
        <v>0</v>
      </c>
      <c r="AF987">
        <v>0</v>
      </c>
    </row>
    <row r="988" spans="1:32" x14ac:dyDescent="0.35">
      <c r="A988" s="1">
        <v>45505</v>
      </c>
      <c r="B988">
        <v>2024</v>
      </c>
      <c r="C988">
        <v>8</v>
      </c>
      <c r="D988">
        <v>3</v>
      </c>
      <c r="E988">
        <v>1</v>
      </c>
      <c r="F988">
        <v>0</v>
      </c>
      <c r="G988" t="s">
        <v>267</v>
      </c>
      <c r="H988" t="s">
        <v>265</v>
      </c>
      <c r="I988" t="s">
        <v>1356</v>
      </c>
      <c r="J988" t="s">
        <v>1357</v>
      </c>
      <c r="K988" t="s">
        <v>1359</v>
      </c>
      <c r="L988" t="s">
        <v>60</v>
      </c>
      <c r="M988" t="s">
        <v>1612</v>
      </c>
      <c r="N988" t="s">
        <v>1620</v>
      </c>
      <c r="O988">
        <v>0</v>
      </c>
      <c r="P988">
        <v>-22160</v>
      </c>
      <c r="Q988">
        <v>-22160</v>
      </c>
      <c r="R988">
        <v>0</v>
      </c>
      <c r="S988">
        <v>-40</v>
      </c>
      <c r="T988">
        <v>-40</v>
      </c>
      <c r="U988">
        <v>21660</v>
      </c>
      <c r="V988">
        <v>21660</v>
      </c>
      <c r="W988">
        <v>14413.333333333334</v>
      </c>
      <c r="X988">
        <v>12516.96981434937</v>
      </c>
      <c r="Y988">
        <v>-40</v>
      </c>
      <c r="Z988">
        <v>100</v>
      </c>
      <c r="AA988">
        <v>1</v>
      </c>
      <c r="AB988">
        <v>-1.1546990643665314</v>
      </c>
      <c r="AC988">
        <v>40</v>
      </c>
      <c r="AD988">
        <v>3.6888794541139363</v>
      </c>
      <c r="AE988">
        <v>0</v>
      </c>
      <c r="AF988">
        <v>0</v>
      </c>
    </row>
    <row r="989" spans="1:32" x14ac:dyDescent="0.35">
      <c r="A989" s="1">
        <v>45323</v>
      </c>
      <c r="B989">
        <v>2024</v>
      </c>
      <c r="C989">
        <v>2</v>
      </c>
      <c r="D989">
        <v>1</v>
      </c>
      <c r="E989">
        <v>0</v>
      </c>
      <c r="F989">
        <v>0</v>
      </c>
      <c r="G989" t="s">
        <v>629</v>
      </c>
      <c r="H989" t="s">
        <v>272</v>
      </c>
      <c r="I989" t="s">
        <v>991</v>
      </c>
      <c r="J989" t="s">
        <v>992</v>
      </c>
      <c r="K989" t="s">
        <v>994</v>
      </c>
      <c r="L989" t="s">
        <v>63</v>
      </c>
      <c r="M989" t="s">
        <v>1612</v>
      </c>
      <c r="N989" t="s">
        <v>1614</v>
      </c>
      <c r="O989">
        <v>0</v>
      </c>
      <c r="P989">
        <v>4500</v>
      </c>
      <c r="Q989">
        <v>4500</v>
      </c>
      <c r="R989">
        <v>0</v>
      </c>
      <c r="S989">
        <v>0</v>
      </c>
      <c r="T989">
        <v>0</v>
      </c>
      <c r="U989">
        <v>4500</v>
      </c>
      <c r="V989">
        <v>4500</v>
      </c>
      <c r="W989">
        <v>2250</v>
      </c>
      <c r="X989">
        <v>3181.9805153394636</v>
      </c>
      <c r="Y989">
        <v>0</v>
      </c>
      <c r="Z989">
        <v>100</v>
      </c>
      <c r="AA989">
        <v>1</v>
      </c>
      <c r="AB989">
        <v>-0.70710678118654757</v>
      </c>
      <c r="AC989">
        <v>0</v>
      </c>
      <c r="AD989">
        <v>0</v>
      </c>
      <c r="AE989">
        <v>0</v>
      </c>
      <c r="AF989">
        <v>0</v>
      </c>
    </row>
    <row r="990" spans="1:32" x14ac:dyDescent="0.35">
      <c r="A990" s="1">
        <v>45323</v>
      </c>
      <c r="B990">
        <v>2024</v>
      </c>
      <c r="C990">
        <v>2</v>
      </c>
      <c r="D990">
        <v>1</v>
      </c>
      <c r="E990">
        <v>0</v>
      </c>
      <c r="F990">
        <v>0</v>
      </c>
      <c r="G990" t="s">
        <v>267</v>
      </c>
      <c r="H990" t="s">
        <v>265</v>
      </c>
      <c r="I990" t="s">
        <v>1090</v>
      </c>
      <c r="J990" t="s">
        <v>1091</v>
      </c>
      <c r="K990" t="s">
        <v>1093</v>
      </c>
      <c r="L990" t="s">
        <v>63</v>
      </c>
      <c r="M990" t="s">
        <v>1612</v>
      </c>
      <c r="N990" t="s">
        <v>1614</v>
      </c>
      <c r="O990">
        <v>0</v>
      </c>
      <c r="P990">
        <v>1000</v>
      </c>
      <c r="Q990">
        <v>1000</v>
      </c>
      <c r="R990">
        <v>0</v>
      </c>
      <c r="S990">
        <v>0</v>
      </c>
      <c r="T990">
        <v>0</v>
      </c>
      <c r="U990">
        <v>1000</v>
      </c>
      <c r="V990">
        <v>1000</v>
      </c>
      <c r="W990">
        <v>500</v>
      </c>
      <c r="X990">
        <v>707.10678118654755</v>
      </c>
      <c r="Y990">
        <v>0</v>
      </c>
      <c r="Z990">
        <v>100</v>
      </c>
      <c r="AA990">
        <v>1</v>
      </c>
      <c r="AB990">
        <v>-0.70710678118654746</v>
      </c>
      <c r="AC990">
        <v>0</v>
      </c>
      <c r="AD990">
        <v>0</v>
      </c>
      <c r="AE990">
        <v>0</v>
      </c>
      <c r="AF990">
        <v>0</v>
      </c>
    </row>
    <row r="991" spans="1:32" x14ac:dyDescent="0.35">
      <c r="A991" s="1">
        <v>45323</v>
      </c>
      <c r="B991">
        <v>2024</v>
      </c>
      <c r="C991">
        <v>2</v>
      </c>
      <c r="D991">
        <v>1</v>
      </c>
      <c r="E991">
        <v>0</v>
      </c>
      <c r="F991">
        <v>0</v>
      </c>
      <c r="G991" t="s">
        <v>267</v>
      </c>
      <c r="H991" t="s">
        <v>265</v>
      </c>
      <c r="I991" t="s">
        <v>1135</v>
      </c>
      <c r="J991" t="s">
        <v>1136</v>
      </c>
      <c r="K991" t="s">
        <v>1138</v>
      </c>
      <c r="L991" t="s">
        <v>63</v>
      </c>
      <c r="M991" t="s">
        <v>1612</v>
      </c>
      <c r="N991" t="s">
        <v>1614</v>
      </c>
      <c r="O991">
        <v>0</v>
      </c>
      <c r="P991">
        <v>880</v>
      </c>
      <c r="Q991">
        <v>880</v>
      </c>
      <c r="R991">
        <v>0</v>
      </c>
      <c r="S991">
        <v>-4240</v>
      </c>
      <c r="T991">
        <v>-4240</v>
      </c>
      <c r="U991">
        <v>4240</v>
      </c>
      <c r="V991">
        <v>4240</v>
      </c>
      <c r="W991">
        <v>293.33333333333331</v>
      </c>
      <c r="X991">
        <v>4270.3317591650111</v>
      </c>
      <c r="Y991">
        <v>0</v>
      </c>
      <c r="Z991">
        <v>100</v>
      </c>
      <c r="AA991">
        <v>1</v>
      </c>
      <c r="AB991">
        <v>-1.0615880894040297</v>
      </c>
      <c r="AC991">
        <v>4240</v>
      </c>
      <c r="AD991">
        <v>8.3523185482260036</v>
      </c>
      <c r="AE991">
        <v>0</v>
      </c>
      <c r="AF991">
        <v>0</v>
      </c>
    </row>
    <row r="992" spans="1:32" x14ac:dyDescent="0.35">
      <c r="A992" s="1">
        <v>45323</v>
      </c>
      <c r="B992">
        <v>2024</v>
      </c>
      <c r="C992">
        <v>2</v>
      </c>
      <c r="D992">
        <v>1</v>
      </c>
      <c r="E992">
        <v>0</v>
      </c>
      <c r="F992">
        <v>0</v>
      </c>
      <c r="G992" t="s">
        <v>267</v>
      </c>
      <c r="H992" t="s">
        <v>265</v>
      </c>
      <c r="I992" t="s">
        <v>1135</v>
      </c>
      <c r="J992" t="s">
        <v>1136</v>
      </c>
      <c r="K992" t="s">
        <v>1138</v>
      </c>
      <c r="L992" t="s">
        <v>63</v>
      </c>
      <c r="M992" t="s">
        <v>1612</v>
      </c>
      <c r="N992" t="s">
        <v>1614</v>
      </c>
      <c r="O992">
        <v>0</v>
      </c>
      <c r="P992">
        <v>5120</v>
      </c>
      <c r="Q992">
        <v>5120</v>
      </c>
      <c r="R992">
        <v>0</v>
      </c>
      <c r="S992">
        <v>0</v>
      </c>
      <c r="T992">
        <v>0</v>
      </c>
      <c r="U992">
        <v>-4240</v>
      </c>
      <c r="V992">
        <v>-4240</v>
      </c>
      <c r="W992">
        <v>0</v>
      </c>
      <c r="X992">
        <v>4240</v>
      </c>
      <c r="Y992">
        <v>4240</v>
      </c>
      <c r="Z992">
        <v>100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35">
      <c r="A993" s="1">
        <v>45352</v>
      </c>
      <c r="B993">
        <v>2024</v>
      </c>
      <c r="C993">
        <v>3</v>
      </c>
      <c r="D993">
        <v>1</v>
      </c>
      <c r="E993">
        <v>0</v>
      </c>
      <c r="F993">
        <v>0</v>
      </c>
      <c r="G993" t="s">
        <v>267</v>
      </c>
      <c r="H993" t="s">
        <v>265</v>
      </c>
      <c r="I993" t="s">
        <v>1135</v>
      </c>
      <c r="J993" t="s">
        <v>1136</v>
      </c>
      <c r="K993" t="s">
        <v>1138</v>
      </c>
      <c r="L993" t="s">
        <v>63</v>
      </c>
      <c r="M993" t="s">
        <v>1612</v>
      </c>
      <c r="N993" t="s">
        <v>1615</v>
      </c>
      <c r="O993">
        <v>0</v>
      </c>
      <c r="P993">
        <v>880</v>
      </c>
      <c r="Q993">
        <v>880</v>
      </c>
      <c r="R993">
        <v>0</v>
      </c>
      <c r="S993">
        <v>0</v>
      </c>
      <c r="T993">
        <v>0</v>
      </c>
      <c r="U993">
        <v>4240</v>
      </c>
      <c r="V993">
        <v>4240</v>
      </c>
      <c r="W993">
        <v>1413.3333333333333</v>
      </c>
      <c r="X993">
        <v>2447.9651413640136</v>
      </c>
      <c r="Y993">
        <v>-4240</v>
      </c>
      <c r="Z993">
        <v>100</v>
      </c>
      <c r="AA993">
        <v>1</v>
      </c>
      <c r="AB993">
        <v>-0.57735026918962562</v>
      </c>
      <c r="AC993">
        <v>0</v>
      </c>
      <c r="AD993">
        <v>0</v>
      </c>
      <c r="AE993">
        <v>0</v>
      </c>
      <c r="AF993">
        <v>0</v>
      </c>
    </row>
    <row r="994" spans="1:32" x14ac:dyDescent="0.35">
      <c r="A994" s="1">
        <v>45383</v>
      </c>
      <c r="B994">
        <v>2024</v>
      </c>
      <c r="C994">
        <v>4</v>
      </c>
      <c r="D994">
        <v>2</v>
      </c>
      <c r="E994">
        <v>0</v>
      </c>
      <c r="F994">
        <v>0</v>
      </c>
      <c r="G994" t="s">
        <v>267</v>
      </c>
      <c r="H994" t="s">
        <v>265</v>
      </c>
      <c r="I994" t="s">
        <v>1135</v>
      </c>
      <c r="J994" t="s">
        <v>1136</v>
      </c>
      <c r="K994" t="s">
        <v>1138</v>
      </c>
      <c r="L994" t="s">
        <v>63</v>
      </c>
      <c r="M994" t="s">
        <v>1612</v>
      </c>
      <c r="N994" t="s">
        <v>1616</v>
      </c>
      <c r="O994">
        <v>0</v>
      </c>
      <c r="P994">
        <v>5120</v>
      </c>
      <c r="Q994">
        <v>5120</v>
      </c>
      <c r="R994">
        <v>0</v>
      </c>
      <c r="S994">
        <v>0</v>
      </c>
      <c r="T994">
        <v>0</v>
      </c>
      <c r="U994">
        <v>-4240</v>
      </c>
      <c r="V994">
        <v>-4240</v>
      </c>
      <c r="W994">
        <v>-1413.3333333333333</v>
      </c>
      <c r="X994">
        <v>2447.9651413640136</v>
      </c>
      <c r="Y994">
        <v>4240</v>
      </c>
      <c r="Z994">
        <v>100</v>
      </c>
      <c r="AA994">
        <v>1</v>
      </c>
      <c r="AB994">
        <v>0.57735026918962562</v>
      </c>
      <c r="AC994">
        <v>0</v>
      </c>
      <c r="AD994">
        <v>0</v>
      </c>
      <c r="AE994">
        <v>0</v>
      </c>
      <c r="AF994">
        <v>0</v>
      </c>
    </row>
    <row r="995" spans="1:32" x14ac:dyDescent="0.35">
      <c r="A995" s="1">
        <v>45413</v>
      </c>
      <c r="B995">
        <v>2024</v>
      </c>
      <c r="C995">
        <v>5</v>
      </c>
      <c r="D995">
        <v>2</v>
      </c>
      <c r="E995">
        <v>1</v>
      </c>
      <c r="F995">
        <v>0</v>
      </c>
      <c r="G995" t="s">
        <v>267</v>
      </c>
      <c r="H995" t="s">
        <v>265</v>
      </c>
      <c r="I995" t="s">
        <v>1135</v>
      </c>
      <c r="J995" t="s">
        <v>1136</v>
      </c>
      <c r="K995" t="s">
        <v>1138</v>
      </c>
      <c r="L995" t="s">
        <v>63</v>
      </c>
      <c r="M995" t="s">
        <v>1612</v>
      </c>
      <c r="N995" t="s">
        <v>1617</v>
      </c>
      <c r="O995">
        <v>0</v>
      </c>
      <c r="P995">
        <v>880</v>
      </c>
      <c r="Q995">
        <v>880</v>
      </c>
      <c r="R995">
        <v>0</v>
      </c>
      <c r="S995">
        <v>0</v>
      </c>
      <c r="T995">
        <v>0</v>
      </c>
      <c r="U995">
        <v>4240</v>
      </c>
      <c r="V995">
        <v>4240</v>
      </c>
      <c r="W995">
        <v>1413.3333333333333</v>
      </c>
      <c r="X995">
        <v>2447.9651413640136</v>
      </c>
      <c r="Y995">
        <v>-4240</v>
      </c>
      <c r="Z995">
        <v>100</v>
      </c>
      <c r="AA995">
        <v>1</v>
      </c>
      <c r="AB995">
        <v>-0.57735026918962562</v>
      </c>
      <c r="AC995">
        <v>0</v>
      </c>
      <c r="AD995">
        <v>0</v>
      </c>
      <c r="AE995">
        <v>0</v>
      </c>
      <c r="AF995">
        <v>0</v>
      </c>
    </row>
    <row r="996" spans="1:32" x14ac:dyDescent="0.35">
      <c r="A996" s="1">
        <v>45474</v>
      </c>
      <c r="B996">
        <v>2024</v>
      </c>
      <c r="C996">
        <v>7</v>
      </c>
      <c r="D996">
        <v>3</v>
      </c>
      <c r="E996">
        <v>1</v>
      </c>
      <c r="F996">
        <v>0</v>
      </c>
      <c r="G996" t="s">
        <v>267</v>
      </c>
      <c r="H996" t="s">
        <v>265</v>
      </c>
      <c r="I996" t="s">
        <v>1135</v>
      </c>
      <c r="J996" t="s">
        <v>1136</v>
      </c>
      <c r="K996" t="s">
        <v>1138</v>
      </c>
      <c r="L996" t="s">
        <v>63</v>
      </c>
      <c r="M996" t="s">
        <v>1612</v>
      </c>
      <c r="N996" t="s">
        <v>1619</v>
      </c>
      <c r="O996">
        <v>0</v>
      </c>
      <c r="P996">
        <v>5120</v>
      </c>
      <c r="Q996">
        <v>5120</v>
      </c>
      <c r="R996">
        <v>0</v>
      </c>
      <c r="S996">
        <v>0</v>
      </c>
      <c r="T996">
        <v>0</v>
      </c>
      <c r="U996">
        <v>4240</v>
      </c>
      <c r="V996">
        <v>4240</v>
      </c>
      <c r="W996">
        <v>0</v>
      </c>
      <c r="X996">
        <v>4240</v>
      </c>
      <c r="Y996">
        <v>-4240</v>
      </c>
      <c r="Z996">
        <v>100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35">
      <c r="A997" s="1">
        <v>45505</v>
      </c>
      <c r="B997">
        <v>2024</v>
      </c>
      <c r="C997">
        <v>8</v>
      </c>
      <c r="D997">
        <v>3</v>
      </c>
      <c r="E997">
        <v>1</v>
      </c>
      <c r="F997">
        <v>0</v>
      </c>
      <c r="G997" t="s">
        <v>267</v>
      </c>
      <c r="H997" t="s">
        <v>265</v>
      </c>
      <c r="I997" t="s">
        <v>1135</v>
      </c>
      <c r="J997" t="s">
        <v>1136</v>
      </c>
      <c r="K997" t="s">
        <v>1138</v>
      </c>
      <c r="L997" t="s">
        <v>63</v>
      </c>
      <c r="M997" t="s">
        <v>1612</v>
      </c>
      <c r="N997" t="s">
        <v>1620</v>
      </c>
      <c r="O997">
        <v>0</v>
      </c>
      <c r="P997">
        <v>840</v>
      </c>
      <c r="Q997">
        <v>840</v>
      </c>
      <c r="R997">
        <v>0</v>
      </c>
      <c r="S997">
        <v>-40</v>
      </c>
      <c r="T997">
        <v>-40</v>
      </c>
      <c r="U997">
        <v>-4240</v>
      </c>
      <c r="V997">
        <v>-4240</v>
      </c>
      <c r="W997">
        <v>-1426.6666666666667</v>
      </c>
      <c r="X997">
        <v>2436.5002223134175</v>
      </c>
      <c r="Y997">
        <v>4320</v>
      </c>
      <c r="Z997">
        <v>100</v>
      </c>
      <c r="AA997">
        <v>1</v>
      </c>
      <c r="AB997">
        <v>0.56912232306305688</v>
      </c>
      <c r="AC997">
        <v>40</v>
      </c>
      <c r="AD997">
        <v>3.6888794541139363</v>
      </c>
      <c r="AE997">
        <v>0</v>
      </c>
      <c r="AF997">
        <v>0</v>
      </c>
    </row>
    <row r="998" spans="1:32" x14ac:dyDescent="0.35">
      <c r="A998" s="1">
        <v>45323</v>
      </c>
      <c r="B998">
        <v>2024</v>
      </c>
      <c r="C998">
        <v>2</v>
      </c>
      <c r="D998">
        <v>1</v>
      </c>
      <c r="E998">
        <v>0</v>
      </c>
      <c r="F998">
        <v>0</v>
      </c>
      <c r="G998" t="s">
        <v>267</v>
      </c>
      <c r="H998" t="s">
        <v>265</v>
      </c>
      <c r="I998" t="s">
        <v>1353</v>
      </c>
      <c r="J998" t="s">
        <v>1354</v>
      </c>
      <c r="K998" t="s">
        <v>1346</v>
      </c>
      <c r="L998" t="s">
        <v>60</v>
      </c>
      <c r="M998" t="s">
        <v>1612</v>
      </c>
      <c r="N998" t="s">
        <v>1614</v>
      </c>
      <c r="O998">
        <v>0</v>
      </c>
      <c r="P998">
        <v>-118120</v>
      </c>
      <c r="Q998">
        <v>-118120</v>
      </c>
      <c r="R998">
        <v>0</v>
      </c>
      <c r="S998">
        <v>0</v>
      </c>
      <c r="T998">
        <v>0</v>
      </c>
      <c r="U998">
        <v>-118120</v>
      </c>
      <c r="V998">
        <v>-118120</v>
      </c>
      <c r="W998">
        <v>-59060</v>
      </c>
      <c r="X998">
        <v>83523.452993754996</v>
      </c>
      <c r="Y998">
        <v>0</v>
      </c>
      <c r="Z998">
        <v>100</v>
      </c>
      <c r="AA998">
        <v>1</v>
      </c>
      <c r="AB998">
        <v>0.70710678118654746</v>
      </c>
      <c r="AC998">
        <v>0</v>
      </c>
      <c r="AD998">
        <v>0</v>
      </c>
      <c r="AE998">
        <v>0</v>
      </c>
      <c r="AF998">
        <v>0</v>
      </c>
    </row>
    <row r="999" spans="1:32" x14ac:dyDescent="0.35">
      <c r="A999" s="1">
        <v>45323</v>
      </c>
      <c r="B999">
        <v>2024</v>
      </c>
      <c r="C999">
        <v>2</v>
      </c>
      <c r="D999">
        <v>1</v>
      </c>
      <c r="E999">
        <v>0</v>
      </c>
      <c r="F999">
        <v>0</v>
      </c>
      <c r="G999" t="s">
        <v>267</v>
      </c>
      <c r="H999" t="s">
        <v>265</v>
      </c>
      <c r="I999" t="s">
        <v>1255</v>
      </c>
      <c r="J999" t="s">
        <v>1256</v>
      </c>
      <c r="K999" t="s">
        <v>1258</v>
      </c>
      <c r="L999" t="s">
        <v>60</v>
      </c>
      <c r="M999" t="s">
        <v>1612</v>
      </c>
      <c r="N999" t="s">
        <v>1614</v>
      </c>
      <c r="O999">
        <v>0</v>
      </c>
      <c r="P999">
        <v>31250</v>
      </c>
      <c r="Q999">
        <v>31250</v>
      </c>
      <c r="R999">
        <v>0</v>
      </c>
      <c r="S999">
        <v>0</v>
      </c>
      <c r="T999">
        <v>0</v>
      </c>
      <c r="U999">
        <v>31250</v>
      </c>
      <c r="V999">
        <v>31250</v>
      </c>
      <c r="W999">
        <v>15625</v>
      </c>
      <c r="X999">
        <v>22097.086912079609</v>
      </c>
      <c r="Y999">
        <v>0</v>
      </c>
      <c r="Z999">
        <v>100</v>
      </c>
      <c r="AA999">
        <v>1</v>
      </c>
      <c r="AB999">
        <v>-0.70710678118654757</v>
      </c>
      <c r="AC999">
        <v>0</v>
      </c>
      <c r="AD999">
        <v>0</v>
      </c>
      <c r="AE999">
        <v>0</v>
      </c>
      <c r="AF999">
        <v>0</v>
      </c>
    </row>
    <row r="1000" spans="1:32" x14ac:dyDescent="0.35">
      <c r="A1000" s="1">
        <v>45323</v>
      </c>
      <c r="B1000">
        <v>2024</v>
      </c>
      <c r="C1000">
        <v>2</v>
      </c>
      <c r="D1000">
        <v>1</v>
      </c>
      <c r="E1000">
        <v>0</v>
      </c>
      <c r="F1000">
        <v>0</v>
      </c>
      <c r="G1000" t="s">
        <v>629</v>
      </c>
      <c r="H1000" t="s">
        <v>272</v>
      </c>
      <c r="I1000" t="s">
        <v>1042</v>
      </c>
      <c r="J1000" t="s">
        <v>1043</v>
      </c>
      <c r="K1000" t="s">
        <v>1045</v>
      </c>
      <c r="L1000" t="s">
        <v>60</v>
      </c>
      <c r="M1000" t="s">
        <v>1612</v>
      </c>
      <c r="N1000" t="s">
        <v>1614</v>
      </c>
      <c r="O1000">
        <v>0</v>
      </c>
      <c r="P1000">
        <v>5750</v>
      </c>
      <c r="Q1000">
        <v>5750</v>
      </c>
      <c r="R1000">
        <v>0</v>
      </c>
      <c r="S1000">
        <v>0</v>
      </c>
      <c r="T1000">
        <v>0</v>
      </c>
      <c r="U1000">
        <v>5750</v>
      </c>
      <c r="V1000">
        <v>5750</v>
      </c>
      <c r="W1000">
        <v>2875</v>
      </c>
      <c r="X1000">
        <v>4065.8639918226481</v>
      </c>
      <c r="Y1000">
        <v>0</v>
      </c>
      <c r="Z1000">
        <v>100</v>
      </c>
      <c r="AA1000">
        <v>1</v>
      </c>
      <c r="AB1000">
        <v>-0.70710678118654757</v>
      </c>
      <c r="AC1000">
        <v>0</v>
      </c>
      <c r="AD1000">
        <v>0</v>
      </c>
      <c r="AE1000">
        <v>0</v>
      </c>
      <c r="AF1000">
        <v>0</v>
      </c>
    </row>
    <row r="1001" spans="1:32" x14ac:dyDescent="0.35">
      <c r="A1001" s="1">
        <v>45323</v>
      </c>
      <c r="B1001">
        <v>2024</v>
      </c>
      <c r="C1001">
        <v>2</v>
      </c>
      <c r="D1001">
        <v>1</v>
      </c>
      <c r="E1001">
        <v>0</v>
      </c>
      <c r="F1001">
        <v>0</v>
      </c>
      <c r="G1001" t="s">
        <v>629</v>
      </c>
      <c r="H1001" t="s">
        <v>272</v>
      </c>
      <c r="I1001" t="s">
        <v>700</v>
      </c>
      <c r="J1001" t="s">
        <v>701</v>
      </c>
      <c r="K1001" t="s">
        <v>703</v>
      </c>
      <c r="L1001" t="s">
        <v>60</v>
      </c>
      <c r="M1001" t="s">
        <v>1612</v>
      </c>
      <c r="N1001" t="s">
        <v>1614</v>
      </c>
      <c r="O1001">
        <v>0</v>
      </c>
      <c r="P1001">
        <v>250</v>
      </c>
      <c r="Q1001">
        <v>250</v>
      </c>
      <c r="R1001">
        <v>0</v>
      </c>
      <c r="S1001">
        <v>0</v>
      </c>
      <c r="T1001">
        <v>0</v>
      </c>
      <c r="U1001">
        <v>250</v>
      </c>
      <c r="V1001">
        <v>250</v>
      </c>
      <c r="W1001">
        <v>125</v>
      </c>
      <c r="X1001">
        <v>176.77669529663689</v>
      </c>
      <c r="Y1001">
        <v>0</v>
      </c>
      <c r="Z1001">
        <v>100</v>
      </c>
      <c r="AA1001">
        <v>1</v>
      </c>
      <c r="AB1001">
        <v>-0.70710678118654746</v>
      </c>
      <c r="AC1001">
        <v>0</v>
      </c>
      <c r="AD1001">
        <v>0</v>
      </c>
      <c r="AE1001">
        <v>0</v>
      </c>
      <c r="AF1001">
        <v>0</v>
      </c>
    </row>
    <row r="1002" spans="1:32" x14ac:dyDescent="0.35">
      <c r="A1002" s="1">
        <v>45323</v>
      </c>
      <c r="B1002">
        <v>2024</v>
      </c>
      <c r="C1002">
        <v>2</v>
      </c>
      <c r="D1002">
        <v>1</v>
      </c>
      <c r="E1002">
        <v>0</v>
      </c>
      <c r="F1002">
        <v>0</v>
      </c>
      <c r="G1002" t="s">
        <v>629</v>
      </c>
      <c r="H1002" t="s">
        <v>272</v>
      </c>
      <c r="I1002" t="s">
        <v>706</v>
      </c>
      <c r="J1002" t="s">
        <v>707</v>
      </c>
      <c r="K1002" t="s">
        <v>703</v>
      </c>
      <c r="L1002" t="s">
        <v>63</v>
      </c>
      <c r="M1002" t="s">
        <v>1612</v>
      </c>
      <c r="N1002" t="s">
        <v>1614</v>
      </c>
      <c r="O1002">
        <v>0</v>
      </c>
      <c r="P1002">
        <v>250</v>
      </c>
      <c r="Q1002">
        <v>250</v>
      </c>
      <c r="R1002">
        <v>0</v>
      </c>
      <c r="S1002">
        <v>0</v>
      </c>
      <c r="T1002">
        <v>0</v>
      </c>
      <c r="U1002">
        <v>250</v>
      </c>
      <c r="V1002">
        <v>250</v>
      </c>
      <c r="W1002">
        <v>125</v>
      </c>
      <c r="X1002">
        <v>176.77669529663689</v>
      </c>
      <c r="Y1002">
        <v>0</v>
      </c>
      <c r="Z1002">
        <v>100</v>
      </c>
      <c r="AA1002">
        <v>1</v>
      </c>
      <c r="AB1002">
        <v>-0.70710678118654746</v>
      </c>
      <c r="AC1002">
        <v>0</v>
      </c>
      <c r="AD1002">
        <v>0</v>
      </c>
      <c r="AE1002">
        <v>0</v>
      </c>
      <c r="AF1002">
        <v>0</v>
      </c>
    </row>
    <row r="1003" spans="1:32" x14ac:dyDescent="0.35">
      <c r="A1003" s="1">
        <v>45323</v>
      </c>
      <c r="B1003">
        <v>2024</v>
      </c>
      <c r="C1003">
        <v>2</v>
      </c>
      <c r="D1003">
        <v>1</v>
      </c>
      <c r="E1003">
        <v>0</v>
      </c>
      <c r="F1003">
        <v>0</v>
      </c>
      <c r="G1003" t="s">
        <v>267</v>
      </c>
      <c r="H1003" t="s">
        <v>265</v>
      </c>
      <c r="I1003" t="s">
        <v>979</v>
      </c>
      <c r="J1003" t="s">
        <v>980</v>
      </c>
      <c r="K1003" t="s">
        <v>972</v>
      </c>
      <c r="L1003" t="s">
        <v>63</v>
      </c>
      <c r="M1003" t="s">
        <v>1612</v>
      </c>
      <c r="N1003" t="s">
        <v>1614</v>
      </c>
      <c r="O1003">
        <v>0</v>
      </c>
      <c r="P1003">
        <v>250</v>
      </c>
      <c r="Q1003">
        <v>250</v>
      </c>
      <c r="R1003">
        <v>0</v>
      </c>
      <c r="S1003">
        <v>0</v>
      </c>
      <c r="T1003">
        <v>0</v>
      </c>
      <c r="U1003">
        <v>250</v>
      </c>
      <c r="V1003">
        <v>250</v>
      </c>
      <c r="W1003">
        <v>125</v>
      </c>
      <c r="X1003">
        <v>176.77669529663689</v>
      </c>
      <c r="Y1003">
        <v>0</v>
      </c>
      <c r="Z1003">
        <v>100</v>
      </c>
      <c r="AA1003">
        <v>1</v>
      </c>
      <c r="AB1003">
        <v>-0.70710678118654746</v>
      </c>
      <c r="AC1003">
        <v>0</v>
      </c>
      <c r="AD1003">
        <v>0</v>
      </c>
      <c r="AE1003">
        <v>0</v>
      </c>
      <c r="AF1003">
        <v>0</v>
      </c>
    </row>
    <row r="1004" spans="1:32" x14ac:dyDescent="0.35">
      <c r="A1004" s="1">
        <v>45383</v>
      </c>
      <c r="B1004">
        <v>2024</v>
      </c>
      <c r="C1004">
        <v>4</v>
      </c>
      <c r="D1004">
        <v>2</v>
      </c>
      <c r="E1004">
        <v>0</v>
      </c>
      <c r="F1004">
        <v>0</v>
      </c>
      <c r="G1004" t="s">
        <v>267</v>
      </c>
      <c r="H1004" t="s">
        <v>265</v>
      </c>
      <c r="I1004" t="s">
        <v>796</v>
      </c>
      <c r="J1004" t="s">
        <v>797</v>
      </c>
      <c r="K1004" t="s">
        <v>787</v>
      </c>
      <c r="L1004" t="s">
        <v>60</v>
      </c>
      <c r="M1004" t="s">
        <v>1612</v>
      </c>
      <c r="N1004" t="s">
        <v>1616</v>
      </c>
      <c r="O1004">
        <v>0</v>
      </c>
      <c r="P1004">
        <v>120</v>
      </c>
      <c r="Q1004">
        <v>120</v>
      </c>
      <c r="R1004">
        <v>0</v>
      </c>
      <c r="S1004">
        <v>0</v>
      </c>
      <c r="T1004">
        <v>0</v>
      </c>
      <c r="U1004">
        <v>-1880</v>
      </c>
      <c r="V1004">
        <v>1870</v>
      </c>
      <c r="W1004">
        <v>-626.66666666666663</v>
      </c>
      <c r="X1004">
        <v>1085.4185060764964</v>
      </c>
      <c r="Y1004">
        <v>1880</v>
      </c>
      <c r="Z1004">
        <v>100</v>
      </c>
      <c r="AA1004">
        <v>1</v>
      </c>
      <c r="AB1004">
        <v>0.57735026918962573</v>
      </c>
      <c r="AC1004">
        <v>0</v>
      </c>
      <c r="AD1004">
        <v>0</v>
      </c>
      <c r="AE1004">
        <v>0</v>
      </c>
      <c r="AF1004">
        <v>0</v>
      </c>
    </row>
    <row r="1005" spans="1:32" x14ac:dyDescent="0.35">
      <c r="A1005" s="1">
        <v>45352</v>
      </c>
      <c r="B1005">
        <v>2024</v>
      </c>
      <c r="C1005">
        <v>3</v>
      </c>
      <c r="D1005">
        <v>1</v>
      </c>
      <c r="E1005">
        <v>0</v>
      </c>
      <c r="F1005">
        <v>0</v>
      </c>
      <c r="G1005" t="s">
        <v>267</v>
      </c>
      <c r="H1005" t="s">
        <v>265</v>
      </c>
      <c r="I1005" t="s">
        <v>909</v>
      </c>
      <c r="J1005" t="s">
        <v>910</v>
      </c>
      <c r="K1005" t="s">
        <v>912</v>
      </c>
      <c r="L1005" t="s">
        <v>60</v>
      </c>
      <c r="M1005" t="s">
        <v>1612</v>
      </c>
      <c r="N1005" t="s">
        <v>1615</v>
      </c>
      <c r="O1005">
        <v>0</v>
      </c>
      <c r="P1005">
        <v>2750</v>
      </c>
      <c r="Q1005">
        <v>2750</v>
      </c>
      <c r="R1005">
        <v>0</v>
      </c>
      <c r="S1005">
        <v>0</v>
      </c>
      <c r="T1005">
        <v>0</v>
      </c>
      <c r="U1005">
        <v>500</v>
      </c>
      <c r="V1005">
        <v>-750</v>
      </c>
      <c r="W1005">
        <v>0</v>
      </c>
      <c r="X1005">
        <v>500</v>
      </c>
      <c r="Y1005">
        <v>500</v>
      </c>
      <c r="Z1005">
        <v>100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x14ac:dyDescent="0.35">
      <c r="A1006" s="1">
        <v>45474</v>
      </c>
      <c r="B1006">
        <v>2024</v>
      </c>
      <c r="C1006">
        <v>7</v>
      </c>
      <c r="D1006">
        <v>3</v>
      </c>
      <c r="E1006">
        <v>1</v>
      </c>
      <c r="F1006">
        <v>0</v>
      </c>
      <c r="G1006" t="s">
        <v>267</v>
      </c>
      <c r="H1006" t="s">
        <v>265</v>
      </c>
      <c r="I1006" t="s">
        <v>909</v>
      </c>
      <c r="J1006" t="s">
        <v>910</v>
      </c>
      <c r="K1006" t="s">
        <v>912</v>
      </c>
      <c r="L1006" t="s">
        <v>60</v>
      </c>
      <c r="M1006" t="s">
        <v>1612</v>
      </c>
      <c r="N1006" t="s">
        <v>1619</v>
      </c>
      <c r="O1006">
        <v>0</v>
      </c>
      <c r="P1006">
        <v>2750</v>
      </c>
      <c r="Q1006">
        <v>2750</v>
      </c>
      <c r="R1006">
        <v>0</v>
      </c>
      <c r="S1006">
        <v>0</v>
      </c>
      <c r="T1006">
        <v>0</v>
      </c>
      <c r="U1006">
        <v>500</v>
      </c>
      <c r="V1006">
        <v>-750</v>
      </c>
      <c r="W1006">
        <v>166.66666666666666</v>
      </c>
      <c r="X1006">
        <v>288.6751345948129</v>
      </c>
      <c r="Y1006">
        <v>500</v>
      </c>
      <c r="Z1006">
        <v>100</v>
      </c>
      <c r="AA1006">
        <v>1</v>
      </c>
      <c r="AB1006">
        <v>-0.57735026918962573</v>
      </c>
      <c r="AC1006">
        <v>0</v>
      </c>
      <c r="AD1006">
        <v>0</v>
      </c>
      <c r="AE1006">
        <v>0</v>
      </c>
      <c r="AF1006">
        <v>0</v>
      </c>
    </row>
    <row r="1007" spans="1:32" x14ac:dyDescent="0.35">
      <c r="A1007" s="1">
        <v>45323</v>
      </c>
      <c r="B1007">
        <v>2024</v>
      </c>
      <c r="C1007">
        <v>2</v>
      </c>
      <c r="D1007">
        <v>1</v>
      </c>
      <c r="E1007">
        <v>0</v>
      </c>
      <c r="F1007">
        <v>0</v>
      </c>
      <c r="G1007" t="s">
        <v>624</v>
      </c>
      <c r="H1007" t="s">
        <v>622</v>
      </c>
      <c r="I1007" t="s">
        <v>1343</v>
      </c>
      <c r="J1007" t="s">
        <v>1344</v>
      </c>
      <c r="K1007" t="s">
        <v>1346</v>
      </c>
      <c r="L1007" t="s">
        <v>63</v>
      </c>
      <c r="M1007" t="s">
        <v>1612</v>
      </c>
      <c r="N1007" t="s">
        <v>1614</v>
      </c>
      <c r="O1007">
        <v>0</v>
      </c>
      <c r="P1007">
        <v>-48620</v>
      </c>
      <c r="Q1007">
        <v>-48620</v>
      </c>
      <c r="R1007">
        <v>0</v>
      </c>
      <c r="S1007">
        <v>0</v>
      </c>
      <c r="T1007">
        <v>0</v>
      </c>
      <c r="U1007">
        <v>-48620</v>
      </c>
      <c r="V1007">
        <v>-48620</v>
      </c>
      <c r="W1007">
        <v>-24310</v>
      </c>
      <c r="X1007">
        <v>34379.53170128994</v>
      </c>
      <c r="Y1007">
        <v>0</v>
      </c>
      <c r="Z1007">
        <v>100</v>
      </c>
      <c r="AA1007">
        <v>1</v>
      </c>
      <c r="AB1007">
        <v>0.70710678118654757</v>
      </c>
      <c r="AC1007">
        <v>0</v>
      </c>
      <c r="AD1007">
        <v>0</v>
      </c>
      <c r="AE1007">
        <v>0</v>
      </c>
      <c r="AF1007">
        <v>0</v>
      </c>
    </row>
    <row r="1008" spans="1:32" x14ac:dyDescent="0.35">
      <c r="A1008" s="1">
        <v>45323</v>
      </c>
      <c r="B1008">
        <v>2024</v>
      </c>
      <c r="C1008">
        <v>2</v>
      </c>
      <c r="D1008">
        <v>1</v>
      </c>
      <c r="E1008">
        <v>0</v>
      </c>
      <c r="F1008">
        <v>0</v>
      </c>
      <c r="G1008" t="s">
        <v>267</v>
      </c>
      <c r="H1008" t="s">
        <v>265</v>
      </c>
      <c r="I1008" t="s">
        <v>1042</v>
      </c>
      <c r="J1008" t="s">
        <v>1043</v>
      </c>
      <c r="K1008" t="s">
        <v>1045</v>
      </c>
      <c r="L1008" t="s">
        <v>66</v>
      </c>
      <c r="M1008" t="s">
        <v>1612</v>
      </c>
      <c r="N1008" t="s">
        <v>1614</v>
      </c>
      <c r="O1008">
        <v>0</v>
      </c>
      <c r="P1008">
        <v>2250</v>
      </c>
      <c r="Q1008">
        <v>2250</v>
      </c>
      <c r="R1008">
        <v>0</v>
      </c>
      <c r="S1008">
        <v>0</v>
      </c>
      <c r="T1008">
        <v>0</v>
      </c>
      <c r="U1008">
        <v>2250</v>
      </c>
      <c r="V1008">
        <v>2250</v>
      </c>
      <c r="W1008">
        <v>1125</v>
      </c>
      <c r="X1008">
        <v>1590.9902576697318</v>
      </c>
      <c r="Y1008">
        <v>0</v>
      </c>
      <c r="Z1008">
        <v>100</v>
      </c>
      <c r="AA1008">
        <v>1</v>
      </c>
      <c r="AB1008">
        <v>-0.70710678118654757</v>
      </c>
      <c r="AC1008">
        <v>0</v>
      </c>
      <c r="AD1008">
        <v>0</v>
      </c>
      <c r="AE1008">
        <v>0</v>
      </c>
      <c r="AF1008">
        <v>0</v>
      </c>
    </row>
    <row r="1009" spans="1:32" x14ac:dyDescent="0.35">
      <c r="A1009" s="1">
        <v>45323</v>
      </c>
      <c r="B1009">
        <v>2024</v>
      </c>
      <c r="C1009">
        <v>2</v>
      </c>
      <c r="D1009">
        <v>1</v>
      </c>
      <c r="E1009">
        <v>0</v>
      </c>
      <c r="F1009">
        <v>0</v>
      </c>
      <c r="G1009" t="s">
        <v>267</v>
      </c>
      <c r="H1009" t="s">
        <v>265</v>
      </c>
      <c r="I1009" t="s">
        <v>778</v>
      </c>
      <c r="J1009" t="s">
        <v>779</v>
      </c>
      <c r="K1009" t="s">
        <v>781</v>
      </c>
      <c r="L1009" t="s">
        <v>63</v>
      </c>
      <c r="M1009" t="s">
        <v>1612</v>
      </c>
      <c r="N1009" t="s">
        <v>1614</v>
      </c>
      <c r="O1009">
        <v>0</v>
      </c>
      <c r="P1009">
        <v>120</v>
      </c>
      <c r="Q1009">
        <v>120</v>
      </c>
      <c r="R1009">
        <v>0</v>
      </c>
      <c r="S1009">
        <v>0</v>
      </c>
      <c r="T1009">
        <v>0</v>
      </c>
      <c r="U1009">
        <v>120</v>
      </c>
      <c r="V1009">
        <v>120</v>
      </c>
      <c r="W1009">
        <v>60</v>
      </c>
      <c r="X1009">
        <v>84.852813742385706</v>
      </c>
      <c r="Y1009">
        <v>0</v>
      </c>
      <c r="Z1009">
        <v>100</v>
      </c>
      <c r="AA1009">
        <v>1</v>
      </c>
      <c r="AB1009">
        <v>-0.70710678118654746</v>
      </c>
      <c r="AC1009">
        <v>0</v>
      </c>
      <c r="AD1009">
        <v>0</v>
      </c>
      <c r="AE1009">
        <v>0</v>
      </c>
      <c r="AF1009">
        <v>0</v>
      </c>
    </row>
    <row r="1010" spans="1:32" x14ac:dyDescent="0.35">
      <c r="A1010" s="1">
        <v>45505</v>
      </c>
      <c r="B1010">
        <v>2024</v>
      </c>
      <c r="C1010">
        <v>8</v>
      </c>
      <c r="D1010">
        <v>3</v>
      </c>
      <c r="E1010">
        <v>1</v>
      </c>
      <c r="F1010">
        <v>0</v>
      </c>
      <c r="G1010" t="s">
        <v>267</v>
      </c>
      <c r="H1010" t="s">
        <v>265</v>
      </c>
      <c r="I1010" t="s">
        <v>831</v>
      </c>
      <c r="J1010" t="s">
        <v>832</v>
      </c>
      <c r="K1010" t="s">
        <v>834</v>
      </c>
      <c r="L1010" t="s">
        <v>60</v>
      </c>
      <c r="M1010" t="s">
        <v>1612</v>
      </c>
      <c r="N1010" t="s">
        <v>1620</v>
      </c>
      <c r="O1010">
        <v>0</v>
      </c>
      <c r="P1010">
        <v>340</v>
      </c>
      <c r="Q1010">
        <v>340</v>
      </c>
      <c r="R1010">
        <v>0</v>
      </c>
      <c r="S1010">
        <v>-40</v>
      </c>
      <c r="T1010">
        <v>-40</v>
      </c>
      <c r="U1010">
        <v>1870</v>
      </c>
      <c r="V1010">
        <v>990</v>
      </c>
      <c r="W1010">
        <v>-13.333333333333334</v>
      </c>
      <c r="X1010">
        <v>1870.1425970586663</v>
      </c>
      <c r="Y1010">
        <v>1910</v>
      </c>
      <c r="Z1010">
        <v>100</v>
      </c>
      <c r="AA1010">
        <v>1</v>
      </c>
      <c r="AB1010">
        <v>-1.4259162220360959E-2</v>
      </c>
      <c r="AC1010">
        <v>40</v>
      </c>
      <c r="AD1010">
        <v>3.6888794541139363</v>
      </c>
      <c r="AE1010">
        <v>0</v>
      </c>
      <c r="AF1010">
        <v>0</v>
      </c>
    </row>
    <row r="1011" spans="1:32" x14ac:dyDescent="0.35">
      <c r="A1011" s="1">
        <v>45323</v>
      </c>
      <c r="B1011">
        <v>2024</v>
      </c>
      <c r="C1011">
        <v>2</v>
      </c>
      <c r="D1011">
        <v>1</v>
      </c>
      <c r="E1011">
        <v>0</v>
      </c>
      <c r="F1011">
        <v>0</v>
      </c>
      <c r="G1011" t="s">
        <v>267</v>
      </c>
      <c r="H1011" t="s">
        <v>265</v>
      </c>
      <c r="I1011" t="s">
        <v>1151</v>
      </c>
      <c r="J1011" t="s">
        <v>1152</v>
      </c>
      <c r="K1011" t="s">
        <v>1154</v>
      </c>
      <c r="L1011" t="s">
        <v>60</v>
      </c>
      <c r="M1011" t="s">
        <v>1612</v>
      </c>
      <c r="N1011" t="s">
        <v>1614</v>
      </c>
      <c r="O1011">
        <v>0</v>
      </c>
      <c r="P1011">
        <v>22120</v>
      </c>
      <c r="Q1011">
        <v>22120</v>
      </c>
      <c r="R1011">
        <v>0</v>
      </c>
      <c r="S1011">
        <v>0</v>
      </c>
      <c r="T1011">
        <v>0</v>
      </c>
      <c r="U1011">
        <v>20000</v>
      </c>
      <c r="V1011">
        <v>20000</v>
      </c>
      <c r="W1011">
        <v>7373.333333333333</v>
      </c>
      <c r="X1011">
        <v>10986.270219384436</v>
      </c>
      <c r="Y1011">
        <v>-20000</v>
      </c>
      <c r="Z1011">
        <v>100</v>
      </c>
      <c r="AA1011">
        <v>1</v>
      </c>
      <c r="AB1011">
        <v>-0.67114072256512025</v>
      </c>
      <c r="AC1011">
        <v>0</v>
      </c>
      <c r="AD1011">
        <v>0</v>
      </c>
      <c r="AE1011">
        <v>0</v>
      </c>
      <c r="AF1011">
        <v>0</v>
      </c>
    </row>
    <row r="1012" spans="1:32" x14ac:dyDescent="0.35">
      <c r="A1012" s="1">
        <v>45352</v>
      </c>
      <c r="B1012">
        <v>2024</v>
      </c>
      <c r="C1012">
        <v>3</v>
      </c>
      <c r="D1012">
        <v>1</v>
      </c>
      <c r="E1012">
        <v>0</v>
      </c>
      <c r="F1012">
        <v>0</v>
      </c>
      <c r="G1012" t="s">
        <v>267</v>
      </c>
      <c r="H1012" t="s">
        <v>265</v>
      </c>
      <c r="I1012" t="s">
        <v>1151</v>
      </c>
      <c r="J1012" t="s">
        <v>1152</v>
      </c>
      <c r="K1012" t="s">
        <v>1154</v>
      </c>
      <c r="L1012" t="s">
        <v>60</v>
      </c>
      <c r="M1012" t="s">
        <v>1612</v>
      </c>
      <c r="N1012" t="s">
        <v>1615</v>
      </c>
      <c r="O1012">
        <v>0</v>
      </c>
      <c r="P1012">
        <v>2120</v>
      </c>
      <c r="Q1012">
        <v>2120</v>
      </c>
      <c r="R1012">
        <v>0</v>
      </c>
      <c r="S1012">
        <v>0</v>
      </c>
      <c r="T1012">
        <v>0</v>
      </c>
      <c r="U1012">
        <v>-20000</v>
      </c>
      <c r="V1012">
        <v>-20000</v>
      </c>
      <c r="W1012">
        <v>-6666.666666666667</v>
      </c>
      <c r="X1012">
        <v>11547.005383792515</v>
      </c>
      <c r="Y1012">
        <v>20000</v>
      </c>
      <c r="Z1012">
        <v>100</v>
      </c>
      <c r="AA1012">
        <v>1</v>
      </c>
      <c r="AB1012">
        <v>0.57735026918962584</v>
      </c>
      <c r="AC1012">
        <v>0</v>
      </c>
      <c r="AD1012">
        <v>0</v>
      </c>
      <c r="AE1012">
        <v>0</v>
      </c>
      <c r="AF1012">
        <v>0</v>
      </c>
    </row>
    <row r="1013" spans="1:32" x14ac:dyDescent="0.35">
      <c r="A1013" s="1">
        <v>45383</v>
      </c>
      <c r="B1013">
        <v>2024</v>
      </c>
      <c r="C1013">
        <v>4</v>
      </c>
      <c r="D1013">
        <v>2</v>
      </c>
      <c r="E1013">
        <v>0</v>
      </c>
      <c r="F1013">
        <v>0</v>
      </c>
      <c r="G1013" t="s">
        <v>267</v>
      </c>
      <c r="H1013" t="s">
        <v>265</v>
      </c>
      <c r="I1013" t="s">
        <v>1151</v>
      </c>
      <c r="J1013" t="s">
        <v>1152</v>
      </c>
      <c r="K1013" t="s">
        <v>1154</v>
      </c>
      <c r="L1013" t="s">
        <v>60</v>
      </c>
      <c r="M1013" t="s">
        <v>1612</v>
      </c>
      <c r="N1013" t="s">
        <v>1616</v>
      </c>
      <c r="O1013">
        <v>0</v>
      </c>
      <c r="P1013">
        <v>22120</v>
      </c>
      <c r="Q1013">
        <v>22120</v>
      </c>
      <c r="R1013">
        <v>0</v>
      </c>
      <c r="S1013">
        <v>0</v>
      </c>
      <c r="T1013">
        <v>0</v>
      </c>
      <c r="U1013">
        <v>20000</v>
      </c>
      <c r="V1013">
        <v>20000</v>
      </c>
      <c r="W1013">
        <v>6666.666666666667</v>
      </c>
      <c r="X1013">
        <v>11547.005383792515</v>
      </c>
      <c r="Y1013">
        <v>-20000</v>
      </c>
      <c r="Z1013">
        <v>100</v>
      </c>
      <c r="AA1013">
        <v>1</v>
      </c>
      <c r="AB1013">
        <v>-0.57735026918962584</v>
      </c>
      <c r="AC1013">
        <v>0</v>
      </c>
      <c r="AD1013">
        <v>0</v>
      </c>
      <c r="AE1013">
        <v>0</v>
      </c>
      <c r="AF1013">
        <v>0</v>
      </c>
    </row>
    <row r="1014" spans="1:32" x14ac:dyDescent="0.35">
      <c r="A1014" s="1">
        <v>45413</v>
      </c>
      <c r="B1014">
        <v>2024</v>
      </c>
      <c r="C1014">
        <v>5</v>
      </c>
      <c r="D1014">
        <v>2</v>
      </c>
      <c r="E1014">
        <v>1</v>
      </c>
      <c r="F1014">
        <v>0</v>
      </c>
      <c r="G1014" t="s">
        <v>267</v>
      </c>
      <c r="H1014" t="s">
        <v>265</v>
      </c>
      <c r="I1014" t="s">
        <v>1151</v>
      </c>
      <c r="J1014" t="s">
        <v>1152</v>
      </c>
      <c r="K1014" t="s">
        <v>1154</v>
      </c>
      <c r="L1014" t="s">
        <v>60</v>
      </c>
      <c r="M1014" t="s">
        <v>1612</v>
      </c>
      <c r="N1014" t="s">
        <v>1617</v>
      </c>
      <c r="O1014">
        <v>0</v>
      </c>
      <c r="P1014">
        <v>2120</v>
      </c>
      <c r="Q1014">
        <v>2120</v>
      </c>
      <c r="R1014">
        <v>0</v>
      </c>
      <c r="S1014">
        <v>0</v>
      </c>
      <c r="T1014">
        <v>0</v>
      </c>
      <c r="U1014">
        <v>-20000</v>
      </c>
      <c r="V1014">
        <v>-20000</v>
      </c>
      <c r="W1014">
        <v>-6666.666666666667</v>
      </c>
      <c r="X1014">
        <v>11547.005383792515</v>
      </c>
      <c r="Y1014">
        <v>20000</v>
      </c>
      <c r="Z1014">
        <v>100</v>
      </c>
      <c r="AA1014">
        <v>1</v>
      </c>
      <c r="AB1014">
        <v>0.57735026918962584</v>
      </c>
      <c r="AC1014">
        <v>0</v>
      </c>
      <c r="AD1014">
        <v>0</v>
      </c>
      <c r="AE1014">
        <v>0</v>
      </c>
      <c r="AF1014">
        <v>0</v>
      </c>
    </row>
    <row r="1015" spans="1:32" x14ac:dyDescent="0.35">
      <c r="A1015" s="1">
        <v>45444</v>
      </c>
      <c r="B1015">
        <v>2024</v>
      </c>
      <c r="C1015">
        <v>6</v>
      </c>
      <c r="D1015">
        <v>2</v>
      </c>
      <c r="E1015">
        <v>1</v>
      </c>
      <c r="F1015">
        <v>0</v>
      </c>
      <c r="G1015" t="s">
        <v>267</v>
      </c>
      <c r="H1015" t="s">
        <v>265</v>
      </c>
      <c r="I1015" t="s">
        <v>1151</v>
      </c>
      <c r="J1015" t="s">
        <v>1152</v>
      </c>
      <c r="K1015" t="s">
        <v>1154</v>
      </c>
      <c r="L1015" t="s">
        <v>60</v>
      </c>
      <c r="M1015" t="s">
        <v>1612</v>
      </c>
      <c r="N1015" t="s">
        <v>1618</v>
      </c>
      <c r="O1015">
        <v>0</v>
      </c>
      <c r="P1015">
        <v>22120</v>
      </c>
      <c r="Q1015">
        <v>22120</v>
      </c>
      <c r="R1015">
        <v>0</v>
      </c>
      <c r="S1015">
        <v>0</v>
      </c>
      <c r="T1015">
        <v>0</v>
      </c>
      <c r="U1015">
        <v>20000</v>
      </c>
      <c r="V1015">
        <v>20000</v>
      </c>
      <c r="W1015">
        <v>6666.666666666667</v>
      </c>
      <c r="X1015">
        <v>11547.005383792515</v>
      </c>
      <c r="Y1015">
        <v>-20000</v>
      </c>
      <c r="Z1015">
        <v>100</v>
      </c>
      <c r="AA1015">
        <v>1</v>
      </c>
      <c r="AB1015">
        <v>-0.57735026918962584</v>
      </c>
      <c r="AC1015">
        <v>0</v>
      </c>
      <c r="AD1015">
        <v>0</v>
      </c>
      <c r="AE1015">
        <v>0</v>
      </c>
      <c r="AF1015">
        <v>0</v>
      </c>
    </row>
    <row r="1016" spans="1:32" x14ac:dyDescent="0.35">
      <c r="A1016" s="1">
        <v>45474</v>
      </c>
      <c r="B1016">
        <v>2024</v>
      </c>
      <c r="C1016">
        <v>7</v>
      </c>
      <c r="D1016">
        <v>3</v>
      </c>
      <c r="E1016">
        <v>1</v>
      </c>
      <c r="F1016">
        <v>0</v>
      </c>
      <c r="G1016" t="s">
        <v>267</v>
      </c>
      <c r="H1016" t="s">
        <v>265</v>
      </c>
      <c r="I1016" t="s">
        <v>1151</v>
      </c>
      <c r="J1016" t="s">
        <v>1152</v>
      </c>
      <c r="K1016" t="s">
        <v>1154</v>
      </c>
      <c r="L1016" t="s">
        <v>60</v>
      </c>
      <c r="M1016" t="s">
        <v>1612</v>
      </c>
      <c r="N1016" t="s">
        <v>1619</v>
      </c>
      <c r="O1016">
        <v>0</v>
      </c>
      <c r="P1016">
        <v>2120</v>
      </c>
      <c r="Q1016">
        <v>2120</v>
      </c>
      <c r="R1016">
        <v>0</v>
      </c>
      <c r="S1016">
        <v>-20000</v>
      </c>
      <c r="T1016">
        <v>-20000</v>
      </c>
      <c r="U1016">
        <v>20000</v>
      </c>
      <c r="V1016">
        <v>20000</v>
      </c>
      <c r="W1016">
        <v>-6666.666666666667</v>
      </c>
      <c r="X1016">
        <v>23094.01076758503</v>
      </c>
      <c r="Y1016">
        <v>40</v>
      </c>
      <c r="Z1016">
        <v>100</v>
      </c>
      <c r="AA1016">
        <v>1</v>
      </c>
      <c r="AB1016">
        <v>-0.57735026918962573</v>
      </c>
      <c r="AC1016">
        <v>20000</v>
      </c>
      <c r="AD1016">
        <v>9.9034875525361272</v>
      </c>
      <c r="AE1016">
        <v>0</v>
      </c>
      <c r="AF1016">
        <v>0</v>
      </c>
    </row>
    <row r="1017" spans="1:32" x14ac:dyDescent="0.35">
      <c r="A1017" s="1">
        <v>45323</v>
      </c>
      <c r="B1017">
        <v>2024</v>
      </c>
      <c r="C1017">
        <v>2</v>
      </c>
      <c r="D1017">
        <v>1</v>
      </c>
      <c r="E1017">
        <v>0</v>
      </c>
      <c r="F1017">
        <v>0</v>
      </c>
      <c r="G1017" t="s">
        <v>629</v>
      </c>
      <c r="H1017" t="s">
        <v>272</v>
      </c>
      <c r="I1017" t="s">
        <v>831</v>
      </c>
      <c r="J1017" t="s">
        <v>832</v>
      </c>
      <c r="K1017" t="s">
        <v>834</v>
      </c>
      <c r="L1017" t="s">
        <v>60</v>
      </c>
      <c r="M1017" t="s">
        <v>1612</v>
      </c>
      <c r="N1017" t="s">
        <v>1614</v>
      </c>
      <c r="O1017">
        <v>0</v>
      </c>
      <c r="P1017">
        <v>750</v>
      </c>
      <c r="Q1017">
        <v>750</v>
      </c>
      <c r="R1017">
        <v>0</v>
      </c>
      <c r="S1017">
        <v>0</v>
      </c>
      <c r="T1017">
        <v>0</v>
      </c>
      <c r="U1017">
        <v>750</v>
      </c>
      <c r="V1017">
        <v>750</v>
      </c>
      <c r="W1017">
        <v>375</v>
      </c>
      <c r="X1017">
        <v>530.33008588991061</v>
      </c>
      <c r="Y1017">
        <v>0</v>
      </c>
      <c r="Z1017">
        <v>100</v>
      </c>
      <c r="AA1017">
        <v>1</v>
      </c>
      <c r="AB1017">
        <v>-0.70710678118654757</v>
      </c>
      <c r="AC1017">
        <v>0</v>
      </c>
      <c r="AD1017">
        <v>0</v>
      </c>
      <c r="AE1017">
        <v>0</v>
      </c>
      <c r="AF1017">
        <v>0</v>
      </c>
    </row>
    <row r="1018" spans="1:32" x14ac:dyDescent="0.35">
      <c r="A1018" s="1">
        <v>45323</v>
      </c>
      <c r="B1018">
        <v>2024</v>
      </c>
      <c r="C1018">
        <v>2</v>
      </c>
      <c r="D1018">
        <v>1</v>
      </c>
      <c r="E1018">
        <v>0</v>
      </c>
      <c r="F1018">
        <v>0</v>
      </c>
      <c r="G1018" t="s">
        <v>267</v>
      </c>
      <c r="H1018" t="s">
        <v>265</v>
      </c>
      <c r="I1018" t="s">
        <v>687</v>
      </c>
      <c r="J1018" t="s">
        <v>688</v>
      </c>
      <c r="K1018" t="s">
        <v>690</v>
      </c>
      <c r="L1018" t="s">
        <v>63</v>
      </c>
      <c r="M1018" t="s">
        <v>1612</v>
      </c>
      <c r="N1018" t="s">
        <v>1614</v>
      </c>
      <c r="O1018">
        <v>0</v>
      </c>
      <c r="P1018">
        <v>120</v>
      </c>
      <c r="Q1018">
        <v>120</v>
      </c>
      <c r="R1018">
        <v>0</v>
      </c>
      <c r="S1018">
        <v>0</v>
      </c>
      <c r="T1018">
        <v>0</v>
      </c>
      <c r="U1018">
        <v>120</v>
      </c>
      <c r="V1018">
        <v>120</v>
      </c>
      <c r="W1018">
        <v>60</v>
      </c>
      <c r="X1018">
        <v>84.852813742385706</v>
      </c>
      <c r="Y1018">
        <v>0</v>
      </c>
      <c r="Z1018">
        <v>100</v>
      </c>
      <c r="AA1018">
        <v>1</v>
      </c>
      <c r="AB1018">
        <v>-0.70710678118654746</v>
      </c>
      <c r="AC1018">
        <v>0</v>
      </c>
      <c r="AD1018">
        <v>0</v>
      </c>
      <c r="AE1018">
        <v>0</v>
      </c>
      <c r="AF1018">
        <v>0</v>
      </c>
    </row>
    <row r="1019" spans="1:32" x14ac:dyDescent="0.35">
      <c r="A1019" s="1">
        <v>45323</v>
      </c>
      <c r="B1019">
        <v>2024</v>
      </c>
      <c r="C1019">
        <v>2</v>
      </c>
      <c r="D1019">
        <v>1</v>
      </c>
      <c r="E1019">
        <v>0</v>
      </c>
      <c r="F1019">
        <v>0</v>
      </c>
      <c r="G1019" t="s">
        <v>267</v>
      </c>
      <c r="H1019" t="s">
        <v>265</v>
      </c>
      <c r="I1019" t="s">
        <v>1356</v>
      </c>
      <c r="J1019" t="s">
        <v>1357</v>
      </c>
      <c r="K1019" t="s">
        <v>1359</v>
      </c>
      <c r="L1019" t="s">
        <v>63</v>
      </c>
      <c r="M1019" t="s">
        <v>1612</v>
      </c>
      <c r="N1019" t="s">
        <v>1614</v>
      </c>
      <c r="O1019">
        <v>0</v>
      </c>
      <c r="P1019">
        <v>-2120</v>
      </c>
      <c r="Q1019">
        <v>-2120</v>
      </c>
      <c r="R1019">
        <v>0</v>
      </c>
      <c r="S1019">
        <v>0</v>
      </c>
      <c r="T1019">
        <v>0</v>
      </c>
      <c r="U1019">
        <v>-2120</v>
      </c>
      <c r="V1019">
        <v>-2120</v>
      </c>
      <c r="W1019">
        <v>-1060</v>
      </c>
      <c r="X1019">
        <v>1499.0663761154808</v>
      </c>
      <c r="Y1019">
        <v>0</v>
      </c>
      <c r="Z1019">
        <v>100</v>
      </c>
      <c r="AA1019">
        <v>1</v>
      </c>
      <c r="AB1019">
        <v>0.70710678118654746</v>
      </c>
      <c r="AC1019">
        <v>0</v>
      </c>
      <c r="AD1019">
        <v>0</v>
      </c>
      <c r="AE1019">
        <v>0</v>
      </c>
      <c r="AF1019">
        <v>0</v>
      </c>
    </row>
    <row r="1020" spans="1:32" x14ac:dyDescent="0.35">
      <c r="A1020" s="1">
        <v>45323</v>
      </c>
      <c r="B1020">
        <v>2024</v>
      </c>
      <c r="C1020">
        <v>2</v>
      </c>
      <c r="D1020">
        <v>1</v>
      </c>
      <c r="E1020">
        <v>0</v>
      </c>
      <c r="F1020">
        <v>0</v>
      </c>
      <c r="G1020" t="s">
        <v>624</v>
      </c>
      <c r="H1020" t="s">
        <v>622</v>
      </c>
      <c r="I1020" t="s">
        <v>1021</v>
      </c>
      <c r="J1020" t="s">
        <v>1022</v>
      </c>
      <c r="K1020" t="s">
        <v>1024</v>
      </c>
      <c r="L1020" t="s">
        <v>60</v>
      </c>
      <c r="M1020" t="s">
        <v>1612</v>
      </c>
      <c r="N1020" t="s">
        <v>1614</v>
      </c>
      <c r="O1020">
        <v>0</v>
      </c>
      <c r="P1020">
        <v>10250</v>
      </c>
      <c r="Q1020">
        <v>10250</v>
      </c>
      <c r="R1020">
        <v>0</v>
      </c>
      <c r="S1020">
        <v>0</v>
      </c>
      <c r="T1020">
        <v>0</v>
      </c>
      <c r="U1020">
        <v>10250</v>
      </c>
      <c r="V1020">
        <v>10250</v>
      </c>
      <c r="W1020">
        <v>5125</v>
      </c>
      <c r="X1020">
        <v>7247.8445071621118</v>
      </c>
      <c r="Y1020">
        <v>0</v>
      </c>
      <c r="Z1020">
        <v>100</v>
      </c>
      <c r="AA1020">
        <v>1</v>
      </c>
      <c r="AB1020">
        <v>-0.70710678118654757</v>
      </c>
      <c r="AC1020">
        <v>0</v>
      </c>
      <c r="AD1020">
        <v>0</v>
      </c>
      <c r="AE1020">
        <v>0</v>
      </c>
      <c r="AF1020">
        <v>0</v>
      </c>
    </row>
    <row r="1021" spans="1:32" x14ac:dyDescent="0.35">
      <c r="A1021" s="1">
        <v>45323</v>
      </c>
      <c r="B1021">
        <v>2024</v>
      </c>
      <c r="C1021">
        <v>2</v>
      </c>
      <c r="D1021">
        <v>1</v>
      </c>
      <c r="E1021">
        <v>0</v>
      </c>
      <c r="F1021">
        <v>0</v>
      </c>
      <c r="G1021" t="s">
        <v>629</v>
      </c>
      <c r="H1021" t="s">
        <v>272</v>
      </c>
      <c r="I1021" t="s">
        <v>1009</v>
      </c>
      <c r="J1021" t="s">
        <v>1010</v>
      </c>
      <c r="K1021" t="s">
        <v>994</v>
      </c>
      <c r="L1021" t="s">
        <v>66</v>
      </c>
      <c r="M1021" t="s">
        <v>1612</v>
      </c>
      <c r="N1021" t="s">
        <v>1614</v>
      </c>
      <c r="O1021">
        <v>0</v>
      </c>
      <c r="P1021">
        <v>11500</v>
      </c>
      <c r="Q1021">
        <v>11500</v>
      </c>
      <c r="R1021">
        <v>0</v>
      </c>
      <c r="S1021">
        <v>0</v>
      </c>
      <c r="T1021">
        <v>0</v>
      </c>
      <c r="U1021">
        <v>11500</v>
      </c>
      <c r="V1021">
        <v>11500</v>
      </c>
      <c r="W1021">
        <v>5750</v>
      </c>
      <c r="X1021">
        <v>8131.7279836452963</v>
      </c>
      <c r="Y1021">
        <v>0</v>
      </c>
      <c r="Z1021">
        <v>100</v>
      </c>
      <c r="AA1021">
        <v>1</v>
      </c>
      <c r="AB1021">
        <v>-0.70710678118654757</v>
      </c>
      <c r="AC1021">
        <v>0</v>
      </c>
      <c r="AD1021">
        <v>0</v>
      </c>
      <c r="AE1021">
        <v>0</v>
      </c>
      <c r="AF1021">
        <v>0</v>
      </c>
    </row>
    <row r="1022" spans="1:32" x14ac:dyDescent="0.35">
      <c r="A1022" s="1">
        <v>45323</v>
      </c>
      <c r="B1022">
        <v>2024</v>
      </c>
      <c r="C1022">
        <v>2</v>
      </c>
      <c r="D1022">
        <v>1</v>
      </c>
      <c r="E1022">
        <v>0</v>
      </c>
      <c r="F1022">
        <v>0</v>
      </c>
      <c r="G1022" t="s">
        <v>267</v>
      </c>
      <c r="H1022" t="s">
        <v>265</v>
      </c>
      <c r="I1022" t="s">
        <v>877</v>
      </c>
      <c r="J1022" t="s">
        <v>878</v>
      </c>
      <c r="K1022" t="s">
        <v>219</v>
      </c>
      <c r="L1022" t="s">
        <v>60</v>
      </c>
      <c r="M1022" t="s">
        <v>1612</v>
      </c>
      <c r="N1022" t="s">
        <v>1614</v>
      </c>
      <c r="O1022">
        <v>0</v>
      </c>
      <c r="P1022">
        <v>880</v>
      </c>
      <c r="Q1022">
        <v>880</v>
      </c>
      <c r="R1022">
        <v>0</v>
      </c>
      <c r="S1022">
        <v>0</v>
      </c>
      <c r="T1022">
        <v>0</v>
      </c>
      <c r="U1022">
        <v>880</v>
      </c>
      <c r="V1022">
        <v>880</v>
      </c>
      <c r="W1022">
        <v>440</v>
      </c>
      <c r="X1022">
        <v>622.25396744416184</v>
      </c>
      <c r="Y1022">
        <v>0</v>
      </c>
      <c r="Z1022">
        <v>100</v>
      </c>
      <c r="AA1022">
        <v>1</v>
      </c>
      <c r="AB1022">
        <v>-0.70710678118654746</v>
      </c>
      <c r="AC1022">
        <v>0</v>
      </c>
      <c r="AD1022">
        <v>0</v>
      </c>
      <c r="AE1022">
        <v>0</v>
      </c>
      <c r="AF1022">
        <v>0</v>
      </c>
    </row>
    <row r="1023" spans="1:32" x14ac:dyDescent="0.35">
      <c r="A1023" s="1">
        <v>45323</v>
      </c>
      <c r="B1023">
        <v>2024</v>
      </c>
      <c r="C1023">
        <v>2</v>
      </c>
      <c r="D1023">
        <v>1</v>
      </c>
      <c r="E1023">
        <v>0</v>
      </c>
      <c r="F1023">
        <v>0</v>
      </c>
      <c r="G1023" t="s">
        <v>294</v>
      </c>
      <c r="H1023" t="s">
        <v>292</v>
      </c>
      <c r="I1023" t="s">
        <v>1021</v>
      </c>
      <c r="J1023" t="s">
        <v>1022</v>
      </c>
      <c r="K1023" t="s">
        <v>1024</v>
      </c>
      <c r="L1023" t="s">
        <v>75</v>
      </c>
      <c r="M1023" t="s">
        <v>1612</v>
      </c>
      <c r="N1023" t="s">
        <v>1614</v>
      </c>
      <c r="O1023">
        <v>0</v>
      </c>
      <c r="P1023">
        <v>880</v>
      </c>
      <c r="Q1023">
        <v>880</v>
      </c>
      <c r="R1023">
        <v>0</v>
      </c>
      <c r="S1023">
        <v>0</v>
      </c>
      <c r="T1023">
        <v>0</v>
      </c>
      <c r="U1023">
        <v>880</v>
      </c>
      <c r="V1023">
        <v>880</v>
      </c>
      <c r="W1023">
        <v>440</v>
      </c>
      <c r="X1023">
        <v>622.25396744416184</v>
      </c>
      <c r="Y1023">
        <v>0</v>
      </c>
      <c r="Z1023">
        <v>100</v>
      </c>
      <c r="AA1023">
        <v>1</v>
      </c>
      <c r="AB1023">
        <v>-0.70710678118654746</v>
      </c>
      <c r="AC1023">
        <v>0</v>
      </c>
      <c r="AD1023">
        <v>0</v>
      </c>
      <c r="AE1023">
        <v>0</v>
      </c>
      <c r="AF1023">
        <v>0</v>
      </c>
    </row>
    <row r="1024" spans="1:32" x14ac:dyDescent="0.35">
      <c r="A1024" s="1">
        <v>45323</v>
      </c>
      <c r="B1024">
        <v>2024</v>
      </c>
      <c r="C1024">
        <v>2</v>
      </c>
      <c r="D1024">
        <v>1</v>
      </c>
      <c r="E1024">
        <v>0</v>
      </c>
      <c r="F1024">
        <v>0</v>
      </c>
      <c r="G1024" t="s">
        <v>635</v>
      </c>
      <c r="H1024" t="s">
        <v>288</v>
      </c>
      <c r="I1024" t="s">
        <v>1151</v>
      </c>
      <c r="J1024" t="s">
        <v>1152</v>
      </c>
      <c r="K1024" t="s">
        <v>1154</v>
      </c>
      <c r="L1024" t="s">
        <v>60</v>
      </c>
      <c r="M1024" t="s">
        <v>1612</v>
      </c>
      <c r="N1024" t="s">
        <v>1614</v>
      </c>
      <c r="O1024">
        <v>0</v>
      </c>
      <c r="P1024">
        <v>7000</v>
      </c>
      <c r="Q1024">
        <v>7000</v>
      </c>
      <c r="R1024">
        <v>0</v>
      </c>
      <c r="S1024">
        <v>0</v>
      </c>
      <c r="T1024">
        <v>0</v>
      </c>
      <c r="U1024">
        <v>7000</v>
      </c>
      <c r="V1024">
        <v>7000</v>
      </c>
      <c r="W1024">
        <v>3500</v>
      </c>
      <c r="X1024">
        <v>4949.7474683058326</v>
      </c>
      <c r="Y1024">
        <v>0</v>
      </c>
      <c r="Z1024">
        <v>100</v>
      </c>
      <c r="AA1024">
        <v>1</v>
      </c>
      <c r="AB1024">
        <v>-0.70710678118654757</v>
      </c>
      <c r="AC1024">
        <v>0</v>
      </c>
      <c r="AD1024">
        <v>0</v>
      </c>
      <c r="AE1024">
        <v>0</v>
      </c>
      <c r="AF1024">
        <v>0</v>
      </c>
    </row>
    <row r="1025" spans="1:32" x14ac:dyDescent="0.35">
      <c r="A1025" s="1">
        <v>45323</v>
      </c>
      <c r="B1025">
        <v>2024</v>
      </c>
      <c r="C1025">
        <v>2</v>
      </c>
      <c r="D1025">
        <v>1</v>
      </c>
      <c r="E1025">
        <v>0</v>
      </c>
      <c r="F1025">
        <v>0</v>
      </c>
      <c r="G1025" t="s">
        <v>267</v>
      </c>
      <c r="H1025" t="s">
        <v>265</v>
      </c>
      <c r="I1025" t="s">
        <v>1085</v>
      </c>
      <c r="J1025" t="s">
        <v>1086</v>
      </c>
      <c r="K1025" t="s">
        <v>1088</v>
      </c>
      <c r="L1025" t="s">
        <v>60</v>
      </c>
      <c r="M1025" t="s">
        <v>1612</v>
      </c>
      <c r="N1025" t="s">
        <v>1614</v>
      </c>
      <c r="O1025">
        <v>0</v>
      </c>
      <c r="P1025">
        <v>500</v>
      </c>
      <c r="Q1025">
        <v>500</v>
      </c>
      <c r="R1025">
        <v>0</v>
      </c>
      <c r="S1025">
        <v>0</v>
      </c>
      <c r="T1025">
        <v>0</v>
      </c>
      <c r="U1025">
        <v>500</v>
      </c>
      <c r="V1025">
        <v>500</v>
      </c>
      <c r="W1025">
        <v>250</v>
      </c>
      <c r="X1025">
        <v>353.55339059327378</v>
      </c>
      <c r="Y1025">
        <v>0</v>
      </c>
      <c r="Z1025">
        <v>100</v>
      </c>
      <c r="AA1025">
        <v>1</v>
      </c>
      <c r="AB1025">
        <v>-0.70710678118654746</v>
      </c>
      <c r="AC1025">
        <v>0</v>
      </c>
      <c r="AD1025">
        <v>0</v>
      </c>
      <c r="AE1025">
        <v>0</v>
      </c>
      <c r="AF1025">
        <v>0</v>
      </c>
    </row>
    <row r="1026" spans="1:32" x14ac:dyDescent="0.35">
      <c r="A1026" s="1">
        <v>45323</v>
      </c>
      <c r="B1026">
        <v>2024</v>
      </c>
      <c r="C1026">
        <v>2</v>
      </c>
      <c r="D1026">
        <v>1</v>
      </c>
      <c r="E1026">
        <v>0</v>
      </c>
      <c r="F1026">
        <v>0</v>
      </c>
      <c r="G1026" t="s">
        <v>267</v>
      </c>
      <c r="H1026" t="s">
        <v>265</v>
      </c>
      <c r="I1026" t="s">
        <v>790</v>
      </c>
      <c r="J1026" t="s">
        <v>791</v>
      </c>
      <c r="K1026" t="s">
        <v>787</v>
      </c>
      <c r="L1026" t="s">
        <v>60</v>
      </c>
      <c r="M1026" t="s">
        <v>1612</v>
      </c>
      <c r="N1026" t="s">
        <v>1614</v>
      </c>
      <c r="O1026">
        <v>0</v>
      </c>
      <c r="P1026">
        <v>500</v>
      </c>
      <c r="Q1026">
        <v>500</v>
      </c>
      <c r="R1026">
        <v>0</v>
      </c>
      <c r="S1026">
        <v>0</v>
      </c>
      <c r="T1026">
        <v>0</v>
      </c>
      <c r="U1026">
        <v>500</v>
      </c>
      <c r="V1026">
        <v>500</v>
      </c>
      <c r="W1026">
        <v>250</v>
      </c>
      <c r="X1026">
        <v>353.55339059327378</v>
      </c>
      <c r="Y1026">
        <v>0</v>
      </c>
      <c r="Z1026">
        <v>100</v>
      </c>
      <c r="AA1026">
        <v>1</v>
      </c>
      <c r="AB1026">
        <v>-0.70710678118654746</v>
      </c>
      <c r="AC1026">
        <v>0</v>
      </c>
      <c r="AD1026">
        <v>0</v>
      </c>
      <c r="AE1026">
        <v>0</v>
      </c>
      <c r="AF1026">
        <v>0</v>
      </c>
    </row>
    <row r="1027" spans="1:32" x14ac:dyDescent="0.35">
      <c r="A1027" s="1">
        <v>45323</v>
      </c>
      <c r="B1027">
        <v>2024</v>
      </c>
      <c r="C1027">
        <v>2</v>
      </c>
      <c r="D1027">
        <v>1</v>
      </c>
      <c r="E1027">
        <v>0</v>
      </c>
      <c r="F1027">
        <v>0</v>
      </c>
      <c r="G1027" t="s">
        <v>267</v>
      </c>
      <c r="H1027" t="s">
        <v>265</v>
      </c>
      <c r="I1027" t="s">
        <v>1343</v>
      </c>
      <c r="J1027" t="s">
        <v>1344</v>
      </c>
      <c r="K1027" t="s">
        <v>1346</v>
      </c>
      <c r="L1027" t="s">
        <v>63</v>
      </c>
      <c r="M1027" t="s">
        <v>1612</v>
      </c>
      <c r="N1027" t="s">
        <v>1614</v>
      </c>
      <c r="O1027">
        <v>0</v>
      </c>
      <c r="P1027">
        <v>-380</v>
      </c>
      <c r="Q1027">
        <v>-380</v>
      </c>
      <c r="R1027">
        <v>0</v>
      </c>
      <c r="S1027">
        <v>-380</v>
      </c>
      <c r="T1027">
        <v>-380</v>
      </c>
      <c r="U1027">
        <v>380</v>
      </c>
      <c r="V1027">
        <v>380</v>
      </c>
      <c r="W1027">
        <v>-126.66666666666667</v>
      </c>
      <c r="X1027">
        <v>438.78620458411558</v>
      </c>
      <c r="Y1027">
        <v>380</v>
      </c>
      <c r="Z1027">
        <v>100</v>
      </c>
      <c r="AA1027">
        <v>1</v>
      </c>
      <c r="AB1027">
        <v>-0.57735026918962573</v>
      </c>
      <c r="AC1027">
        <v>380</v>
      </c>
      <c r="AD1027">
        <v>5.9401712527204316</v>
      </c>
      <c r="AE1027">
        <v>0</v>
      </c>
      <c r="AF1027">
        <v>0</v>
      </c>
    </row>
    <row r="1028" spans="1:32" x14ac:dyDescent="0.35">
      <c r="A1028" s="1">
        <v>45352</v>
      </c>
      <c r="B1028">
        <v>2024</v>
      </c>
      <c r="C1028">
        <v>3</v>
      </c>
      <c r="D1028">
        <v>1</v>
      </c>
      <c r="E1028">
        <v>0</v>
      </c>
      <c r="F1028">
        <v>0</v>
      </c>
      <c r="G1028" t="s">
        <v>267</v>
      </c>
      <c r="H1028" t="s">
        <v>265</v>
      </c>
      <c r="I1028" t="s">
        <v>1343</v>
      </c>
      <c r="J1028" t="s">
        <v>1344</v>
      </c>
      <c r="K1028" t="s">
        <v>1346</v>
      </c>
      <c r="L1028" t="s">
        <v>63</v>
      </c>
      <c r="M1028" t="s">
        <v>1612</v>
      </c>
      <c r="N1028" t="s">
        <v>1615</v>
      </c>
      <c r="O1028">
        <v>0</v>
      </c>
      <c r="P1028">
        <v>-380</v>
      </c>
      <c r="Q1028">
        <v>-380</v>
      </c>
      <c r="R1028">
        <v>0</v>
      </c>
      <c r="S1028">
        <v>-380</v>
      </c>
      <c r="T1028">
        <v>-380</v>
      </c>
      <c r="U1028">
        <v>380</v>
      </c>
      <c r="V1028">
        <v>380</v>
      </c>
      <c r="W1028">
        <v>-126.66666666666667</v>
      </c>
      <c r="X1028">
        <v>438.78620458411558</v>
      </c>
      <c r="Y1028">
        <v>380</v>
      </c>
      <c r="Z1028">
        <v>100</v>
      </c>
      <c r="AA1028">
        <v>1</v>
      </c>
      <c r="AB1028">
        <v>-0.57735026918962573</v>
      </c>
      <c r="AC1028">
        <v>380</v>
      </c>
      <c r="AD1028">
        <v>5.9401712527204316</v>
      </c>
      <c r="AE1028">
        <v>0</v>
      </c>
      <c r="AF1028">
        <v>0</v>
      </c>
    </row>
    <row r="1029" spans="1:32" x14ac:dyDescent="0.35">
      <c r="A1029" s="1">
        <v>45383</v>
      </c>
      <c r="B1029">
        <v>2024</v>
      </c>
      <c r="C1029">
        <v>4</v>
      </c>
      <c r="D1029">
        <v>2</v>
      </c>
      <c r="E1029">
        <v>0</v>
      </c>
      <c r="F1029">
        <v>0</v>
      </c>
      <c r="G1029" t="s">
        <v>267</v>
      </c>
      <c r="H1029" t="s">
        <v>265</v>
      </c>
      <c r="I1029" t="s">
        <v>1343</v>
      </c>
      <c r="J1029" t="s">
        <v>1344</v>
      </c>
      <c r="K1029" t="s">
        <v>1346</v>
      </c>
      <c r="L1029" t="s">
        <v>63</v>
      </c>
      <c r="M1029" t="s">
        <v>1612</v>
      </c>
      <c r="N1029" t="s">
        <v>1616</v>
      </c>
      <c r="O1029">
        <v>0</v>
      </c>
      <c r="P1029">
        <v>-380</v>
      </c>
      <c r="Q1029">
        <v>-380</v>
      </c>
      <c r="R1029">
        <v>0</v>
      </c>
      <c r="S1029">
        <v>-380</v>
      </c>
      <c r="T1029">
        <v>-380</v>
      </c>
      <c r="U1029">
        <v>380</v>
      </c>
      <c r="V1029">
        <v>380</v>
      </c>
      <c r="W1029">
        <v>-126.66666666666667</v>
      </c>
      <c r="X1029">
        <v>438.78620458411558</v>
      </c>
      <c r="Y1029">
        <v>380</v>
      </c>
      <c r="Z1029">
        <v>100</v>
      </c>
      <c r="AA1029">
        <v>1</v>
      </c>
      <c r="AB1029">
        <v>-0.57735026918962573</v>
      </c>
      <c r="AC1029">
        <v>380</v>
      </c>
      <c r="AD1029">
        <v>5.9401712527204316</v>
      </c>
      <c r="AE1029">
        <v>0</v>
      </c>
      <c r="AF1029">
        <v>0</v>
      </c>
    </row>
    <row r="1030" spans="1:32" x14ac:dyDescent="0.35">
      <c r="A1030" s="1">
        <v>45444</v>
      </c>
      <c r="B1030">
        <v>2024</v>
      </c>
      <c r="C1030">
        <v>6</v>
      </c>
      <c r="D1030">
        <v>2</v>
      </c>
      <c r="E1030">
        <v>1</v>
      </c>
      <c r="F1030">
        <v>0</v>
      </c>
      <c r="G1030" t="s">
        <v>267</v>
      </c>
      <c r="H1030" t="s">
        <v>265</v>
      </c>
      <c r="I1030" t="s">
        <v>1343</v>
      </c>
      <c r="J1030" t="s">
        <v>1344</v>
      </c>
      <c r="K1030" t="s">
        <v>1346</v>
      </c>
      <c r="L1030" t="s">
        <v>63</v>
      </c>
      <c r="M1030" t="s">
        <v>1612</v>
      </c>
      <c r="N1030" t="s">
        <v>1618</v>
      </c>
      <c r="O1030">
        <v>0</v>
      </c>
      <c r="P1030">
        <v>-380</v>
      </c>
      <c r="Q1030">
        <v>-380</v>
      </c>
      <c r="R1030">
        <v>0</v>
      </c>
      <c r="S1030">
        <v>-380</v>
      </c>
      <c r="T1030">
        <v>-380</v>
      </c>
      <c r="U1030">
        <v>380</v>
      </c>
      <c r="V1030">
        <v>380</v>
      </c>
      <c r="W1030">
        <v>-126.66666666666667</v>
      </c>
      <c r="X1030">
        <v>438.78620458411558</v>
      </c>
      <c r="Y1030">
        <v>0</v>
      </c>
      <c r="Z1030">
        <v>100</v>
      </c>
      <c r="AA1030">
        <v>1</v>
      </c>
      <c r="AB1030">
        <v>-0.57735026918962573</v>
      </c>
      <c r="AC1030">
        <v>380</v>
      </c>
      <c r="AD1030">
        <v>5.9401712527204316</v>
      </c>
      <c r="AE1030">
        <v>0</v>
      </c>
      <c r="AF1030">
        <v>0</v>
      </c>
    </row>
    <row r="1031" spans="1:32" x14ac:dyDescent="0.35">
      <c r="A1031" s="1">
        <v>45474</v>
      </c>
      <c r="B1031">
        <v>2024</v>
      </c>
      <c r="C1031">
        <v>7</v>
      </c>
      <c r="D1031">
        <v>3</v>
      </c>
      <c r="E1031">
        <v>1</v>
      </c>
      <c r="F1031">
        <v>0</v>
      </c>
      <c r="G1031" t="s">
        <v>267</v>
      </c>
      <c r="H1031" t="s">
        <v>265</v>
      </c>
      <c r="I1031" t="s">
        <v>1343</v>
      </c>
      <c r="J1031" t="s">
        <v>1344</v>
      </c>
      <c r="K1031" t="s">
        <v>1346</v>
      </c>
      <c r="L1031" t="s">
        <v>63</v>
      </c>
      <c r="M1031" t="s">
        <v>1612</v>
      </c>
      <c r="N1031" t="s">
        <v>1619</v>
      </c>
      <c r="O1031">
        <v>0</v>
      </c>
      <c r="P1031">
        <v>-380</v>
      </c>
      <c r="Q1031">
        <v>-380</v>
      </c>
      <c r="R1031">
        <v>0</v>
      </c>
      <c r="S1031">
        <v>0</v>
      </c>
      <c r="T1031">
        <v>0</v>
      </c>
      <c r="U1031">
        <v>-380</v>
      </c>
      <c r="V1031">
        <v>-380</v>
      </c>
      <c r="W1031">
        <v>0</v>
      </c>
      <c r="X1031">
        <v>380</v>
      </c>
      <c r="Y1031">
        <v>380</v>
      </c>
      <c r="Z1031">
        <v>100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x14ac:dyDescent="0.35">
      <c r="A1032" s="1">
        <v>45323</v>
      </c>
      <c r="B1032">
        <v>2024</v>
      </c>
      <c r="C1032">
        <v>2</v>
      </c>
      <c r="D1032">
        <v>1</v>
      </c>
      <c r="E1032">
        <v>0</v>
      </c>
      <c r="F1032">
        <v>0</v>
      </c>
      <c r="G1032" t="s">
        <v>267</v>
      </c>
      <c r="H1032" t="s">
        <v>265</v>
      </c>
      <c r="I1032" t="s">
        <v>1353</v>
      </c>
      <c r="J1032" t="s">
        <v>1354</v>
      </c>
      <c r="K1032" t="s">
        <v>1346</v>
      </c>
      <c r="L1032" t="s">
        <v>66</v>
      </c>
      <c r="M1032" t="s">
        <v>1612</v>
      </c>
      <c r="N1032" t="s">
        <v>1614</v>
      </c>
      <c r="O1032">
        <v>0</v>
      </c>
      <c r="P1032">
        <v>-4250</v>
      </c>
      <c r="Q1032">
        <v>-4250</v>
      </c>
      <c r="R1032">
        <v>0</v>
      </c>
      <c r="S1032">
        <v>0</v>
      </c>
      <c r="T1032">
        <v>0</v>
      </c>
      <c r="U1032">
        <v>-4250</v>
      </c>
      <c r="V1032">
        <v>-4250</v>
      </c>
      <c r="W1032">
        <v>-2125</v>
      </c>
      <c r="X1032">
        <v>3005.2038200428269</v>
      </c>
      <c r="Y1032">
        <v>0</v>
      </c>
      <c r="Z1032">
        <v>100</v>
      </c>
      <c r="AA1032">
        <v>1</v>
      </c>
      <c r="AB1032">
        <v>0.70710678118654757</v>
      </c>
      <c r="AC1032">
        <v>0</v>
      </c>
      <c r="AD1032">
        <v>0</v>
      </c>
      <c r="AE1032">
        <v>0</v>
      </c>
      <c r="AF1032">
        <v>0</v>
      </c>
    </row>
    <row r="1033" spans="1:32" x14ac:dyDescent="0.35">
      <c r="A1033" s="1">
        <v>45323</v>
      </c>
      <c r="B1033">
        <v>2024</v>
      </c>
      <c r="C1033">
        <v>2</v>
      </c>
      <c r="D1033">
        <v>1</v>
      </c>
      <c r="E1033">
        <v>0</v>
      </c>
      <c r="F1033">
        <v>0</v>
      </c>
      <c r="G1033" t="s">
        <v>267</v>
      </c>
      <c r="H1033" t="s">
        <v>265</v>
      </c>
      <c r="I1033" t="s">
        <v>1374</v>
      </c>
      <c r="J1033" t="s">
        <v>1375</v>
      </c>
      <c r="K1033" t="s">
        <v>1377</v>
      </c>
      <c r="L1033" t="s">
        <v>66</v>
      </c>
      <c r="M1033" t="s">
        <v>1612</v>
      </c>
      <c r="N1033" t="s">
        <v>1614</v>
      </c>
      <c r="O1033">
        <v>0</v>
      </c>
      <c r="P1033">
        <v>-3620</v>
      </c>
      <c r="Q1033">
        <v>-3620</v>
      </c>
      <c r="R1033">
        <v>0</v>
      </c>
      <c r="S1033">
        <v>0</v>
      </c>
      <c r="T1033">
        <v>0</v>
      </c>
      <c r="U1033">
        <v>-3620</v>
      </c>
      <c r="V1033">
        <v>-3620</v>
      </c>
      <c r="W1033">
        <v>-1810</v>
      </c>
      <c r="X1033">
        <v>2559.7265478953022</v>
      </c>
      <c r="Y1033">
        <v>0</v>
      </c>
      <c r="Z1033">
        <v>100</v>
      </c>
      <c r="AA1033">
        <v>1</v>
      </c>
      <c r="AB1033">
        <v>0.70710678118654746</v>
      </c>
      <c r="AC1033">
        <v>0</v>
      </c>
      <c r="AD1033">
        <v>0</v>
      </c>
      <c r="AE1033">
        <v>0</v>
      </c>
      <c r="AF1033">
        <v>0</v>
      </c>
    </row>
    <row r="1034" spans="1:32" x14ac:dyDescent="0.35">
      <c r="A1034" s="1">
        <v>45323</v>
      </c>
      <c r="B1034">
        <v>2024</v>
      </c>
      <c r="C1034">
        <v>2</v>
      </c>
      <c r="D1034">
        <v>1</v>
      </c>
      <c r="E1034">
        <v>0</v>
      </c>
      <c r="F1034">
        <v>0</v>
      </c>
      <c r="G1034" t="s">
        <v>267</v>
      </c>
      <c r="H1034" t="s">
        <v>265</v>
      </c>
      <c r="I1034" t="s">
        <v>1396</v>
      </c>
      <c r="J1034" t="s">
        <v>554</v>
      </c>
      <c r="K1034" t="s">
        <v>1398</v>
      </c>
      <c r="L1034" t="s">
        <v>66</v>
      </c>
      <c r="M1034" t="s">
        <v>1612</v>
      </c>
      <c r="N1034" t="s">
        <v>1614</v>
      </c>
      <c r="O1034">
        <v>0</v>
      </c>
      <c r="P1034">
        <v>-22000</v>
      </c>
      <c r="Q1034">
        <v>-22000</v>
      </c>
      <c r="R1034">
        <v>0</v>
      </c>
      <c r="S1034">
        <v>0</v>
      </c>
      <c r="T1034">
        <v>0</v>
      </c>
      <c r="U1034">
        <v>-22000</v>
      </c>
      <c r="V1034">
        <v>-22000</v>
      </c>
      <c r="W1034">
        <v>-11000</v>
      </c>
      <c r="X1034">
        <v>15556.349186104046</v>
      </c>
      <c r="Y1034">
        <v>0</v>
      </c>
      <c r="Z1034">
        <v>100</v>
      </c>
      <c r="AA1034">
        <v>1</v>
      </c>
      <c r="AB1034">
        <v>0.70710678118654757</v>
      </c>
      <c r="AC1034">
        <v>0</v>
      </c>
      <c r="AD1034">
        <v>0</v>
      </c>
      <c r="AE1034">
        <v>0</v>
      </c>
      <c r="AF1034">
        <v>0</v>
      </c>
    </row>
    <row r="1035" spans="1:32" x14ac:dyDescent="0.35">
      <c r="A1035" s="1">
        <v>45323</v>
      </c>
      <c r="B1035">
        <v>2024</v>
      </c>
      <c r="C1035">
        <v>2</v>
      </c>
      <c r="D1035">
        <v>1</v>
      </c>
      <c r="E1035">
        <v>0</v>
      </c>
      <c r="F1035">
        <v>0</v>
      </c>
      <c r="G1035" t="s">
        <v>294</v>
      </c>
      <c r="H1035" t="s">
        <v>292</v>
      </c>
      <c r="I1035" t="s">
        <v>865</v>
      </c>
      <c r="J1035" t="s">
        <v>866</v>
      </c>
      <c r="K1035" t="s">
        <v>219</v>
      </c>
      <c r="L1035" t="s">
        <v>75</v>
      </c>
      <c r="M1035" t="s">
        <v>1612</v>
      </c>
      <c r="N1035" t="s">
        <v>1614</v>
      </c>
      <c r="O1035">
        <v>0</v>
      </c>
      <c r="P1035">
        <v>1250</v>
      </c>
      <c r="Q1035">
        <v>1250</v>
      </c>
      <c r="R1035">
        <v>0</v>
      </c>
      <c r="S1035">
        <v>0</v>
      </c>
      <c r="T1035">
        <v>0</v>
      </c>
      <c r="U1035">
        <v>1250</v>
      </c>
      <c r="V1035">
        <v>1250</v>
      </c>
      <c r="W1035">
        <v>625</v>
      </c>
      <c r="X1035">
        <v>883.88347648318438</v>
      </c>
      <c r="Y1035">
        <v>0</v>
      </c>
      <c r="Z1035">
        <v>100</v>
      </c>
      <c r="AA1035">
        <v>1</v>
      </c>
      <c r="AB1035">
        <v>-0.70710678118654757</v>
      </c>
      <c r="AC1035">
        <v>0</v>
      </c>
      <c r="AD1035">
        <v>0</v>
      </c>
      <c r="AE1035">
        <v>0</v>
      </c>
      <c r="AF1035">
        <v>0</v>
      </c>
    </row>
    <row r="1036" spans="1:32" x14ac:dyDescent="0.35">
      <c r="A1036" s="1">
        <v>45323</v>
      </c>
      <c r="B1036">
        <v>2024</v>
      </c>
      <c r="C1036">
        <v>2</v>
      </c>
      <c r="D1036">
        <v>1</v>
      </c>
      <c r="E1036">
        <v>0</v>
      </c>
      <c r="F1036">
        <v>0</v>
      </c>
      <c r="G1036" t="s">
        <v>294</v>
      </c>
      <c r="H1036" t="s">
        <v>292</v>
      </c>
      <c r="I1036" t="s">
        <v>1151</v>
      </c>
      <c r="J1036" t="s">
        <v>1152</v>
      </c>
      <c r="K1036" t="s">
        <v>1154</v>
      </c>
      <c r="L1036" t="s">
        <v>75</v>
      </c>
      <c r="M1036" t="s">
        <v>1612</v>
      </c>
      <c r="N1036" t="s">
        <v>1614</v>
      </c>
      <c r="O1036">
        <v>0</v>
      </c>
      <c r="P1036">
        <v>1500</v>
      </c>
      <c r="Q1036">
        <v>1500</v>
      </c>
      <c r="R1036">
        <v>0</v>
      </c>
      <c r="S1036">
        <v>0</v>
      </c>
      <c r="T1036">
        <v>0</v>
      </c>
      <c r="U1036">
        <v>1500</v>
      </c>
      <c r="V1036">
        <v>1500</v>
      </c>
      <c r="W1036">
        <v>750</v>
      </c>
      <c r="X1036">
        <v>1060.6601717798212</v>
      </c>
      <c r="Y1036">
        <v>0</v>
      </c>
      <c r="Z1036">
        <v>100</v>
      </c>
      <c r="AA1036">
        <v>1</v>
      </c>
      <c r="AB1036">
        <v>-0.70710678118654757</v>
      </c>
      <c r="AC1036">
        <v>0</v>
      </c>
      <c r="AD1036">
        <v>0</v>
      </c>
      <c r="AE1036">
        <v>0</v>
      </c>
      <c r="AF1036">
        <v>0</v>
      </c>
    </row>
    <row r="1037" spans="1:32" x14ac:dyDescent="0.35">
      <c r="A1037" s="1">
        <v>45323</v>
      </c>
      <c r="B1037">
        <v>2024</v>
      </c>
      <c r="C1037">
        <v>2</v>
      </c>
      <c r="D1037">
        <v>1</v>
      </c>
      <c r="E1037">
        <v>0</v>
      </c>
      <c r="F1037">
        <v>0</v>
      </c>
      <c r="G1037" t="s">
        <v>635</v>
      </c>
      <c r="H1037" t="s">
        <v>288</v>
      </c>
      <c r="I1037" t="s">
        <v>1356</v>
      </c>
      <c r="J1037" t="s">
        <v>1357</v>
      </c>
      <c r="K1037" t="s">
        <v>1359</v>
      </c>
      <c r="L1037" t="s">
        <v>63</v>
      </c>
      <c r="M1037" t="s">
        <v>1612</v>
      </c>
      <c r="N1037" t="s">
        <v>1614</v>
      </c>
      <c r="O1037">
        <v>0</v>
      </c>
      <c r="P1037">
        <v>-7000</v>
      </c>
      <c r="Q1037">
        <v>-7000</v>
      </c>
      <c r="R1037">
        <v>0</v>
      </c>
      <c r="S1037">
        <v>0</v>
      </c>
      <c r="T1037">
        <v>0</v>
      </c>
      <c r="U1037">
        <v>-7000</v>
      </c>
      <c r="V1037">
        <v>-7000</v>
      </c>
      <c r="W1037">
        <v>-3500</v>
      </c>
      <c r="X1037">
        <v>4949.7474683058326</v>
      </c>
      <c r="Y1037">
        <v>0</v>
      </c>
      <c r="Z1037">
        <v>100</v>
      </c>
      <c r="AA1037">
        <v>1</v>
      </c>
      <c r="AB1037">
        <v>0.70710678118654757</v>
      </c>
      <c r="AC1037">
        <v>0</v>
      </c>
      <c r="AD1037">
        <v>0</v>
      </c>
      <c r="AE1037">
        <v>0</v>
      </c>
      <c r="AF1037">
        <v>0</v>
      </c>
    </row>
    <row r="1038" spans="1:32" x14ac:dyDescent="0.35">
      <c r="A1038" s="1">
        <v>45323</v>
      </c>
      <c r="B1038">
        <v>2024</v>
      </c>
      <c r="C1038">
        <v>2</v>
      </c>
      <c r="D1038">
        <v>1</v>
      </c>
      <c r="E1038">
        <v>0</v>
      </c>
      <c r="F1038">
        <v>0</v>
      </c>
      <c r="G1038" t="s">
        <v>267</v>
      </c>
      <c r="H1038" t="s">
        <v>265</v>
      </c>
      <c r="I1038" t="s">
        <v>1021</v>
      </c>
      <c r="J1038" t="s">
        <v>1022</v>
      </c>
      <c r="K1038" t="s">
        <v>1024</v>
      </c>
      <c r="L1038" t="s">
        <v>60</v>
      </c>
      <c r="M1038" t="s">
        <v>1612</v>
      </c>
      <c r="N1038" t="s">
        <v>1614</v>
      </c>
      <c r="O1038">
        <v>0</v>
      </c>
      <c r="P1038">
        <v>1880</v>
      </c>
      <c r="Q1038">
        <v>1880</v>
      </c>
      <c r="R1038">
        <v>0</v>
      </c>
      <c r="S1038">
        <v>0</v>
      </c>
      <c r="T1038">
        <v>0</v>
      </c>
      <c r="U1038">
        <v>1880</v>
      </c>
      <c r="V1038">
        <v>1880</v>
      </c>
      <c r="W1038">
        <v>940</v>
      </c>
      <c r="X1038">
        <v>1329.3607486307094</v>
      </c>
      <c r="Y1038">
        <v>0</v>
      </c>
      <c r="Z1038">
        <v>100</v>
      </c>
      <c r="AA1038">
        <v>1</v>
      </c>
      <c r="AB1038">
        <v>-0.70710678118654746</v>
      </c>
      <c r="AC1038">
        <v>0</v>
      </c>
      <c r="AD1038">
        <v>0</v>
      </c>
      <c r="AE1038">
        <v>0</v>
      </c>
      <c r="AF1038">
        <v>0</v>
      </c>
    </row>
    <row r="1039" spans="1:32" x14ac:dyDescent="0.35">
      <c r="A1039" s="1">
        <v>45323</v>
      </c>
      <c r="B1039">
        <v>2024</v>
      </c>
      <c r="C1039">
        <v>2</v>
      </c>
      <c r="D1039">
        <v>1</v>
      </c>
      <c r="E1039">
        <v>0</v>
      </c>
      <c r="F1039">
        <v>0</v>
      </c>
      <c r="G1039" t="s">
        <v>267</v>
      </c>
      <c r="H1039" t="s">
        <v>265</v>
      </c>
      <c r="I1039" t="s">
        <v>1362</v>
      </c>
      <c r="J1039" t="s">
        <v>1363</v>
      </c>
      <c r="K1039" t="s">
        <v>1365</v>
      </c>
      <c r="L1039" t="s">
        <v>63</v>
      </c>
      <c r="M1039" t="s">
        <v>1612</v>
      </c>
      <c r="N1039" t="s">
        <v>1614</v>
      </c>
      <c r="O1039">
        <v>0</v>
      </c>
      <c r="P1039">
        <v>-31250</v>
      </c>
      <c r="Q1039">
        <v>-31250</v>
      </c>
      <c r="R1039">
        <v>0</v>
      </c>
      <c r="S1039">
        <v>0</v>
      </c>
      <c r="T1039">
        <v>0</v>
      </c>
      <c r="U1039">
        <v>-31250</v>
      </c>
      <c r="V1039">
        <v>-31250</v>
      </c>
      <c r="W1039">
        <v>-15625</v>
      </c>
      <c r="X1039">
        <v>22097.086912079609</v>
      </c>
      <c r="Y1039">
        <v>0</v>
      </c>
      <c r="Z1039">
        <v>100</v>
      </c>
      <c r="AA1039">
        <v>1</v>
      </c>
      <c r="AB1039">
        <v>0.70710678118654757</v>
      </c>
      <c r="AC1039">
        <v>0</v>
      </c>
      <c r="AD1039">
        <v>0</v>
      </c>
      <c r="AE1039">
        <v>0</v>
      </c>
      <c r="AF1039">
        <v>0</v>
      </c>
    </row>
    <row r="1040" spans="1:32" x14ac:dyDescent="0.35">
      <c r="A1040" s="1">
        <v>45383</v>
      </c>
      <c r="B1040">
        <v>2024</v>
      </c>
      <c r="C1040">
        <v>4</v>
      </c>
      <c r="D1040">
        <v>2</v>
      </c>
      <c r="E1040">
        <v>0</v>
      </c>
      <c r="F1040">
        <v>0</v>
      </c>
      <c r="G1040" t="s">
        <v>294</v>
      </c>
      <c r="H1040" t="s">
        <v>292</v>
      </c>
      <c r="I1040" t="s">
        <v>1096</v>
      </c>
      <c r="J1040" t="s">
        <v>1097</v>
      </c>
      <c r="K1040" t="s">
        <v>1099</v>
      </c>
      <c r="L1040" t="s">
        <v>75</v>
      </c>
      <c r="M1040" t="s">
        <v>1612</v>
      </c>
      <c r="N1040" t="s">
        <v>1616</v>
      </c>
      <c r="O1040">
        <v>0</v>
      </c>
      <c r="P1040">
        <v>120</v>
      </c>
      <c r="Q1040">
        <v>120</v>
      </c>
      <c r="R1040">
        <v>0</v>
      </c>
      <c r="S1040">
        <v>0</v>
      </c>
      <c r="T1040">
        <v>0</v>
      </c>
      <c r="U1040">
        <v>15000</v>
      </c>
      <c r="V1040">
        <v>500</v>
      </c>
      <c r="W1040">
        <v>0</v>
      </c>
      <c r="X1040">
        <v>15000</v>
      </c>
      <c r="Y1040">
        <v>-15000</v>
      </c>
      <c r="Z1040">
        <v>100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x14ac:dyDescent="0.35">
      <c r="A1041" s="1">
        <v>45352</v>
      </c>
      <c r="B1041">
        <v>2024</v>
      </c>
      <c r="C1041">
        <v>3</v>
      </c>
      <c r="D1041">
        <v>1</v>
      </c>
      <c r="E1041">
        <v>0</v>
      </c>
      <c r="F1041">
        <v>0</v>
      </c>
      <c r="G1041" t="s">
        <v>267</v>
      </c>
      <c r="H1041" t="s">
        <v>265</v>
      </c>
      <c r="I1041" t="s">
        <v>1009</v>
      </c>
      <c r="J1041" t="s">
        <v>1010</v>
      </c>
      <c r="K1041" t="s">
        <v>994</v>
      </c>
      <c r="L1041" t="s">
        <v>63</v>
      </c>
      <c r="M1041" t="s">
        <v>1612</v>
      </c>
      <c r="N1041" t="s">
        <v>1615</v>
      </c>
      <c r="O1041">
        <v>0</v>
      </c>
      <c r="P1041">
        <v>620</v>
      </c>
      <c r="Q1041">
        <v>620</v>
      </c>
      <c r="R1041">
        <v>0</v>
      </c>
      <c r="S1041">
        <v>0</v>
      </c>
      <c r="T1041">
        <v>0</v>
      </c>
      <c r="U1041">
        <v>44380</v>
      </c>
      <c r="V1041">
        <v>31760</v>
      </c>
      <c r="W1041">
        <v>29586.666666666668</v>
      </c>
      <c r="X1041">
        <v>25622.804946635591</v>
      </c>
      <c r="Y1041">
        <v>44380</v>
      </c>
      <c r="Z1041">
        <v>100</v>
      </c>
      <c r="AA1041">
        <v>1</v>
      </c>
      <c r="AB1041">
        <v>-1.1547005383792517</v>
      </c>
      <c r="AC1041">
        <v>0</v>
      </c>
      <c r="AD1041">
        <v>0</v>
      </c>
      <c r="AE1041">
        <v>0</v>
      </c>
      <c r="AF1041">
        <v>0</v>
      </c>
    </row>
    <row r="1042" spans="1:32" x14ac:dyDescent="0.35">
      <c r="A1042" s="1">
        <v>45444</v>
      </c>
      <c r="B1042">
        <v>2024</v>
      </c>
      <c r="C1042">
        <v>6</v>
      </c>
      <c r="D1042">
        <v>2</v>
      </c>
      <c r="E1042">
        <v>1</v>
      </c>
      <c r="F1042">
        <v>0</v>
      </c>
      <c r="G1042" t="s">
        <v>267</v>
      </c>
      <c r="H1042" t="s">
        <v>265</v>
      </c>
      <c r="I1042" t="s">
        <v>1009</v>
      </c>
      <c r="J1042" t="s">
        <v>1010</v>
      </c>
      <c r="K1042" t="s">
        <v>994</v>
      </c>
      <c r="L1042" t="s">
        <v>63</v>
      </c>
      <c r="M1042" t="s">
        <v>1612</v>
      </c>
      <c r="N1042" t="s">
        <v>1618</v>
      </c>
      <c r="O1042">
        <v>0</v>
      </c>
      <c r="P1042">
        <v>620</v>
      </c>
      <c r="Q1042">
        <v>620</v>
      </c>
      <c r="R1042">
        <v>0</v>
      </c>
      <c r="S1042">
        <v>0</v>
      </c>
      <c r="T1042">
        <v>0</v>
      </c>
      <c r="U1042">
        <v>44380</v>
      </c>
      <c r="V1042">
        <v>31760</v>
      </c>
      <c r="W1042">
        <v>14793.333333333334</v>
      </c>
      <c r="X1042">
        <v>25622.804946635591</v>
      </c>
      <c r="Y1042">
        <v>44380</v>
      </c>
      <c r="Z1042">
        <v>100</v>
      </c>
      <c r="AA1042">
        <v>1</v>
      </c>
      <c r="AB1042">
        <v>-0.57735026918962584</v>
      </c>
      <c r="AC1042">
        <v>0</v>
      </c>
      <c r="AD1042">
        <v>0</v>
      </c>
      <c r="AE1042">
        <v>0</v>
      </c>
      <c r="AF1042">
        <v>0</v>
      </c>
    </row>
    <row r="1043" spans="1:32" x14ac:dyDescent="0.35">
      <c r="A1043" s="1">
        <v>45323</v>
      </c>
      <c r="B1043">
        <v>2024</v>
      </c>
      <c r="C1043">
        <v>2</v>
      </c>
      <c r="D1043">
        <v>1</v>
      </c>
      <c r="E1043">
        <v>0</v>
      </c>
      <c r="F1043">
        <v>0</v>
      </c>
      <c r="G1043" t="s">
        <v>267</v>
      </c>
      <c r="H1043" t="s">
        <v>265</v>
      </c>
      <c r="I1043" t="s">
        <v>853</v>
      </c>
      <c r="J1043" t="s">
        <v>854</v>
      </c>
      <c r="K1043" t="s">
        <v>846</v>
      </c>
      <c r="L1043" t="s">
        <v>60</v>
      </c>
      <c r="M1043" t="s">
        <v>1612</v>
      </c>
      <c r="N1043" t="s">
        <v>1614</v>
      </c>
      <c r="O1043">
        <v>0</v>
      </c>
      <c r="P1043">
        <v>-120</v>
      </c>
      <c r="Q1043">
        <v>-120</v>
      </c>
      <c r="R1043">
        <v>0</v>
      </c>
      <c r="S1043">
        <v>-120</v>
      </c>
      <c r="T1043">
        <v>-120</v>
      </c>
      <c r="U1043">
        <v>120</v>
      </c>
      <c r="V1043">
        <v>120</v>
      </c>
      <c r="W1043">
        <v>0</v>
      </c>
      <c r="X1043">
        <v>120</v>
      </c>
      <c r="Y1043">
        <v>-120</v>
      </c>
      <c r="Z1043">
        <v>100</v>
      </c>
      <c r="AA1043">
        <v>1</v>
      </c>
      <c r="AB1043">
        <v>-1</v>
      </c>
      <c r="AC1043">
        <v>120</v>
      </c>
      <c r="AD1043">
        <v>4.7874917427820458</v>
      </c>
      <c r="AE1043">
        <v>0</v>
      </c>
      <c r="AF1043">
        <v>0</v>
      </c>
    </row>
    <row r="1044" spans="1:32" x14ac:dyDescent="0.35">
      <c r="A1044" s="1">
        <v>45352</v>
      </c>
      <c r="B1044">
        <v>2024</v>
      </c>
      <c r="C1044">
        <v>3</v>
      </c>
      <c r="D1044">
        <v>1</v>
      </c>
      <c r="E1044">
        <v>0</v>
      </c>
      <c r="F1044">
        <v>0</v>
      </c>
      <c r="G1044" t="s">
        <v>267</v>
      </c>
      <c r="H1044" t="s">
        <v>265</v>
      </c>
      <c r="I1044" t="s">
        <v>853</v>
      </c>
      <c r="J1044" t="s">
        <v>854</v>
      </c>
      <c r="K1044" t="s">
        <v>846</v>
      </c>
      <c r="L1044" t="s">
        <v>60</v>
      </c>
      <c r="M1044" t="s">
        <v>1612</v>
      </c>
      <c r="N1044" t="s">
        <v>1615</v>
      </c>
      <c r="O1044">
        <v>0</v>
      </c>
      <c r="P1044">
        <v>-120</v>
      </c>
      <c r="Q1044">
        <v>-120</v>
      </c>
      <c r="R1044">
        <v>0</v>
      </c>
      <c r="S1044">
        <v>-120</v>
      </c>
      <c r="T1044">
        <v>-120</v>
      </c>
      <c r="U1044">
        <v>-120</v>
      </c>
      <c r="V1044">
        <v>-120</v>
      </c>
      <c r="W1044">
        <v>-40</v>
      </c>
      <c r="X1044">
        <v>138.5640646055102</v>
      </c>
      <c r="Y1044">
        <v>120</v>
      </c>
      <c r="Z1044">
        <v>100</v>
      </c>
      <c r="AA1044">
        <v>1</v>
      </c>
      <c r="AB1044">
        <v>-0.57735026918962573</v>
      </c>
      <c r="AC1044">
        <v>120</v>
      </c>
      <c r="AD1044">
        <v>4.7874917427820458</v>
      </c>
      <c r="AE1044">
        <v>0</v>
      </c>
      <c r="AF1044">
        <v>0</v>
      </c>
    </row>
    <row r="1045" spans="1:32" x14ac:dyDescent="0.35">
      <c r="A1045" s="1">
        <v>45383</v>
      </c>
      <c r="B1045">
        <v>2024</v>
      </c>
      <c r="C1045">
        <v>4</v>
      </c>
      <c r="D1045">
        <v>2</v>
      </c>
      <c r="E1045">
        <v>0</v>
      </c>
      <c r="F1045">
        <v>0</v>
      </c>
      <c r="G1045" t="s">
        <v>267</v>
      </c>
      <c r="H1045" t="s">
        <v>265</v>
      </c>
      <c r="I1045" t="s">
        <v>853</v>
      </c>
      <c r="J1045" t="s">
        <v>854</v>
      </c>
      <c r="K1045" t="s">
        <v>846</v>
      </c>
      <c r="L1045" t="s">
        <v>60</v>
      </c>
      <c r="M1045" t="s">
        <v>1612</v>
      </c>
      <c r="N1045" t="s">
        <v>1616</v>
      </c>
      <c r="O1045">
        <v>0</v>
      </c>
      <c r="P1045">
        <v>-120</v>
      </c>
      <c r="Q1045">
        <v>-120</v>
      </c>
      <c r="R1045">
        <v>0</v>
      </c>
      <c r="S1045">
        <v>-120</v>
      </c>
      <c r="T1045">
        <v>-120</v>
      </c>
      <c r="U1045">
        <v>120</v>
      </c>
      <c r="V1045">
        <v>120</v>
      </c>
      <c r="W1045">
        <v>-40</v>
      </c>
      <c r="X1045">
        <v>138.5640646055102</v>
      </c>
      <c r="Y1045">
        <v>120</v>
      </c>
      <c r="Z1045">
        <v>100</v>
      </c>
      <c r="AA1045">
        <v>1</v>
      </c>
      <c r="AB1045">
        <v>-0.57735026918962573</v>
      </c>
      <c r="AC1045">
        <v>120</v>
      </c>
      <c r="AD1045">
        <v>4.7874917427820458</v>
      </c>
      <c r="AE1045">
        <v>0</v>
      </c>
      <c r="AF1045">
        <v>0</v>
      </c>
    </row>
    <row r="1046" spans="1:32" x14ac:dyDescent="0.35">
      <c r="A1046" s="1">
        <v>45413</v>
      </c>
      <c r="B1046">
        <v>2024</v>
      </c>
      <c r="C1046">
        <v>5</v>
      </c>
      <c r="D1046">
        <v>2</v>
      </c>
      <c r="E1046">
        <v>1</v>
      </c>
      <c r="F1046">
        <v>0</v>
      </c>
      <c r="G1046" t="s">
        <v>267</v>
      </c>
      <c r="H1046" t="s">
        <v>265</v>
      </c>
      <c r="I1046" t="s">
        <v>853</v>
      </c>
      <c r="J1046" t="s">
        <v>854</v>
      </c>
      <c r="K1046" t="s">
        <v>846</v>
      </c>
      <c r="L1046" t="s">
        <v>60</v>
      </c>
      <c r="M1046" t="s">
        <v>1612</v>
      </c>
      <c r="N1046" t="s">
        <v>1617</v>
      </c>
      <c r="O1046">
        <v>0</v>
      </c>
      <c r="P1046">
        <v>-120</v>
      </c>
      <c r="Q1046">
        <v>-120</v>
      </c>
      <c r="R1046">
        <v>0</v>
      </c>
      <c r="S1046">
        <v>0</v>
      </c>
      <c r="T1046">
        <v>0</v>
      </c>
      <c r="U1046">
        <v>120</v>
      </c>
      <c r="V1046">
        <v>120</v>
      </c>
      <c r="W1046">
        <v>80</v>
      </c>
      <c r="X1046">
        <v>69.282032302755098</v>
      </c>
      <c r="Y1046">
        <v>120</v>
      </c>
      <c r="Z1046">
        <v>100</v>
      </c>
      <c r="AA1046">
        <v>1</v>
      </c>
      <c r="AB1046">
        <v>-1.1547005383792515</v>
      </c>
      <c r="AC1046">
        <v>0</v>
      </c>
      <c r="AD1046">
        <v>0</v>
      </c>
      <c r="AE1046">
        <v>0</v>
      </c>
      <c r="AF1046">
        <v>0</v>
      </c>
    </row>
    <row r="1047" spans="1:32" x14ac:dyDescent="0.35">
      <c r="A1047" s="1">
        <v>45444</v>
      </c>
      <c r="B1047">
        <v>2024</v>
      </c>
      <c r="C1047">
        <v>6</v>
      </c>
      <c r="D1047">
        <v>2</v>
      </c>
      <c r="E1047">
        <v>1</v>
      </c>
      <c r="F1047">
        <v>0</v>
      </c>
      <c r="G1047" t="s">
        <v>267</v>
      </c>
      <c r="H1047" t="s">
        <v>265</v>
      </c>
      <c r="I1047" t="s">
        <v>853</v>
      </c>
      <c r="J1047" t="s">
        <v>854</v>
      </c>
      <c r="K1047" t="s">
        <v>846</v>
      </c>
      <c r="L1047" t="s">
        <v>60</v>
      </c>
      <c r="M1047" t="s">
        <v>1612</v>
      </c>
      <c r="N1047" t="s">
        <v>1618</v>
      </c>
      <c r="O1047">
        <v>0</v>
      </c>
      <c r="P1047">
        <v>-120</v>
      </c>
      <c r="Q1047">
        <v>-120</v>
      </c>
      <c r="R1047">
        <v>0</v>
      </c>
      <c r="S1047">
        <v>-120</v>
      </c>
      <c r="T1047">
        <v>-120</v>
      </c>
      <c r="U1047">
        <v>120</v>
      </c>
      <c r="V1047">
        <v>120</v>
      </c>
      <c r="W1047">
        <v>0</v>
      </c>
      <c r="X1047">
        <v>120</v>
      </c>
      <c r="Y1047">
        <v>-120</v>
      </c>
      <c r="Z1047">
        <v>100</v>
      </c>
      <c r="AA1047">
        <v>1</v>
      </c>
      <c r="AB1047">
        <v>-1</v>
      </c>
      <c r="AC1047">
        <v>120</v>
      </c>
      <c r="AD1047">
        <v>4.7874917427820458</v>
      </c>
      <c r="AE1047">
        <v>0</v>
      </c>
      <c r="AF1047">
        <v>0</v>
      </c>
    </row>
    <row r="1048" spans="1:32" x14ac:dyDescent="0.35">
      <c r="A1048" s="1">
        <v>45474</v>
      </c>
      <c r="B1048">
        <v>2024</v>
      </c>
      <c r="C1048">
        <v>7</v>
      </c>
      <c r="D1048">
        <v>3</v>
      </c>
      <c r="E1048">
        <v>1</v>
      </c>
      <c r="F1048">
        <v>0</v>
      </c>
      <c r="G1048" t="s">
        <v>267</v>
      </c>
      <c r="H1048" t="s">
        <v>265</v>
      </c>
      <c r="I1048" t="s">
        <v>853</v>
      </c>
      <c r="J1048" t="s">
        <v>854</v>
      </c>
      <c r="K1048" t="s">
        <v>846</v>
      </c>
      <c r="L1048" t="s">
        <v>60</v>
      </c>
      <c r="M1048" t="s">
        <v>1612</v>
      </c>
      <c r="N1048" t="s">
        <v>1619</v>
      </c>
      <c r="O1048">
        <v>0</v>
      </c>
      <c r="P1048">
        <v>-120</v>
      </c>
      <c r="Q1048">
        <v>-120</v>
      </c>
      <c r="R1048">
        <v>0</v>
      </c>
      <c r="S1048">
        <v>-120</v>
      </c>
      <c r="T1048">
        <v>-120</v>
      </c>
      <c r="U1048">
        <v>-120</v>
      </c>
      <c r="V1048">
        <v>-120</v>
      </c>
      <c r="W1048">
        <v>-40</v>
      </c>
      <c r="X1048">
        <v>138.5640646055102</v>
      </c>
      <c r="Y1048">
        <v>0</v>
      </c>
      <c r="Z1048">
        <v>100</v>
      </c>
      <c r="AA1048">
        <v>1</v>
      </c>
      <c r="AB1048">
        <v>-0.57735026918962573</v>
      </c>
      <c r="AC1048">
        <v>120</v>
      </c>
      <c r="AD1048">
        <v>4.7874917427820458</v>
      </c>
      <c r="AE1048">
        <v>0</v>
      </c>
      <c r="AF1048">
        <v>0</v>
      </c>
    </row>
    <row r="1049" spans="1:32" x14ac:dyDescent="0.35">
      <c r="A1049" s="1">
        <v>45505</v>
      </c>
      <c r="B1049">
        <v>2024</v>
      </c>
      <c r="C1049">
        <v>8</v>
      </c>
      <c r="D1049">
        <v>3</v>
      </c>
      <c r="E1049">
        <v>1</v>
      </c>
      <c r="F1049">
        <v>0</v>
      </c>
      <c r="G1049" t="s">
        <v>267</v>
      </c>
      <c r="H1049" t="s">
        <v>265</v>
      </c>
      <c r="I1049" t="s">
        <v>853</v>
      </c>
      <c r="J1049" t="s">
        <v>854</v>
      </c>
      <c r="K1049" t="s">
        <v>846</v>
      </c>
      <c r="L1049" t="s">
        <v>60</v>
      </c>
      <c r="M1049" t="s">
        <v>1612</v>
      </c>
      <c r="N1049" t="s">
        <v>1620</v>
      </c>
      <c r="O1049">
        <v>0</v>
      </c>
      <c r="P1049">
        <v>-160</v>
      </c>
      <c r="Q1049">
        <v>-160</v>
      </c>
      <c r="R1049">
        <v>0</v>
      </c>
      <c r="S1049">
        <v>-40</v>
      </c>
      <c r="T1049">
        <v>-40</v>
      </c>
      <c r="U1049">
        <v>160</v>
      </c>
      <c r="V1049">
        <v>160</v>
      </c>
      <c r="W1049">
        <v>40</v>
      </c>
      <c r="X1049">
        <v>105.83005244258362</v>
      </c>
      <c r="Y1049">
        <v>-40</v>
      </c>
      <c r="Z1049">
        <v>100</v>
      </c>
      <c r="AA1049">
        <v>1</v>
      </c>
      <c r="AB1049">
        <v>-0.75592894601845451</v>
      </c>
      <c r="AC1049">
        <v>40</v>
      </c>
      <c r="AD1049">
        <v>3.6888794541139363</v>
      </c>
      <c r="AE1049">
        <v>0</v>
      </c>
      <c r="AF1049">
        <v>0</v>
      </c>
    </row>
    <row r="1050" spans="1:32" x14ac:dyDescent="0.35">
      <c r="A1050" s="1">
        <v>45323</v>
      </c>
      <c r="B1050">
        <v>2024</v>
      </c>
      <c r="C1050">
        <v>2</v>
      </c>
      <c r="D1050">
        <v>1</v>
      </c>
      <c r="E1050">
        <v>0</v>
      </c>
      <c r="F1050">
        <v>0</v>
      </c>
      <c r="G1050" t="s">
        <v>629</v>
      </c>
      <c r="H1050" t="s">
        <v>272</v>
      </c>
      <c r="I1050" t="s">
        <v>877</v>
      </c>
      <c r="J1050" t="s">
        <v>878</v>
      </c>
      <c r="K1050" t="s">
        <v>219</v>
      </c>
      <c r="L1050" t="s">
        <v>60</v>
      </c>
      <c r="M1050" t="s">
        <v>1612</v>
      </c>
      <c r="N1050" t="s">
        <v>1614</v>
      </c>
      <c r="O1050">
        <v>0</v>
      </c>
      <c r="P1050">
        <v>120</v>
      </c>
      <c r="Q1050">
        <v>120</v>
      </c>
      <c r="R1050">
        <v>0</v>
      </c>
      <c r="S1050">
        <v>0</v>
      </c>
      <c r="T1050">
        <v>0</v>
      </c>
      <c r="U1050">
        <v>120</v>
      </c>
      <c r="V1050">
        <v>120</v>
      </c>
      <c r="W1050">
        <v>60</v>
      </c>
      <c r="X1050">
        <v>84.852813742385706</v>
      </c>
      <c r="Y1050">
        <v>0</v>
      </c>
      <c r="Z1050">
        <v>100</v>
      </c>
      <c r="AA1050">
        <v>1</v>
      </c>
      <c r="AB1050">
        <v>-0.70710678118654746</v>
      </c>
      <c r="AC1050">
        <v>0</v>
      </c>
      <c r="AD1050">
        <v>0</v>
      </c>
      <c r="AE1050">
        <v>0</v>
      </c>
      <c r="AF1050">
        <v>0</v>
      </c>
    </row>
    <row r="1051" spans="1:32" x14ac:dyDescent="0.35">
      <c r="A1051" s="1">
        <v>45323</v>
      </c>
      <c r="B1051">
        <v>2024</v>
      </c>
      <c r="C1051">
        <v>2</v>
      </c>
      <c r="D1051">
        <v>1</v>
      </c>
      <c r="E1051">
        <v>0</v>
      </c>
      <c r="F1051">
        <v>0</v>
      </c>
      <c r="G1051" t="s">
        <v>267</v>
      </c>
      <c r="H1051" t="s">
        <v>265</v>
      </c>
      <c r="I1051" t="s">
        <v>1042</v>
      </c>
      <c r="J1051" t="s">
        <v>1043</v>
      </c>
      <c r="K1051" t="s">
        <v>1045</v>
      </c>
      <c r="L1051" t="s">
        <v>60</v>
      </c>
      <c r="M1051" t="s">
        <v>1612</v>
      </c>
      <c r="N1051" t="s">
        <v>1614</v>
      </c>
      <c r="O1051">
        <v>0</v>
      </c>
      <c r="P1051">
        <v>2620</v>
      </c>
      <c r="Q1051">
        <v>2620</v>
      </c>
      <c r="R1051">
        <v>0</v>
      </c>
      <c r="S1051">
        <v>0</v>
      </c>
      <c r="T1051">
        <v>0</v>
      </c>
      <c r="U1051">
        <v>2620</v>
      </c>
      <c r="V1051">
        <v>2620</v>
      </c>
      <c r="W1051">
        <v>1310</v>
      </c>
      <c r="X1051">
        <v>1852.6197667087545</v>
      </c>
      <c r="Y1051">
        <v>0</v>
      </c>
      <c r="Z1051">
        <v>100</v>
      </c>
      <c r="AA1051">
        <v>1</v>
      </c>
      <c r="AB1051">
        <v>-0.70710678118654757</v>
      </c>
      <c r="AC1051">
        <v>0</v>
      </c>
      <c r="AD1051">
        <v>0</v>
      </c>
      <c r="AE1051">
        <v>0</v>
      </c>
      <c r="AF1051">
        <v>0</v>
      </c>
    </row>
    <row r="1052" spans="1:32" x14ac:dyDescent="0.35">
      <c r="A1052" s="1">
        <v>45323</v>
      </c>
      <c r="B1052">
        <v>2024</v>
      </c>
      <c r="C1052">
        <v>2</v>
      </c>
      <c r="D1052">
        <v>1</v>
      </c>
      <c r="E1052">
        <v>0</v>
      </c>
      <c r="F1052">
        <v>0</v>
      </c>
      <c r="G1052" t="s">
        <v>267</v>
      </c>
      <c r="H1052" t="s">
        <v>265</v>
      </c>
      <c r="I1052" t="s">
        <v>796</v>
      </c>
      <c r="J1052" t="s">
        <v>797</v>
      </c>
      <c r="K1052" t="s">
        <v>787</v>
      </c>
      <c r="L1052" t="s">
        <v>63</v>
      </c>
      <c r="M1052" t="s">
        <v>1612</v>
      </c>
      <c r="N1052" t="s">
        <v>1614</v>
      </c>
      <c r="O1052">
        <v>0</v>
      </c>
      <c r="P1052">
        <v>1750</v>
      </c>
      <c r="Q1052">
        <v>1750</v>
      </c>
      <c r="R1052">
        <v>0</v>
      </c>
      <c r="S1052">
        <v>0</v>
      </c>
      <c r="T1052">
        <v>0</v>
      </c>
      <c r="U1052">
        <v>-630</v>
      </c>
      <c r="V1052">
        <v>1870</v>
      </c>
      <c r="W1052">
        <v>583.33333333333337</v>
      </c>
      <c r="X1052">
        <v>1587.5242780295782</v>
      </c>
      <c r="Y1052">
        <v>630</v>
      </c>
      <c r="Z1052">
        <v>100</v>
      </c>
      <c r="AA1052">
        <v>1</v>
      </c>
      <c r="AB1052">
        <v>-0.36744844876159111</v>
      </c>
      <c r="AC1052">
        <v>0</v>
      </c>
      <c r="AD1052">
        <v>0</v>
      </c>
      <c r="AE1052">
        <v>0</v>
      </c>
      <c r="AF1052">
        <v>0</v>
      </c>
    </row>
    <row r="1053" spans="1:32" x14ac:dyDescent="0.35">
      <c r="A1053" s="1">
        <v>45323</v>
      </c>
      <c r="B1053">
        <v>2024</v>
      </c>
      <c r="C1053">
        <v>2</v>
      </c>
      <c r="D1053">
        <v>1</v>
      </c>
      <c r="E1053">
        <v>0</v>
      </c>
      <c r="F1053">
        <v>0</v>
      </c>
      <c r="G1053" t="s">
        <v>629</v>
      </c>
      <c r="H1053" t="s">
        <v>272</v>
      </c>
      <c r="I1053" t="s">
        <v>1343</v>
      </c>
      <c r="J1053" t="s">
        <v>1344</v>
      </c>
      <c r="K1053" t="s">
        <v>1346</v>
      </c>
      <c r="L1053" t="s">
        <v>60</v>
      </c>
      <c r="M1053" t="s">
        <v>1612</v>
      </c>
      <c r="N1053" t="s">
        <v>1614</v>
      </c>
      <c r="O1053">
        <v>0</v>
      </c>
      <c r="P1053">
        <v>-7120</v>
      </c>
      <c r="Q1053">
        <v>-7120</v>
      </c>
      <c r="R1053">
        <v>0</v>
      </c>
      <c r="S1053">
        <v>0</v>
      </c>
      <c r="T1053">
        <v>0</v>
      </c>
      <c r="U1053">
        <v>-7120</v>
      </c>
      <c r="V1053">
        <v>-7120</v>
      </c>
      <c r="W1053">
        <v>-3560</v>
      </c>
      <c r="X1053">
        <v>5034.6002820482181</v>
      </c>
      <c r="Y1053">
        <v>0</v>
      </c>
      <c r="Z1053">
        <v>100</v>
      </c>
      <c r="AA1053">
        <v>1</v>
      </c>
      <c r="AB1053">
        <v>0.70710678118654757</v>
      </c>
      <c r="AC1053">
        <v>0</v>
      </c>
      <c r="AD1053">
        <v>0</v>
      </c>
      <c r="AE1053">
        <v>0</v>
      </c>
      <c r="AF1053">
        <v>0</v>
      </c>
    </row>
    <row r="1054" spans="1:32" x14ac:dyDescent="0.35">
      <c r="A1054" s="1">
        <v>45323</v>
      </c>
      <c r="B1054">
        <v>2024</v>
      </c>
      <c r="C1054">
        <v>2</v>
      </c>
      <c r="D1054">
        <v>1</v>
      </c>
      <c r="E1054">
        <v>0</v>
      </c>
      <c r="F1054">
        <v>0</v>
      </c>
      <c r="G1054" t="s">
        <v>294</v>
      </c>
      <c r="H1054" t="s">
        <v>292</v>
      </c>
      <c r="I1054" t="s">
        <v>991</v>
      </c>
      <c r="J1054" t="s">
        <v>992</v>
      </c>
      <c r="K1054" t="s">
        <v>994</v>
      </c>
      <c r="L1054" t="s">
        <v>75</v>
      </c>
      <c r="M1054" t="s">
        <v>1612</v>
      </c>
      <c r="N1054" t="s">
        <v>1614</v>
      </c>
      <c r="O1054">
        <v>0</v>
      </c>
      <c r="P1054">
        <v>1620</v>
      </c>
      <c r="Q1054">
        <v>1620</v>
      </c>
      <c r="R1054">
        <v>0</v>
      </c>
      <c r="S1054">
        <v>0</v>
      </c>
      <c r="T1054">
        <v>0</v>
      </c>
      <c r="U1054">
        <v>1620</v>
      </c>
      <c r="V1054">
        <v>1620</v>
      </c>
      <c r="W1054">
        <v>810</v>
      </c>
      <c r="X1054">
        <v>1145.5129855222069</v>
      </c>
      <c r="Y1054">
        <v>0</v>
      </c>
      <c r="Z1054">
        <v>100</v>
      </c>
      <c r="AA1054">
        <v>1</v>
      </c>
      <c r="AB1054">
        <v>-0.70710678118654757</v>
      </c>
      <c r="AC1054">
        <v>0</v>
      </c>
      <c r="AD1054">
        <v>0</v>
      </c>
      <c r="AE1054">
        <v>0</v>
      </c>
      <c r="AF1054">
        <v>0</v>
      </c>
    </row>
    <row r="1055" spans="1:32" x14ac:dyDescent="0.35">
      <c r="A1055" s="1">
        <v>45323</v>
      </c>
      <c r="B1055">
        <v>2024</v>
      </c>
      <c r="C1055">
        <v>2</v>
      </c>
      <c r="D1055">
        <v>1</v>
      </c>
      <c r="E1055">
        <v>0</v>
      </c>
      <c r="F1055">
        <v>0</v>
      </c>
      <c r="G1055" t="s">
        <v>294</v>
      </c>
      <c r="H1055" t="s">
        <v>292</v>
      </c>
      <c r="I1055" t="s">
        <v>1279</v>
      </c>
      <c r="J1055" t="s">
        <v>1280</v>
      </c>
      <c r="K1055" t="s">
        <v>1282</v>
      </c>
      <c r="L1055" t="s">
        <v>75</v>
      </c>
      <c r="M1055" t="s">
        <v>1612</v>
      </c>
      <c r="N1055" t="s">
        <v>1614</v>
      </c>
      <c r="O1055">
        <v>0</v>
      </c>
      <c r="P1055">
        <v>-120</v>
      </c>
      <c r="Q1055">
        <v>-120</v>
      </c>
      <c r="R1055">
        <v>0</v>
      </c>
      <c r="S1055">
        <v>0</v>
      </c>
      <c r="T1055">
        <v>0</v>
      </c>
      <c r="U1055">
        <v>-120</v>
      </c>
      <c r="V1055">
        <v>-120</v>
      </c>
      <c r="W1055">
        <v>-60</v>
      </c>
      <c r="X1055">
        <v>84.852813742385706</v>
      </c>
      <c r="Y1055">
        <v>0</v>
      </c>
      <c r="Z1055">
        <v>100</v>
      </c>
      <c r="AA1055">
        <v>1</v>
      </c>
      <c r="AB1055">
        <v>0.70710678118654746</v>
      </c>
      <c r="AC1055">
        <v>0</v>
      </c>
      <c r="AD1055">
        <v>0</v>
      </c>
      <c r="AE1055">
        <v>0</v>
      </c>
      <c r="AF1055">
        <v>0</v>
      </c>
    </row>
    <row r="1056" spans="1:32" x14ac:dyDescent="0.35">
      <c r="A1056" s="1">
        <v>45323</v>
      </c>
      <c r="B1056">
        <v>2024</v>
      </c>
      <c r="C1056">
        <v>2</v>
      </c>
      <c r="D1056">
        <v>1</v>
      </c>
      <c r="E1056">
        <v>0</v>
      </c>
      <c r="F1056">
        <v>0</v>
      </c>
      <c r="G1056" t="s">
        <v>267</v>
      </c>
      <c r="H1056" t="s">
        <v>265</v>
      </c>
      <c r="I1056" t="s">
        <v>706</v>
      </c>
      <c r="J1056" t="s">
        <v>707</v>
      </c>
      <c r="K1056" t="s">
        <v>703</v>
      </c>
      <c r="L1056" t="s">
        <v>63</v>
      </c>
      <c r="M1056" t="s">
        <v>1612</v>
      </c>
      <c r="N1056" t="s">
        <v>1614</v>
      </c>
      <c r="O1056">
        <v>0</v>
      </c>
      <c r="P1056">
        <v>500</v>
      </c>
      <c r="Q1056">
        <v>500</v>
      </c>
      <c r="R1056">
        <v>0</v>
      </c>
      <c r="S1056">
        <v>0</v>
      </c>
      <c r="T1056">
        <v>0</v>
      </c>
      <c r="U1056">
        <v>500</v>
      </c>
      <c r="V1056">
        <v>500</v>
      </c>
      <c r="W1056">
        <v>250</v>
      </c>
      <c r="X1056">
        <v>353.55339059327378</v>
      </c>
      <c r="Y1056">
        <v>0</v>
      </c>
      <c r="Z1056">
        <v>100</v>
      </c>
      <c r="AA1056">
        <v>1</v>
      </c>
      <c r="AB1056">
        <v>-0.70710678118654746</v>
      </c>
      <c r="AC1056">
        <v>0</v>
      </c>
      <c r="AD1056">
        <v>0</v>
      </c>
      <c r="AE1056">
        <v>0</v>
      </c>
      <c r="AF1056">
        <v>0</v>
      </c>
    </row>
    <row r="1057" spans="1:32" x14ac:dyDescent="0.35">
      <c r="A1057" s="1">
        <v>45323</v>
      </c>
      <c r="B1057">
        <v>2024</v>
      </c>
      <c r="C1057">
        <v>2</v>
      </c>
      <c r="D1057">
        <v>1</v>
      </c>
      <c r="E1057">
        <v>0</v>
      </c>
      <c r="F1057">
        <v>0</v>
      </c>
      <c r="G1057" t="s">
        <v>267</v>
      </c>
      <c r="H1057" t="s">
        <v>265</v>
      </c>
      <c r="I1057" t="s">
        <v>742</v>
      </c>
      <c r="J1057" t="s">
        <v>743</v>
      </c>
      <c r="K1057" t="s">
        <v>703</v>
      </c>
      <c r="L1057" t="s">
        <v>66</v>
      </c>
      <c r="M1057" t="s">
        <v>1612</v>
      </c>
      <c r="N1057" t="s">
        <v>1614</v>
      </c>
      <c r="O1057">
        <v>0</v>
      </c>
      <c r="P1057">
        <v>-500</v>
      </c>
      <c r="Q1057">
        <v>-500</v>
      </c>
      <c r="R1057">
        <v>0</v>
      </c>
      <c r="S1057">
        <v>0</v>
      </c>
      <c r="T1057">
        <v>0</v>
      </c>
      <c r="U1057">
        <v>-500</v>
      </c>
      <c r="V1057">
        <v>-500</v>
      </c>
      <c r="W1057">
        <v>-250</v>
      </c>
      <c r="X1057">
        <v>353.55339059327378</v>
      </c>
      <c r="Y1057">
        <v>0</v>
      </c>
      <c r="Z1057">
        <v>100</v>
      </c>
      <c r="AA1057">
        <v>1</v>
      </c>
      <c r="AB1057">
        <v>0.70710678118654746</v>
      </c>
      <c r="AC1057">
        <v>0</v>
      </c>
      <c r="AD1057">
        <v>0</v>
      </c>
      <c r="AE1057">
        <v>0</v>
      </c>
      <c r="AF1057">
        <v>0</v>
      </c>
    </row>
    <row r="1058" spans="1:32" x14ac:dyDescent="0.35">
      <c r="A1058" s="1">
        <v>45323</v>
      </c>
      <c r="B1058">
        <v>2024</v>
      </c>
      <c r="C1058">
        <v>2</v>
      </c>
      <c r="D1058">
        <v>1</v>
      </c>
      <c r="E1058">
        <v>0</v>
      </c>
      <c r="F1058">
        <v>0</v>
      </c>
      <c r="G1058" t="s">
        <v>629</v>
      </c>
      <c r="H1058" t="s">
        <v>272</v>
      </c>
      <c r="I1058" t="s">
        <v>778</v>
      </c>
      <c r="J1058" t="s">
        <v>779</v>
      </c>
      <c r="K1058" t="s">
        <v>781</v>
      </c>
      <c r="L1058" t="s">
        <v>66</v>
      </c>
      <c r="M1058" t="s">
        <v>1612</v>
      </c>
      <c r="N1058" t="s">
        <v>1614</v>
      </c>
      <c r="O1058">
        <v>0</v>
      </c>
      <c r="P1058">
        <v>120</v>
      </c>
      <c r="Q1058">
        <v>120</v>
      </c>
      <c r="R1058">
        <v>0</v>
      </c>
      <c r="S1058">
        <v>0</v>
      </c>
      <c r="T1058">
        <v>0</v>
      </c>
      <c r="U1058">
        <v>120</v>
      </c>
      <c r="V1058">
        <v>120</v>
      </c>
      <c r="W1058">
        <v>60</v>
      </c>
      <c r="X1058">
        <v>84.852813742385706</v>
      </c>
      <c r="Y1058">
        <v>0</v>
      </c>
      <c r="Z1058">
        <v>100</v>
      </c>
      <c r="AA1058">
        <v>1</v>
      </c>
      <c r="AB1058">
        <v>-0.70710678118654746</v>
      </c>
      <c r="AC1058">
        <v>0</v>
      </c>
      <c r="AD1058">
        <v>0</v>
      </c>
      <c r="AE1058">
        <v>0</v>
      </c>
      <c r="AF1058">
        <v>0</v>
      </c>
    </row>
    <row r="1059" spans="1:32" x14ac:dyDescent="0.35">
      <c r="A1059" s="1">
        <v>45323</v>
      </c>
      <c r="B1059">
        <v>2024</v>
      </c>
      <c r="C1059">
        <v>2</v>
      </c>
      <c r="D1059">
        <v>1</v>
      </c>
      <c r="E1059">
        <v>0</v>
      </c>
      <c r="F1059">
        <v>0</v>
      </c>
      <c r="G1059" t="s">
        <v>287</v>
      </c>
      <c r="H1059" t="s">
        <v>285</v>
      </c>
      <c r="I1059" t="s">
        <v>1021</v>
      </c>
      <c r="J1059" t="s">
        <v>1022</v>
      </c>
      <c r="K1059" t="s">
        <v>1024</v>
      </c>
      <c r="L1059" t="s">
        <v>63</v>
      </c>
      <c r="M1059" t="s">
        <v>1612</v>
      </c>
      <c r="N1059" t="s">
        <v>1614</v>
      </c>
      <c r="O1059">
        <v>0</v>
      </c>
      <c r="P1059">
        <v>4000</v>
      </c>
      <c r="Q1059">
        <v>4000</v>
      </c>
      <c r="R1059">
        <v>0</v>
      </c>
      <c r="S1059">
        <v>0</v>
      </c>
      <c r="T1059">
        <v>0</v>
      </c>
      <c r="U1059">
        <v>4000</v>
      </c>
      <c r="V1059">
        <v>4000</v>
      </c>
      <c r="W1059">
        <v>2000</v>
      </c>
      <c r="X1059">
        <v>2828.4271247461902</v>
      </c>
      <c r="Y1059">
        <v>0</v>
      </c>
      <c r="Z1059">
        <v>100</v>
      </c>
      <c r="AA1059">
        <v>1</v>
      </c>
      <c r="AB1059">
        <v>-0.70710678118654746</v>
      </c>
      <c r="AC1059">
        <v>0</v>
      </c>
      <c r="AD1059">
        <v>0</v>
      </c>
      <c r="AE1059">
        <v>0</v>
      </c>
      <c r="AF1059">
        <v>0</v>
      </c>
    </row>
    <row r="1060" spans="1:32" x14ac:dyDescent="0.35">
      <c r="A1060" s="1">
        <v>45323</v>
      </c>
      <c r="B1060">
        <v>2024</v>
      </c>
      <c r="C1060">
        <v>2</v>
      </c>
      <c r="D1060">
        <v>1</v>
      </c>
      <c r="E1060">
        <v>0</v>
      </c>
      <c r="F1060">
        <v>0</v>
      </c>
      <c r="G1060" t="s">
        <v>294</v>
      </c>
      <c r="H1060" t="s">
        <v>292</v>
      </c>
      <c r="I1060" t="s">
        <v>1009</v>
      </c>
      <c r="J1060" t="s">
        <v>1010</v>
      </c>
      <c r="K1060" t="s">
        <v>994</v>
      </c>
      <c r="L1060" t="s">
        <v>75</v>
      </c>
      <c r="M1060" t="s">
        <v>1612</v>
      </c>
      <c r="N1060" t="s">
        <v>1614</v>
      </c>
      <c r="O1060">
        <v>0</v>
      </c>
      <c r="P1060">
        <v>3120</v>
      </c>
      <c r="Q1060">
        <v>3120</v>
      </c>
      <c r="R1060">
        <v>0</v>
      </c>
      <c r="S1060">
        <v>0</v>
      </c>
      <c r="T1060">
        <v>0</v>
      </c>
      <c r="U1060">
        <v>3120</v>
      </c>
      <c r="V1060">
        <v>3120</v>
      </c>
      <c r="W1060">
        <v>1560</v>
      </c>
      <c r="X1060">
        <v>2206.1731573020284</v>
      </c>
      <c r="Y1060">
        <v>0</v>
      </c>
      <c r="Z1060">
        <v>100</v>
      </c>
      <c r="AA1060">
        <v>1</v>
      </c>
      <c r="AB1060">
        <v>-0.70710678118654746</v>
      </c>
      <c r="AC1060">
        <v>0</v>
      </c>
      <c r="AD1060">
        <v>0</v>
      </c>
      <c r="AE1060">
        <v>0</v>
      </c>
      <c r="AF1060">
        <v>0</v>
      </c>
    </row>
    <row r="1061" spans="1:32" x14ac:dyDescent="0.35">
      <c r="A1061" s="1">
        <v>45323</v>
      </c>
      <c r="B1061">
        <v>2024</v>
      </c>
      <c r="C1061">
        <v>2</v>
      </c>
      <c r="D1061">
        <v>1</v>
      </c>
      <c r="E1061">
        <v>0</v>
      </c>
      <c r="F1061">
        <v>0</v>
      </c>
      <c r="G1061" t="s">
        <v>294</v>
      </c>
      <c r="H1061" t="s">
        <v>292</v>
      </c>
      <c r="I1061" t="s">
        <v>1042</v>
      </c>
      <c r="J1061" t="s">
        <v>1043</v>
      </c>
      <c r="K1061" t="s">
        <v>1045</v>
      </c>
      <c r="L1061" t="s">
        <v>75</v>
      </c>
      <c r="M1061" t="s">
        <v>1612</v>
      </c>
      <c r="N1061" t="s">
        <v>1614</v>
      </c>
      <c r="O1061">
        <v>0</v>
      </c>
      <c r="P1061">
        <v>2000</v>
      </c>
      <c r="Q1061">
        <v>2000</v>
      </c>
      <c r="R1061">
        <v>0</v>
      </c>
      <c r="S1061">
        <v>0</v>
      </c>
      <c r="T1061">
        <v>0</v>
      </c>
      <c r="U1061">
        <v>2000</v>
      </c>
      <c r="V1061">
        <v>2000</v>
      </c>
      <c r="W1061">
        <v>1000</v>
      </c>
      <c r="X1061">
        <v>1414.2135623730951</v>
      </c>
      <c r="Y1061">
        <v>0</v>
      </c>
      <c r="Z1061">
        <v>100</v>
      </c>
      <c r="AA1061">
        <v>1</v>
      </c>
      <c r="AB1061">
        <v>-0.70710678118654746</v>
      </c>
      <c r="AC1061">
        <v>0</v>
      </c>
      <c r="AD1061">
        <v>0</v>
      </c>
      <c r="AE1061">
        <v>0</v>
      </c>
      <c r="AF1061">
        <v>0</v>
      </c>
    </row>
    <row r="1062" spans="1:32" x14ac:dyDescent="0.35">
      <c r="A1062" s="1">
        <v>45323</v>
      </c>
      <c r="B1062">
        <v>2024</v>
      </c>
      <c r="C1062">
        <v>2</v>
      </c>
      <c r="D1062">
        <v>1</v>
      </c>
      <c r="E1062">
        <v>0</v>
      </c>
      <c r="F1062">
        <v>0</v>
      </c>
      <c r="G1062" t="s">
        <v>267</v>
      </c>
      <c r="H1062" t="s">
        <v>265</v>
      </c>
      <c r="I1062" t="s">
        <v>1090</v>
      </c>
      <c r="J1062" t="s">
        <v>1091</v>
      </c>
      <c r="K1062" t="s">
        <v>1093</v>
      </c>
      <c r="L1062" t="s">
        <v>60</v>
      </c>
      <c r="M1062" t="s">
        <v>1612</v>
      </c>
      <c r="N1062" t="s">
        <v>1614</v>
      </c>
      <c r="O1062">
        <v>0</v>
      </c>
      <c r="P1062">
        <v>250</v>
      </c>
      <c r="Q1062">
        <v>250</v>
      </c>
      <c r="R1062">
        <v>0</v>
      </c>
      <c r="S1062">
        <v>-370</v>
      </c>
      <c r="T1062">
        <v>-370</v>
      </c>
      <c r="U1062">
        <v>370</v>
      </c>
      <c r="V1062">
        <v>370</v>
      </c>
      <c r="W1062">
        <v>83.333333333333329</v>
      </c>
      <c r="X1062">
        <v>397.15656022950617</v>
      </c>
      <c r="Y1062">
        <v>370</v>
      </c>
      <c r="Z1062">
        <v>100</v>
      </c>
      <c r="AA1062">
        <v>1</v>
      </c>
      <c r="AB1062">
        <v>-1.1414474258498062</v>
      </c>
      <c r="AC1062">
        <v>370</v>
      </c>
      <c r="AD1062">
        <v>5.9135030056382698</v>
      </c>
      <c r="AE1062">
        <v>0</v>
      </c>
      <c r="AF1062">
        <v>0</v>
      </c>
    </row>
    <row r="1063" spans="1:32" x14ac:dyDescent="0.35">
      <c r="A1063" s="1">
        <v>45352</v>
      </c>
      <c r="B1063">
        <v>2024</v>
      </c>
      <c r="C1063">
        <v>3</v>
      </c>
      <c r="D1063">
        <v>1</v>
      </c>
      <c r="E1063">
        <v>0</v>
      </c>
      <c r="F1063">
        <v>0</v>
      </c>
      <c r="G1063" t="s">
        <v>267</v>
      </c>
      <c r="H1063" t="s">
        <v>265</v>
      </c>
      <c r="I1063" t="s">
        <v>1090</v>
      </c>
      <c r="J1063" t="s">
        <v>1091</v>
      </c>
      <c r="K1063" t="s">
        <v>1093</v>
      </c>
      <c r="L1063" t="s">
        <v>60</v>
      </c>
      <c r="M1063" t="s">
        <v>1612</v>
      </c>
      <c r="N1063" t="s">
        <v>1615</v>
      </c>
      <c r="O1063">
        <v>0</v>
      </c>
      <c r="P1063">
        <v>620</v>
      </c>
      <c r="Q1063">
        <v>620</v>
      </c>
      <c r="R1063">
        <v>0</v>
      </c>
      <c r="S1063">
        <v>0</v>
      </c>
      <c r="T1063">
        <v>0</v>
      </c>
      <c r="U1063">
        <v>370</v>
      </c>
      <c r="V1063">
        <v>370</v>
      </c>
      <c r="W1063">
        <v>0</v>
      </c>
      <c r="X1063">
        <v>370</v>
      </c>
      <c r="Y1063">
        <v>-370</v>
      </c>
      <c r="Z1063">
        <v>100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x14ac:dyDescent="0.35">
      <c r="A1064" s="1">
        <v>45383</v>
      </c>
      <c r="B1064">
        <v>2024</v>
      </c>
      <c r="C1064">
        <v>4</v>
      </c>
      <c r="D1064">
        <v>2</v>
      </c>
      <c r="E1064">
        <v>0</v>
      </c>
      <c r="F1064">
        <v>0</v>
      </c>
      <c r="G1064" t="s">
        <v>267</v>
      </c>
      <c r="H1064" t="s">
        <v>265</v>
      </c>
      <c r="I1064" t="s">
        <v>1090</v>
      </c>
      <c r="J1064" t="s">
        <v>1091</v>
      </c>
      <c r="K1064" t="s">
        <v>1093</v>
      </c>
      <c r="L1064" t="s">
        <v>60</v>
      </c>
      <c r="M1064" t="s">
        <v>1612</v>
      </c>
      <c r="N1064" t="s">
        <v>1616</v>
      </c>
      <c r="O1064">
        <v>0</v>
      </c>
      <c r="P1064">
        <v>250</v>
      </c>
      <c r="Q1064">
        <v>250</v>
      </c>
      <c r="R1064">
        <v>0</v>
      </c>
      <c r="S1064">
        <v>-370</v>
      </c>
      <c r="T1064">
        <v>-370</v>
      </c>
      <c r="U1064">
        <v>370</v>
      </c>
      <c r="V1064">
        <v>370</v>
      </c>
      <c r="W1064">
        <v>-123.33333333333333</v>
      </c>
      <c r="X1064">
        <v>427.23919920032307</v>
      </c>
      <c r="Y1064">
        <v>0</v>
      </c>
      <c r="Z1064">
        <v>100</v>
      </c>
      <c r="AA1064">
        <v>1</v>
      </c>
      <c r="AB1064">
        <v>-0.57735026918962584</v>
      </c>
      <c r="AC1064">
        <v>370</v>
      </c>
      <c r="AD1064">
        <v>5.9135030056382698</v>
      </c>
      <c r="AE1064">
        <v>0</v>
      </c>
      <c r="AF1064">
        <v>0</v>
      </c>
    </row>
    <row r="1065" spans="1:32" x14ac:dyDescent="0.35">
      <c r="A1065" s="1">
        <v>45413</v>
      </c>
      <c r="B1065">
        <v>2024</v>
      </c>
      <c r="C1065">
        <v>5</v>
      </c>
      <c r="D1065">
        <v>2</v>
      </c>
      <c r="E1065">
        <v>1</v>
      </c>
      <c r="F1065">
        <v>0</v>
      </c>
      <c r="G1065" t="s">
        <v>267</v>
      </c>
      <c r="H1065" t="s">
        <v>265</v>
      </c>
      <c r="I1065" t="s">
        <v>1090</v>
      </c>
      <c r="J1065" t="s">
        <v>1091</v>
      </c>
      <c r="K1065" t="s">
        <v>1093</v>
      </c>
      <c r="L1065" t="s">
        <v>60</v>
      </c>
      <c r="M1065" t="s">
        <v>1612</v>
      </c>
      <c r="N1065" t="s">
        <v>1617</v>
      </c>
      <c r="O1065">
        <v>0</v>
      </c>
      <c r="P1065">
        <v>250</v>
      </c>
      <c r="Q1065">
        <v>250</v>
      </c>
      <c r="R1065">
        <v>0</v>
      </c>
      <c r="S1065">
        <v>0</v>
      </c>
      <c r="T1065">
        <v>0</v>
      </c>
      <c r="U1065">
        <v>-370</v>
      </c>
      <c r="V1065">
        <v>-370</v>
      </c>
      <c r="W1065">
        <v>0</v>
      </c>
      <c r="X1065">
        <v>370</v>
      </c>
      <c r="Y1065">
        <v>370</v>
      </c>
      <c r="Z1065">
        <v>100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 x14ac:dyDescent="0.35">
      <c r="A1066" s="1">
        <v>45444</v>
      </c>
      <c r="B1066">
        <v>2024</v>
      </c>
      <c r="C1066">
        <v>6</v>
      </c>
      <c r="D1066">
        <v>2</v>
      </c>
      <c r="E1066">
        <v>1</v>
      </c>
      <c r="F1066">
        <v>0</v>
      </c>
      <c r="G1066" t="s">
        <v>267</v>
      </c>
      <c r="H1066" t="s">
        <v>265</v>
      </c>
      <c r="I1066" t="s">
        <v>1090</v>
      </c>
      <c r="J1066" t="s">
        <v>1091</v>
      </c>
      <c r="K1066" t="s">
        <v>1093</v>
      </c>
      <c r="L1066" t="s">
        <v>60</v>
      </c>
      <c r="M1066" t="s">
        <v>1612</v>
      </c>
      <c r="N1066" t="s">
        <v>1618</v>
      </c>
      <c r="O1066">
        <v>0</v>
      </c>
      <c r="P1066">
        <v>620</v>
      </c>
      <c r="Q1066">
        <v>620</v>
      </c>
      <c r="R1066">
        <v>0</v>
      </c>
      <c r="S1066">
        <v>0</v>
      </c>
      <c r="T1066">
        <v>0</v>
      </c>
      <c r="U1066">
        <v>370</v>
      </c>
      <c r="V1066">
        <v>370</v>
      </c>
      <c r="W1066">
        <v>123.33333333333333</v>
      </c>
      <c r="X1066">
        <v>213.61959960016154</v>
      </c>
      <c r="Y1066">
        <v>-370</v>
      </c>
      <c r="Z1066">
        <v>100</v>
      </c>
      <c r="AA1066">
        <v>1</v>
      </c>
      <c r="AB1066">
        <v>-0.57735026918962573</v>
      </c>
      <c r="AC1066">
        <v>0</v>
      </c>
      <c r="AD1066">
        <v>0</v>
      </c>
      <c r="AE1066">
        <v>0</v>
      </c>
      <c r="AF1066">
        <v>0</v>
      </c>
    </row>
    <row r="1067" spans="1:32" x14ac:dyDescent="0.35">
      <c r="A1067" s="1">
        <v>45474</v>
      </c>
      <c r="B1067">
        <v>2024</v>
      </c>
      <c r="C1067">
        <v>7</v>
      </c>
      <c r="D1067">
        <v>3</v>
      </c>
      <c r="E1067">
        <v>1</v>
      </c>
      <c r="F1067">
        <v>0</v>
      </c>
      <c r="G1067" t="s">
        <v>267</v>
      </c>
      <c r="H1067" t="s">
        <v>265</v>
      </c>
      <c r="I1067" t="s">
        <v>1090</v>
      </c>
      <c r="J1067" t="s">
        <v>1091</v>
      </c>
      <c r="K1067" t="s">
        <v>1093</v>
      </c>
      <c r="L1067" t="s">
        <v>60</v>
      </c>
      <c r="M1067" t="s">
        <v>1612</v>
      </c>
      <c r="N1067" t="s">
        <v>1619</v>
      </c>
      <c r="O1067">
        <v>0</v>
      </c>
      <c r="P1067">
        <v>250</v>
      </c>
      <c r="Q1067">
        <v>250</v>
      </c>
      <c r="R1067">
        <v>0</v>
      </c>
      <c r="S1067">
        <v>0</v>
      </c>
      <c r="T1067">
        <v>0</v>
      </c>
      <c r="U1067">
        <v>-370</v>
      </c>
      <c r="V1067">
        <v>-370</v>
      </c>
      <c r="W1067">
        <v>-123.33333333333333</v>
      </c>
      <c r="X1067">
        <v>213.61959960016154</v>
      </c>
      <c r="Y1067">
        <v>370</v>
      </c>
      <c r="Z1067">
        <v>100</v>
      </c>
      <c r="AA1067">
        <v>1</v>
      </c>
      <c r="AB1067">
        <v>0.57735026918962573</v>
      </c>
      <c r="AC1067">
        <v>0</v>
      </c>
      <c r="AD1067">
        <v>0</v>
      </c>
      <c r="AE1067">
        <v>0</v>
      </c>
      <c r="AF1067">
        <v>0</v>
      </c>
    </row>
    <row r="1068" spans="1:32" x14ac:dyDescent="0.35">
      <c r="A1068" s="1">
        <v>45505</v>
      </c>
      <c r="B1068">
        <v>2024</v>
      </c>
      <c r="C1068">
        <v>8</v>
      </c>
      <c r="D1068">
        <v>3</v>
      </c>
      <c r="E1068">
        <v>1</v>
      </c>
      <c r="F1068">
        <v>0</v>
      </c>
      <c r="G1068" t="s">
        <v>267</v>
      </c>
      <c r="H1068" t="s">
        <v>265</v>
      </c>
      <c r="I1068" t="s">
        <v>1090</v>
      </c>
      <c r="J1068" t="s">
        <v>1091</v>
      </c>
      <c r="K1068" t="s">
        <v>1093</v>
      </c>
      <c r="L1068" t="s">
        <v>60</v>
      </c>
      <c r="M1068" t="s">
        <v>1612</v>
      </c>
      <c r="N1068" t="s">
        <v>1620</v>
      </c>
      <c r="O1068">
        <v>0</v>
      </c>
      <c r="P1068">
        <v>250</v>
      </c>
      <c r="Q1068">
        <v>250</v>
      </c>
      <c r="R1068">
        <v>0</v>
      </c>
      <c r="S1068">
        <v>-410</v>
      </c>
      <c r="T1068">
        <v>-410</v>
      </c>
      <c r="U1068">
        <v>40</v>
      </c>
      <c r="V1068">
        <v>40</v>
      </c>
      <c r="W1068">
        <v>0</v>
      </c>
      <c r="X1068">
        <v>391.53543900903787</v>
      </c>
      <c r="Y1068">
        <v>-410</v>
      </c>
      <c r="Z1068">
        <v>100</v>
      </c>
      <c r="AA1068">
        <v>1</v>
      </c>
      <c r="AB1068">
        <v>-1.0471593606895337</v>
      </c>
      <c r="AC1068">
        <v>410</v>
      </c>
      <c r="AD1068">
        <v>6.0161571596983539</v>
      </c>
      <c r="AE1068">
        <v>0</v>
      </c>
      <c r="AF1068">
        <v>0</v>
      </c>
    </row>
    <row r="1069" spans="1:32" x14ac:dyDescent="0.35">
      <c r="A1069" s="1">
        <v>45383</v>
      </c>
      <c r="B1069">
        <v>2024</v>
      </c>
      <c r="C1069">
        <v>4</v>
      </c>
      <c r="D1069">
        <v>2</v>
      </c>
      <c r="E1069">
        <v>0</v>
      </c>
      <c r="F1069">
        <v>0</v>
      </c>
      <c r="G1069" t="s">
        <v>267</v>
      </c>
      <c r="H1069" t="s">
        <v>265</v>
      </c>
      <c r="I1069" t="s">
        <v>1129</v>
      </c>
      <c r="J1069" t="s">
        <v>1130</v>
      </c>
      <c r="K1069" t="s">
        <v>1132</v>
      </c>
      <c r="L1069" t="s">
        <v>60</v>
      </c>
      <c r="M1069" t="s">
        <v>1612</v>
      </c>
      <c r="N1069" t="s">
        <v>1616</v>
      </c>
      <c r="O1069">
        <v>0</v>
      </c>
      <c r="P1069">
        <v>4000</v>
      </c>
      <c r="Q1069">
        <v>4000</v>
      </c>
      <c r="R1069">
        <v>0</v>
      </c>
      <c r="S1069">
        <v>0</v>
      </c>
      <c r="T1069">
        <v>0</v>
      </c>
      <c r="U1069">
        <v>-2120</v>
      </c>
      <c r="V1069">
        <v>4130</v>
      </c>
      <c r="W1069">
        <v>-706.66666666666663</v>
      </c>
      <c r="X1069">
        <v>1223.9825706820068</v>
      </c>
      <c r="Y1069">
        <v>2120</v>
      </c>
      <c r="Z1069">
        <v>100</v>
      </c>
      <c r="AA1069">
        <v>1</v>
      </c>
      <c r="AB1069">
        <v>0.57735026918962562</v>
      </c>
      <c r="AC1069">
        <v>0</v>
      </c>
      <c r="AD1069">
        <v>0</v>
      </c>
      <c r="AE1069">
        <v>0</v>
      </c>
      <c r="AF1069">
        <v>0</v>
      </c>
    </row>
    <row r="1070" spans="1:32" x14ac:dyDescent="0.35">
      <c r="A1070" s="1">
        <v>45474</v>
      </c>
      <c r="B1070">
        <v>2024</v>
      </c>
      <c r="C1070">
        <v>7</v>
      </c>
      <c r="D1070">
        <v>3</v>
      </c>
      <c r="E1070">
        <v>1</v>
      </c>
      <c r="F1070">
        <v>0</v>
      </c>
      <c r="G1070" t="s">
        <v>267</v>
      </c>
      <c r="H1070" t="s">
        <v>265</v>
      </c>
      <c r="I1070" t="s">
        <v>1129</v>
      </c>
      <c r="J1070" t="s">
        <v>1130</v>
      </c>
      <c r="K1070" t="s">
        <v>1132</v>
      </c>
      <c r="L1070" t="s">
        <v>60</v>
      </c>
      <c r="M1070" t="s">
        <v>1612</v>
      </c>
      <c r="N1070" t="s">
        <v>1619</v>
      </c>
      <c r="O1070">
        <v>0</v>
      </c>
      <c r="P1070">
        <v>4000</v>
      </c>
      <c r="Q1070">
        <v>4000</v>
      </c>
      <c r="R1070">
        <v>0</v>
      </c>
      <c r="S1070">
        <v>0</v>
      </c>
      <c r="T1070">
        <v>0</v>
      </c>
      <c r="U1070">
        <v>-2120</v>
      </c>
      <c r="V1070">
        <v>4130</v>
      </c>
      <c r="W1070">
        <v>0</v>
      </c>
      <c r="X1070">
        <v>2120</v>
      </c>
      <c r="Y1070">
        <v>2120</v>
      </c>
      <c r="Z1070">
        <v>100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x14ac:dyDescent="0.35">
      <c r="A1071" s="1">
        <v>45323</v>
      </c>
      <c r="B1071">
        <v>2024</v>
      </c>
      <c r="C1071">
        <v>2</v>
      </c>
      <c r="D1071">
        <v>1</v>
      </c>
      <c r="E1071">
        <v>0</v>
      </c>
      <c r="F1071">
        <v>0</v>
      </c>
      <c r="G1071" t="s">
        <v>294</v>
      </c>
      <c r="H1071" t="s">
        <v>292</v>
      </c>
      <c r="I1071" t="s">
        <v>1356</v>
      </c>
      <c r="J1071" t="s">
        <v>1357</v>
      </c>
      <c r="K1071" t="s">
        <v>1359</v>
      </c>
      <c r="L1071" t="s">
        <v>75</v>
      </c>
      <c r="M1071" t="s">
        <v>1612</v>
      </c>
      <c r="N1071" t="s">
        <v>1614</v>
      </c>
      <c r="O1071">
        <v>0</v>
      </c>
      <c r="P1071">
        <v>-1500</v>
      </c>
      <c r="Q1071">
        <v>-1500</v>
      </c>
      <c r="R1071">
        <v>0</v>
      </c>
      <c r="S1071">
        <v>0</v>
      </c>
      <c r="T1071">
        <v>0</v>
      </c>
      <c r="U1071">
        <v>-1500</v>
      </c>
      <c r="V1071">
        <v>-1500</v>
      </c>
      <c r="W1071">
        <v>-750</v>
      </c>
      <c r="X1071">
        <v>1060.6601717798212</v>
      </c>
      <c r="Y1071">
        <v>0</v>
      </c>
      <c r="Z1071">
        <v>100</v>
      </c>
      <c r="AA1071">
        <v>1</v>
      </c>
      <c r="AB1071">
        <v>0.70710678118654757</v>
      </c>
      <c r="AC1071">
        <v>0</v>
      </c>
      <c r="AD1071">
        <v>0</v>
      </c>
      <c r="AE1071">
        <v>0</v>
      </c>
      <c r="AF1071">
        <v>0</v>
      </c>
    </row>
    <row r="1072" spans="1:32" x14ac:dyDescent="0.35">
      <c r="A1072" s="1">
        <v>45383</v>
      </c>
      <c r="B1072">
        <v>2024</v>
      </c>
      <c r="C1072">
        <v>4</v>
      </c>
      <c r="D1072">
        <v>2</v>
      </c>
      <c r="E1072">
        <v>0</v>
      </c>
      <c r="F1072">
        <v>0</v>
      </c>
      <c r="G1072" t="s">
        <v>612</v>
      </c>
      <c r="H1072" t="s">
        <v>610</v>
      </c>
      <c r="I1072" t="s">
        <v>868</v>
      </c>
      <c r="J1072" t="s">
        <v>869</v>
      </c>
      <c r="K1072" t="s">
        <v>219</v>
      </c>
      <c r="L1072" t="s">
        <v>87</v>
      </c>
      <c r="M1072" t="s">
        <v>1603</v>
      </c>
      <c r="N1072" t="s">
        <v>1607</v>
      </c>
      <c r="O1072">
        <v>1868</v>
      </c>
      <c r="P1072">
        <v>5026.2</v>
      </c>
      <c r="Q1072">
        <v>3158.2</v>
      </c>
      <c r="R1072">
        <v>0</v>
      </c>
      <c r="S1072">
        <v>5026.2</v>
      </c>
      <c r="T1072">
        <v>5026.2</v>
      </c>
      <c r="U1072">
        <v>0</v>
      </c>
      <c r="V1072">
        <v>-1868</v>
      </c>
      <c r="W1072">
        <v>2513.1</v>
      </c>
      <c r="X1072">
        <v>3554.0601035998252</v>
      </c>
      <c r="Y1072">
        <v>5026.2</v>
      </c>
      <c r="Z1072">
        <v>269.06852248394</v>
      </c>
      <c r="AA1072">
        <v>1</v>
      </c>
      <c r="AB1072">
        <v>0.70710678118654746</v>
      </c>
      <c r="AC1072">
        <v>5026.2</v>
      </c>
      <c r="AD1072">
        <v>8.5224195103878184</v>
      </c>
      <c r="AE1072">
        <v>2</v>
      </c>
      <c r="AF1072">
        <v>1</v>
      </c>
    </row>
    <row r="1073" spans="1:32" x14ac:dyDescent="0.35">
      <c r="A1073" s="1">
        <v>45505</v>
      </c>
      <c r="B1073">
        <v>2024</v>
      </c>
      <c r="C1073">
        <v>8</v>
      </c>
      <c r="D1073">
        <v>3</v>
      </c>
      <c r="E1073">
        <v>1</v>
      </c>
      <c r="F1073">
        <v>0</v>
      </c>
      <c r="G1073" t="s">
        <v>612</v>
      </c>
      <c r="H1073" t="s">
        <v>610</v>
      </c>
      <c r="I1073" t="s">
        <v>865</v>
      </c>
      <c r="J1073" t="s">
        <v>866</v>
      </c>
      <c r="K1073" t="s">
        <v>219</v>
      </c>
      <c r="L1073" t="s">
        <v>93</v>
      </c>
      <c r="M1073" t="s">
        <v>1603</v>
      </c>
      <c r="N1073" t="s">
        <v>1609</v>
      </c>
      <c r="O1073">
        <v>1164</v>
      </c>
      <c r="P1073">
        <v>11046.27</v>
      </c>
      <c r="Q1073">
        <v>9882.27</v>
      </c>
      <c r="R1073">
        <v>0</v>
      </c>
      <c r="S1073">
        <v>11046.27</v>
      </c>
      <c r="T1073">
        <v>11046.27</v>
      </c>
      <c r="U1073">
        <v>0</v>
      </c>
      <c r="V1073">
        <v>-1164</v>
      </c>
      <c r="W1073">
        <v>5523.1350000000002</v>
      </c>
      <c r="X1073">
        <v>7810.892423817525</v>
      </c>
      <c r="Y1073">
        <v>11046.27</v>
      </c>
      <c r="Z1073">
        <v>948.99226804123714</v>
      </c>
      <c r="AA1073">
        <v>1</v>
      </c>
      <c r="AB1073">
        <v>0.70710678118654746</v>
      </c>
      <c r="AC1073">
        <v>11046.27</v>
      </c>
      <c r="AD1073">
        <v>9.309848093399772</v>
      </c>
      <c r="AE1073">
        <v>2</v>
      </c>
      <c r="AF1073">
        <v>1</v>
      </c>
    </row>
    <row r="1074" spans="1:32" x14ac:dyDescent="0.35">
      <c r="A1074" s="1">
        <v>45505</v>
      </c>
      <c r="B1074">
        <v>2024</v>
      </c>
      <c r="C1074">
        <v>8</v>
      </c>
      <c r="D1074">
        <v>3</v>
      </c>
      <c r="E1074">
        <v>1</v>
      </c>
      <c r="F1074">
        <v>0</v>
      </c>
      <c r="G1074" t="s">
        <v>612</v>
      </c>
      <c r="H1074" t="s">
        <v>610</v>
      </c>
      <c r="I1074" t="s">
        <v>745</v>
      </c>
      <c r="J1074" t="s">
        <v>746</v>
      </c>
      <c r="K1074" t="s">
        <v>748</v>
      </c>
      <c r="L1074" t="s">
        <v>87</v>
      </c>
      <c r="M1074" t="s">
        <v>1603</v>
      </c>
      <c r="N1074" t="s">
        <v>1609</v>
      </c>
      <c r="O1074">
        <v>850</v>
      </c>
      <c r="P1074">
        <v>491.99</v>
      </c>
      <c r="Q1074">
        <v>-358.01</v>
      </c>
      <c r="R1074">
        <v>0</v>
      </c>
      <c r="S1074">
        <v>491.99</v>
      </c>
      <c r="T1074">
        <v>491.99</v>
      </c>
      <c r="U1074">
        <v>0</v>
      </c>
      <c r="V1074">
        <v>-850</v>
      </c>
      <c r="W1074">
        <v>245.995</v>
      </c>
      <c r="X1074">
        <v>347.88946527596954</v>
      </c>
      <c r="Y1074">
        <v>491.99</v>
      </c>
      <c r="Z1074">
        <v>57.881176470588237</v>
      </c>
      <c r="AA1074">
        <v>1</v>
      </c>
      <c r="AB1074">
        <v>0.70710678118654746</v>
      </c>
      <c r="AC1074">
        <v>491.99</v>
      </c>
      <c r="AD1074">
        <v>6.1984583910824966</v>
      </c>
      <c r="AE1074">
        <v>0</v>
      </c>
      <c r="AF1074">
        <v>1</v>
      </c>
    </row>
    <row r="1075" spans="1:32" x14ac:dyDescent="0.35">
      <c r="A1075" s="1">
        <v>45383</v>
      </c>
      <c r="B1075">
        <v>2024</v>
      </c>
      <c r="C1075">
        <v>4</v>
      </c>
      <c r="D1075">
        <v>2</v>
      </c>
      <c r="E1075">
        <v>0</v>
      </c>
      <c r="F1075">
        <v>0</v>
      </c>
      <c r="G1075" t="s">
        <v>612</v>
      </c>
      <c r="H1075" t="s">
        <v>610</v>
      </c>
      <c r="I1075" t="s">
        <v>892</v>
      </c>
      <c r="J1075" t="s">
        <v>893</v>
      </c>
      <c r="K1075" t="s">
        <v>895</v>
      </c>
      <c r="L1075" t="s">
        <v>87</v>
      </c>
      <c r="M1075" t="s">
        <v>1603</v>
      </c>
      <c r="N1075" t="s">
        <v>1607</v>
      </c>
      <c r="O1075">
        <v>1700</v>
      </c>
      <c r="P1075">
        <v>2658</v>
      </c>
      <c r="Q1075">
        <v>958</v>
      </c>
      <c r="R1075">
        <v>0</v>
      </c>
      <c r="S1075">
        <v>2658</v>
      </c>
      <c r="T1075">
        <v>2658</v>
      </c>
      <c r="U1075">
        <v>0</v>
      </c>
      <c r="V1075">
        <v>-1700</v>
      </c>
      <c r="W1075">
        <v>1329</v>
      </c>
      <c r="X1075">
        <v>1879.4898243938433</v>
      </c>
      <c r="Y1075">
        <v>-2658</v>
      </c>
      <c r="Z1075">
        <v>156.35294117647058</v>
      </c>
      <c r="AA1075">
        <v>1</v>
      </c>
      <c r="AB1075">
        <v>0.70710678118654757</v>
      </c>
      <c r="AC1075">
        <v>2658</v>
      </c>
      <c r="AD1075">
        <v>7.8853292392731911</v>
      </c>
      <c r="AE1075">
        <v>2</v>
      </c>
      <c r="AF1075">
        <v>1</v>
      </c>
    </row>
    <row r="1076" spans="1:32" x14ac:dyDescent="0.35">
      <c r="A1076" s="1">
        <v>45323</v>
      </c>
      <c r="B1076">
        <v>2024</v>
      </c>
      <c r="C1076">
        <v>2</v>
      </c>
      <c r="D1076">
        <v>1</v>
      </c>
      <c r="E1076">
        <v>0</v>
      </c>
      <c r="F1076">
        <v>0</v>
      </c>
      <c r="G1076" t="s">
        <v>267</v>
      </c>
      <c r="H1076" t="s">
        <v>265</v>
      </c>
      <c r="I1076" t="s">
        <v>778</v>
      </c>
      <c r="J1076" t="s">
        <v>779</v>
      </c>
      <c r="K1076" t="s">
        <v>781</v>
      </c>
      <c r="L1076" t="s">
        <v>66</v>
      </c>
      <c r="M1076" t="s">
        <v>1612</v>
      </c>
      <c r="N1076" t="s">
        <v>1614</v>
      </c>
      <c r="O1076">
        <v>0</v>
      </c>
      <c r="P1076">
        <v>1250</v>
      </c>
      <c r="Q1076">
        <v>1250</v>
      </c>
      <c r="R1076">
        <v>0</v>
      </c>
      <c r="S1076">
        <v>1250</v>
      </c>
      <c r="T1076">
        <v>1250</v>
      </c>
      <c r="U1076">
        <v>0</v>
      </c>
      <c r="V1076">
        <v>120</v>
      </c>
      <c r="W1076">
        <v>0</v>
      </c>
      <c r="X1076">
        <v>1250</v>
      </c>
      <c r="Y1076">
        <v>-1250</v>
      </c>
      <c r="Z1076">
        <v>100</v>
      </c>
      <c r="AA1076">
        <v>1</v>
      </c>
      <c r="AB1076">
        <v>1</v>
      </c>
      <c r="AC1076">
        <v>1250</v>
      </c>
      <c r="AD1076">
        <v>7.1308988302963465</v>
      </c>
      <c r="AE1076">
        <v>0</v>
      </c>
      <c r="AF1076">
        <v>1</v>
      </c>
    </row>
    <row r="1077" spans="1:32" x14ac:dyDescent="0.35">
      <c r="A1077" s="1">
        <v>45444</v>
      </c>
      <c r="B1077">
        <v>2024</v>
      </c>
      <c r="C1077">
        <v>6</v>
      </c>
      <c r="D1077">
        <v>2</v>
      </c>
      <c r="E1077">
        <v>1</v>
      </c>
      <c r="F1077">
        <v>0</v>
      </c>
      <c r="G1077" t="s">
        <v>267</v>
      </c>
      <c r="H1077" t="s">
        <v>265</v>
      </c>
      <c r="I1077" t="s">
        <v>778</v>
      </c>
      <c r="J1077" t="s">
        <v>779</v>
      </c>
      <c r="K1077" t="s">
        <v>781</v>
      </c>
      <c r="L1077" t="s">
        <v>66</v>
      </c>
      <c r="M1077" t="s">
        <v>1612</v>
      </c>
      <c r="N1077" t="s">
        <v>1618</v>
      </c>
      <c r="O1077">
        <v>0</v>
      </c>
      <c r="P1077">
        <v>1250</v>
      </c>
      <c r="Q1077">
        <v>1250</v>
      </c>
      <c r="R1077">
        <v>0</v>
      </c>
      <c r="S1077">
        <v>1250</v>
      </c>
      <c r="T1077">
        <v>1250</v>
      </c>
      <c r="U1077">
        <v>0</v>
      </c>
      <c r="V1077">
        <v>1750</v>
      </c>
      <c r="W1077">
        <v>0</v>
      </c>
      <c r="X1077">
        <v>1250</v>
      </c>
      <c r="Y1077">
        <v>-1250</v>
      </c>
      <c r="Z1077">
        <v>100</v>
      </c>
      <c r="AA1077">
        <v>1</v>
      </c>
      <c r="AB1077">
        <v>1</v>
      </c>
      <c r="AC1077">
        <v>1250</v>
      </c>
      <c r="AD1077">
        <v>7.1308988302963465</v>
      </c>
      <c r="AE1077">
        <v>0</v>
      </c>
      <c r="AF1077">
        <v>1</v>
      </c>
    </row>
    <row r="1078" spans="1:32" x14ac:dyDescent="0.35">
      <c r="A1078" s="1">
        <v>45383</v>
      </c>
      <c r="B1078">
        <v>2024</v>
      </c>
      <c r="C1078">
        <v>4</v>
      </c>
      <c r="D1078">
        <v>2</v>
      </c>
      <c r="E1078">
        <v>0</v>
      </c>
      <c r="F1078">
        <v>0</v>
      </c>
      <c r="G1078" t="s">
        <v>612</v>
      </c>
      <c r="H1078" t="s">
        <v>610</v>
      </c>
      <c r="I1078" t="s">
        <v>721</v>
      </c>
      <c r="J1078" t="s">
        <v>722</v>
      </c>
      <c r="K1078" t="s">
        <v>703</v>
      </c>
      <c r="L1078" t="s">
        <v>90</v>
      </c>
      <c r="M1078" t="s">
        <v>1603</v>
      </c>
      <c r="N1078" t="s">
        <v>1607</v>
      </c>
      <c r="O1078">
        <v>1868</v>
      </c>
      <c r="P1078">
        <v>5108.25</v>
      </c>
      <c r="Q1078">
        <v>3240.25</v>
      </c>
      <c r="R1078">
        <v>0</v>
      </c>
      <c r="S1078">
        <v>5108.25</v>
      </c>
      <c r="T1078">
        <v>5108.25</v>
      </c>
      <c r="U1078">
        <v>0</v>
      </c>
      <c r="V1078">
        <v>-1868</v>
      </c>
      <c r="W1078">
        <v>2554.125</v>
      </c>
      <c r="X1078">
        <v>3612.0782149961815</v>
      </c>
      <c r="Y1078">
        <v>5108.25</v>
      </c>
      <c r="Z1078">
        <v>273.46092077087792</v>
      </c>
      <c r="AA1078">
        <v>1</v>
      </c>
      <c r="AB1078">
        <v>0.70710678118654746</v>
      </c>
      <c r="AC1078">
        <v>5108.25</v>
      </c>
      <c r="AD1078">
        <v>8.5386121587895367</v>
      </c>
      <c r="AE1078">
        <v>2</v>
      </c>
      <c r="AF1078">
        <v>1</v>
      </c>
    </row>
    <row r="1079" spans="1:32" x14ac:dyDescent="0.35">
      <c r="A1079" s="1">
        <v>45383</v>
      </c>
      <c r="B1079">
        <v>2024</v>
      </c>
      <c r="C1079">
        <v>4</v>
      </c>
      <c r="D1079">
        <v>2</v>
      </c>
      <c r="E1079">
        <v>0</v>
      </c>
      <c r="F1079">
        <v>0</v>
      </c>
      <c r="G1079" t="s">
        <v>612</v>
      </c>
      <c r="H1079" t="s">
        <v>610</v>
      </c>
      <c r="I1079" t="s">
        <v>700</v>
      </c>
      <c r="J1079" t="s">
        <v>701</v>
      </c>
      <c r="K1079" t="s">
        <v>703</v>
      </c>
      <c r="L1079" t="s">
        <v>96</v>
      </c>
      <c r="M1079" t="s">
        <v>1603</v>
      </c>
      <c r="N1079" t="s">
        <v>1607</v>
      </c>
      <c r="O1079">
        <v>1868</v>
      </c>
      <c r="P1079">
        <v>103.8</v>
      </c>
      <c r="Q1079">
        <v>-1764.2</v>
      </c>
      <c r="R1079">
        <v>0</v>
      </c>
      <c r="S1079">
        <v>103.8</v>
      </c>
      <c r="T1079">
        <v>103.8</v>
      </c>
      <c r="U1079">
        <v>0</v>
      </c>
      <c r="V1079">
        <v>-1868</v>
      </c>
      <c r="W1079">
        <v>51.9</v>
      </c>
      <c r="X1079">
        <v>73.397683887163623</v>
      </c>
      <c r="Y1079">
        <v>379.4</v>
      </c>
      <c r="Z1079">
        <v>5.5567451820128477</v>
      </c>
      <c r="AA1079">
        <v>1</v>
      </c>
      <c r="AB1079">
        <v>0.70710678118654757</v>
      </c>
      <c r="AC1079">
        <v>103.8</v>
      </c>
      <c r="AD1079">
        <v>4.6424659707317879</v>
      </c>
      <c r="AE1079">
        <v>0</v>
      </c>
      <c r="AF1079">
        <v>1</v>
      </c>
    </row>
    <row r="1080" spans="1:32" x14ac:dyDescent="0.35">
      <c r="A1080" s="1">
        <v>45352</v>
      </c>
      <c r="B1080">
        <v>2024</v>
      </c>
      <c r="C1080">
        <v>3</v>
      </c>
      <c r="D1080">
        <v>1</v>
      </c>
      <c r="E1080">
        <v>0</v>
      </c>
      <c r="F1080">
        <v>0</v>
      </c>
      <c r="G1080" t="s">
        <v>612</v>
      </c>
      <c r="H1080" t="s">
        <v>610</v>
      </c>
      <c r="I1080" t="s">
        <v>997</v>
      </c>
      <c r="J1080" t="s">
        <v>998</v>
      </c>
      <c r="K1080" t="s">
        <v>994</v>
      </c>
      <c r="L1080" t="s">
        <v>87</v>
      </c>
      <c r="M1080" t="s">
        <v>1603</v>
      </c>
      <c r="N1080" t="s">
        <v>1610</v>
      </c>
      <c r="O1080">
        <v>21809</v>
      </c>
      <c r="P1080">
        <v>3729.89</v>
      </c>
      <c r="Q1080">
        <v>-18079.11</v>
      </c>
      <c r="R1080">
        <v>0</v>
      </c>
      <c r="S1080">
        <v>3729.89</v>
      </c>
      <c r="T1080">
        <v>3729.89</v>
      </c>
      <c r="U1080">
        <v>0</v>
      </c>
      <c r="V1080">
        <v>-21809</v>
      </c>
      <c r="W1080">
        <v>1864.9449999999999</v>
      </c>
      <c r="X1080">
        <v>2637.4305120798917</v>
      </c>
      <c r="Y1080">
        <v>3729.89</v>
      </c>
      <c r="Z1080">
        <v>17.102526479893619</v>
      </c>
      <c r="AA1080">
        <v>1</v>
      </c>
      <c r="AB1080">
        <v>0.70710678118654746</v>
      </c>
      <c r="AC1080">
        <v>3729.89</v>
      </c>
      <c r="AD1080">
        <v>8.2241340215863818</v>
      </c>
      <c r="AE1080">
        <v>0</v>
      </c>
      <c r="AF1080">
        <v>1</v>
      </c>
    </row>
    <row r="1081" spans="1:32" x14ac:dyDescent="0.35">
      <c r="A1081" s="1">
        <v>45444</v>
      </c>
      <c r="B1081">
        <v>2024</v>
      </c>
      <c r="C1081">
        <v>6</v>
      </c>
      <c r="D1081">
        <v>2</v>
      </c>
      <c r="E1081">
        <v>1</v>
      </c>
      <c r="F1081">
        <v>0</v>
      </c>
      <c r="G1081" t="s">
        <v>612</v>
      </c>
      <c r="H1081" t="s">
        <v>610</v>
      </c>
      <c r="I1081" t="s">
        <v>868</v>
      </c>
      <c r="J1081" t="s">
        <v>869</v>
      </c>
      <c r="K1081" t="s">
        <v>219</v>
      </c>
      <c r="L1081" t="s">
        <v>96</v>
      </c>
      <c r="M1081" t="s">
        <v>1603</v>
      </c>
      <c r="N1081" t="s">
        <v>1606</v>
      </c>
      <c r="O1081">
        <v>1868</v>
      </c>
      <c r="P1081">
        <v>5760</v>
      </c>
      <c r="Q1081">
        <v>3892</v>
      </c>
      <c r="R1081">
        <v>0</v>
      </c>
      <c r="S1081">
        <v>5760</v>
      </c>
      <c r="T1081">
        <v>5760</v>
      </c>
      <c r="U1081">
        <v>0</v>
      </c>
      <c r="V1081">
        <v>-1868</v>
      </c>
      <c r="W1081">
        <v>2880</v>
      </c>
      <c r="X1081">
        <v>4072.9350596345139</v>
      </c>
      <c r="Y1081">
        <v>5760</v>
      </c>
      <c r="Z1081">
        <v>308.35117773019272</v>
      </c>
      <c r="AA1081">
        <v>1</v>
      </c>
      <c r="AB1081">
        <v>0.70710678118654746</v>
      </c>
      <c r="AC1081">
        <v>5760</v>
      </c>
      <c r="AD1081">
        <v>8.6586927536899374</v>
      </c>
      <c r="AE1081">
        <v>2</v>
      </c>
      <c r="AF1081">
        <v>1</v>
      </c>
    </row>
    <row r="1082" spans="1:32" x14ac:dyDescent="0.35">
      <c r="A1082" s="1">
        <v>45323</v>
      </c>
      <c r="B1082">
        <v>2024</v>
      </c>
      <c r="C1082">
        <v>2</v>
      </c>
      <c r="D1082">
        <v>1</v>
      </c>
      <c r="E1082">
        <v>0</v>
      </c>
      <c r="F1082">
        <v>0</v>
      </c>
      <c r="G1082" t="s">
        <v>612</v>
      </c>
      <c r="H1082" t="s">
        <v>610</v>
      </c>
      <c r="I1082" t="s">
        <v>991</v>
      </c>
      <c r="J1082" t="s">
        <v>992</v>
      </c>
      <c r="K1082" t="s">
        <v>994</v>
      </c>
      <c r="L1082" t="s">
        <v>93</v>
      </c>
      <c r="M1082" t="s">
        <v>1603</v>
      </c>
      <c r="N1082" t="s">
        <v>1608</v>
      </c>
      <c r="O1082">
        <v>16660</v>
      </c>
      <c r="P1082">
        <v>96432.33</v>
      </c>
      <c r="Q1082">
        <v>79772.33</v>
      </c>
      <c r="R1082">
        <v>0</v>
      </c>
      <c r="S1082">
        <v>96432.33</v>
      </c>
      <c r="T1082">
        <v>96432.33</v>
      </c>
      <c r="U1082">
        <v>0</v>
      </c>
      <c r="V1082">
        <v>-16660</v>
      </c>
      <c r="W1082">
        <v>48216.165000000001</v>
      </c>
      <c r="X1082">
        <v>68187.954468618947</v>
      </c>
      <c r="Y1082">
        <v>-83326.48</v>
      </c>
      <c r="Z1082">
        <v>578.82551020408164</v>
      </c>
      <c r="AA1082">
        <v>1</v>
      </c>
      <c r="AB1082">
        <v>0.70710678118654746</v>
      </c>
      <c r="AC1082">
        <v>96432.33</v>
      </c>
      <c r="AD1082">
        <v>11.476596797817518</v>
      </c>
      <c r="AE1082">
        <v>2</v>
      </c>
      <c r="AF1082">
        <v>1</v>
      </c>
    </row>
    <row r="1083" spans="1:32" x14ac:dyDescent="0.35">
      <c r="A1083" s="1">
        <v>45444</v>
      </c>
      <c r="B1083">
        <v>2024</v>
      </c>
      <c r="C1083">
        <v>6</v>
      </c>
      <c r="D1083">
        <v>2</v>
      </c>
      <c r="E1083">
        <v>1</v>
      </c>
      <c r="F1083">
        <v>0</v>
      </c>
      <c r="G1083" t="s">
        <v>612</v>
      </c>
      <c r="H1083" t="s">
        <v>610</v>
      </c>
      <c r="I1083" t="s">
        <v>1042</v>
      </c>
      <c r="J1083" t="s">
        <v>1043</v>
      </c>
      <c r="K1083" t="s">
        <v>1045</v>
      </c>
      <c r="L1083" t="s">
        <v>90</v>
      </c>
      <c r="M1083" t="s">
        <v>1603</v>
      </c>
      <c r="N1083" t="s">
        <v>1606</v>
      </c>
      <c r="O1083">
        <v>7063</v>
      </c>
      <c r="P1083">
        <v>6065.63</v>
      </c>
      <c r="Q1083">
        <v>-997.36999999999989</v>
      </c>
      <c r="R1083">
        <v>0</v>
      </c>
      <c r="S1083">
        <v>6065.63</v>
      </c>
      <c r="T1083">
        <v>6065.63</v>
      </c>
      <c r="U1083">
        <v>0</v>
      </c>
      <c r="V1083">
        <v>-7063</v>
      </c>
      <c r="W1083">
        <v>3032.8150000000001</v>
      </c>
      <c r="X1083">
        <v>4289.0481051685583</v>
      </c>
      <c r="Y1083">
        <v>6065.63</v>
      </c>
      <c r="Z1083">
        <v>85.878946623247913</v>
      </c>
      <c r="AA1083">
        <v>1</v>
      </c>
      <c r="AB1083">
        <v>0.70710678118654757</v>
      </c>
      <c r="AC1083">
        <v>6065.63</v>
      </c>
      <c r="AD1083">
        <v>8.7103936906743975</v>
      </c>
      <c r="AE1083">
        <v>0</v>
      </c>
      <c r="AF1083">
        <v>1</v>
      </c>
    </row>
    <row r="1084" spans="1:32" x14ac:dyDescent="0.35">
      <c r="A1084" s="1">
        <v>45474</v>
      </c>
      <c r="B1084">
        <v>2024</v>
      </c>
      <c r="C1084">
        <v>7</v>
      </c>
      <c r="D1084">
        <v>3</v>
      </c>
      <c r="E1084">
        <v>1</v>
      </c>
      <c r="F1084">
        <v>0</v>
      </c>
      <c r="G1084" t="s">
        <v>612</v>
      </c>
      <c r="H1084" t="s">
        <v>610</v>
      </c>
      <c r="I1084" t="s">
        <v>1353</v>
      </c>
      <c r="J1084" t="s">
        <v>1354</v>
      </c>
      <c r="K1084" t="s">
        <v>1346</v>
      </c>
      <c r="L1084" t="s">
        <v>90</v>
      </c>
      <c r="M1084" t="s">
        <v>1603</v>
      </c>
      <c r="N1084" t="s">
        <v>1611</v>
      </c>
      <c r="O1084">
        <v>-44149</v>
      </c>
      <c r="P1084">
        <v>-49529</v>
      </c>
      <c r="Q1084">
        <v>-5380</v>
      </c>
      <c r="R1084">
        <v>0</v>
      </c>
      <c r="S1084">
        <v>-49529</v>
      </c>
      <c r="T1084">
        <v>-49529</v>
      </c>
      <c r="U1084">
        <v>0</v>
      </c>
      <c r="V1084">
        <v>44149</v>
      </c>
      <c r="W1084">
        <v>-24764.5</v>
      </c>
      <c r="X1084">
        <v>35022.291765388509</v>
      </c>
      <c r="Y1084">
        <v>-49529</v>
      </c>
      <c r="Z1084">
        <v>112.18600647806292</v>
      </c>
      <c r="AA1084">
        <v>1</v>
      </c>
      <c r="AB1084">
        <v>-0.70710678118654757</v>
      </c>
      <c r="AC1084">
        <v>49529</v>
      </c>
      <c r="AD1084">
        <v>10.810313635594497</v>
      </c>
      <c r="AE1084">
        <v>1</v>
      </c>
      <c r="AF1084">
        <v>0</v>
      </c>
    </row>
    <row r="1085" spans="1:32" x14ac:dyDescent="0.35">
      <c r="A1085" s="1">
        <v>45474</v>
      </c>
      <c r="B1085">
        <v>2024</v>
      </c>
      <c r="C1085">
        <v>7</v>
      </c>
      <c r="D1085">
        <v>3</v>
      </c>
      <c r="E1085">
        <v>1</v>
      </c>
      <c r="F1085">
        <v>0</v>
      </c>
      <c r="G1085" t="s">
        <v>267</v>
      </c>
      <c r="H1085" t="s">
        <v>265</v>
      </c>
      <c r="I1085" t="s">
        <v>768</v>
      </c>
      <c r="J1085" t="s">
        <v>769</v>
      </c>
      <c r="K1085" t="s">
        <v>771</v>
      </c>
      <c r="L1085" t="s">
        <v>66</v>
      </c>
      <c r="M1085" t="s">
        <v>1612</v>
      </c>
      <c r="N1085" t="s">
        <v>1619</v>
      </c>
      <c r="O1085">
        <v>1620</v>
      </c>
      <c r="P1085">
        <v>3380</v>
      </c>
      <c r="Q1085">
        <v>1760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-40</v>
      </c>
      <c r="Z1085">
        <v>208.64197530864197</v>
      </c>
      <c r="AA1085">
        <v>1</v>
      </c>
      <c r="AB1085">
        <v>0</v>
      </c>
      <c r="AC1085">
        <v>0</v>
      </c>
      <c r="AD1085">
        <v>0</v>
      </c>
      <c r="AE1085">
        <v>2</v>
      </c>
      <c r="AF1085">
        <v>0</v>
      </c>
    </row>
    <row r="1086" spans="1:32" x14ac:dyDescent="0.35">
      <c r="A1086" s="1">
        <v>45474</v>
      </c>
      <c r="B1086">
        <v>2024</v>
      </c>
      <c r="C1086">
        <v>7</v>
      </c>
      <c r="D1086">
        <v>3</v>
      </c>
      <c r="E1086">
        <v>1</v>
      </c>
      <c r="F1086">
        <v>0</v>
      </c>
      <c r="G1086" t="s">
        <v>267</v>
      </c>
      <c r="H1086" t="s">
        <v>265</v>
      </c>
      <c r="I1086" t="s">
        <v>865</v>
      </c>
      <c r="J1086" t="s">
        <v>866</v>
      </c>
      <c r="K1086" t="s">
        <v>219</v>
      </c>
      <c r="L1086" t="s">
        <v>63</v>
      </c>
      <c r="M1086" t="s">
        <v>1612</v>
      </c>
      <c r="N1086" t="s">
        <v>1619</v>
      </c>
      <c r="O1086">
        <v>2500</v>
      </c>
      <c r="P1086">
        <v>3120</v>
      </c>
      <c r="Q1086">
        <v>620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40</v>
      </c>
      <c r="Z1086">
        <v>124.8</v>
      </c>
      <c r="AA1086">
        <v>1</v>
      </c>
      <c r="AB1086">
        <v>0</v>
      </c>
      <c r="AC1086">
        <v>0</v>
      </c>
      <c r="AD1086">
        <v>0</v>
      </c>
      <c r="AE1086">
        <v>1</v>
      </c>
      <c r="AF1086">
        <v>0</v>
      </c>
    </row>
    <row r="1087" spans="1:32" x14ac:dyDescent="0.35">
      <c r="A1087" s="1">
        <v>45505</v>
      </c>
      <c r="B1087">
        <v>2024</v>
      </c>
      <c r="C1087">
        <v>8</v>
      </c>
      <c r="D1087">
        <v>3</v>
      </c>
      <c r="E1087">
        <v>1</v>
      </c>
      <c r="F1087">
        <v>0</v>
      </c>
      <c r="G1087" t="s">
        <v>267</v>
      </c>
      <c r="H1087" t="s">
        <v>265</v>
      </c>
      <c r="I1087" t="s">
        <v>865</v>
      </c>
      <c r="J1087" t="s">
        <v>866</v>
      </c>
      <c r="K1087" t="s">
        <v>219</v>
      </c>
      <c r="L1087" t="s">
        <v>63</v>
      </c>
      <c r="M1087" t="s">
        <v>1612</v>
      </c>
      <c r="N1087" t="s">
        <v>1620</v>
      </c>
      <c r="O1087">
        <v>2500</v>
      </c>
      <c r="P1087">
        <v>3160</v>
      </c>
      <c r="Q1087">
        <v>660</v>
      </c>
      <c r="R1087">
        <v>0</v>
      </c>
      <c r="S1087">
        <v>40</v>
      </c>
      <c r="T1087">
        <v>40</v>
      </c>
      <c r="U1087">
        <v>0</v>
      </c>
      <c r="V1087">
        <v>0</v>
      </c>
      <c r="W1087">
        <v>13.333333333333334</v>
      </c>
      <c r="X1087">
        <v>23.094010767585029</v>
      </c>
      <c r="Y1087">
        <v>40</v>
      </c>
      <c r="Z1087">
        <v>126.4</v>
      </c>
      <c r="AA1087">
        <v>1</v>
      </c>
      <c r="AB1087">
        <v>1.1547005383792515</v>
      </c>
      <c r="AC1087">
        <v>40</v>
      </c>
      <c r="AD1087">
        <v>3.6888794541139363</v>
      </c>
      <c r="AE1087">
        <v>2</v>
      </c>
      <c r="AF1087">
        <v>1</v>
      </c>
    </row>
    <row r="1088" spans="1:32" x14ac:dyDescent="0.35">
      <c r="A1088" s="1">
        <v>45474</v>
      </c>
      <c r="B1088">
        <v>2024</v>
      </c>
      <c r="C1088">
        <v>7</v>
      </c>
      <c r="D1088">
        <v>3</v>
      </c>
      <c r="E1088">
        <v>1</v>
      </c>
      <c r="F1088">
        <v>0</v>
      </c>
      <c r="G1088" t="s">
        <v>281</v>
      </c>
      <c r="H1088" t="s">
        <v>279</v>
      </c>
      <c r="I1088" t="s">
        <v>796</v>
      </c>
      <c r="J1088" t="s">
        <v>797</v>
      </c>
      <c r="K1088" t="s">
        <v>787</v>
      </c>
      <c r="L1088" t="s">
        <v>72</v>
      </c>
      <c r="M1088" t="s">
        <v>1612</v>
      </c>
      <c r="N1088" t="s">
        <v>1619</v>
      </c>
      <c r="O1088">
        <v>2880</v>
      </c>
      <c r="P1088">
        <v>120</v>
      </c>
      <c r="Q1088">
        <v>-2760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40</v>
      </c>
      <c r="Z1088">
        <v>4.1666666666666661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 x14ac:dyDescent="0.35">
      <c r="A1089" s="1">
        <v>45474</v>
      </c>
      <c r="B1089">
        <v>2024</v>
      </c>
      <c r="C1089">
        <v>7</v>
      </c>
      <c r="D1089">
        <v>3</v>
      </c>
      <c r="E1089">
        <v>1</v>
      </c>
      <c r="F1089">
        <v>0</v>
      </c>
      <c r="G1089" t="s">
        <v>629</v>
      </c>
      <c r="H1089" t="s">
        <v>272</v>
      </c>
      <c r="I1089" t="s">
        <v>1129</v>
      </c>
      <c r="J1089" t="s">
        <v>1130</v>
      </c>
      <c r="K1089" t="s">
        <v>1132</v>
      </c>
      <c r="L1089" t="s">
        <v>63</v>
      </c>
      <c r="M1089" t="s">
        <v>1612</v>
      </c>
      <c r="N1089" t="s">
        <v>1619</v>
      </c>
      <c r="O1089">
        <v>13380</v>
      </c>
      <c r="P1089">
        <v>10120</v>
      </c>
      <c r="Q1089">
        <v>-3260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40</v>
      </c>
      <c r="Z1089">
        <v>75.635276532137524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 x14ac:dyDescent="0.35">
      <c r="A1090" s="1">
        <v>45474</v>
      </c>
      <c r="B1090">
        <v>2024</v>
      </c>
      <c r="C1090">
        <v>7</v>
      </c>
      <c r="D1090">
        <v>3</v>
      </c>
      <c r="E1090">
        <v>1</v>
      </c>
      <c r="F1090">
        <v>0</v>
      </c>
      <c r="G1090" t="s">
        <v>267</v>
      </c>
      <c r="H1090" t="s">
        <v>265</v>
      </c>
      <c r="I1090" t="s">
        <v>865</v>
      </c>
      <c r="J1090" t="s">
        <v>866</v>
      </c>
      <c r="K1090" t="s">
        <v>219</v>
      </c>
      <c r="L1090" t="s">
        <v>66</v>
      </c>
      <c r="M1090" t="s">
        <v>1612</v>
      </c>
      <c r="N1090" t="s">
        <v>1619</v>
      </c>
      <c r="O1090">
        <v>15250</v>
      </c>
      <c r="P1090">
        <v>20380</v>
      </c>
      <c r="Q1090">
        <v>5130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-40</v>
      </c>
      <c r="Z1090">
        <v>133.63934426229508</v>
      </c>
      <c r="AA1090">
        <v>1</v>
      </c>
      <c r="AB1090">
        <v>0</v>
      </c>
      <c r="AC1090">
        <v>0</v>
      </c>
      <c r="AD1090">
        <v>0</v>
      </c>
      <c r="AE1090">
        <v>2</v>
      </c>
      <c r="AF1090">
        <v>0</v>
      </c>
    </row>
    <row r="1091" spans="1:32" x14ac:dyDescent="0.35">
      <c r="A1091" s="1">
        <v>45505</v>
      </c>
      <c r="B1091">
        <v>2024</v>
      </c>
      <c r="C1091">
        <v>8</v>
      </c>
      <c r="D1091">
        <v>3</v>
      </c>
      <c r="E1091">
        <v>1</v>
      </c>
      <c r="F1091">
        <v>0</v>
      </c>
      <c r="G1091" t="s">
        <v>267</v>
      </c>
      <c r="H1091" t="s">
        <v>265</v>
      </c>
      <c r="I1091" t="s">
        <v>865</v>
      </c>
      <c r="J1091" t="s">
        <v>866</v>
      </c>
      <c r="K1091" t="s">
        <v>219</v>
      </c>
      <c r="L1091" t="s">
        <v>66</v>
      </c>
      <c r="M1091" t="s">
        <v>1612</v>
      </c>
      <c r="N1091" t="s">
        <v>1620</v>
      </c>
      <c r="O1091">
        <v>15250</v>
      </c>
      <c r="P1091">
        <v>20340</v>
      </c>
      <c r="Q1091">
        <v>5090</v>
      </c>
      <c r="R1091">
        <v>0</v>
      </c>
      <c r="S1091">
        <v>-40</v>
      </c>
      <c r="T1091">
        <v>-40</v>
      </c>
      <c r="U1091">
        <v>0</v>
      </c>
      <c r="V1091">
        <v>0</v>
      </c>
      <c r="W1091">
        <v>-13.333333333333334</v>
      </c>
      <c r="X1091">
        <v>23.094010767585029</v>
      </c>
      <c r="Y1091">
        <v>-40</v>
      </c>
      <c r="Z1091">
        <v>133.37704918032787</v>
      </c>
      <c r="AA1091">
        <v>1</v>
      </c>
      <c r="AB1091">
        <v>-1.1547005383792515</v>
      </c>
      <c r="AC1091">
        <v>40</v>
      </c>
      <c r="AD1091">
        <v>3.6888794541139363</v>
      </c>
      <c r="AE1091">
        <v>2</v>
      </c>
      <c r="AF1091">
        <v>0</v>
      </c>
    </row>
    <row r="1092" spans="1:32" x14ac:dyDescent="0.35">
      <c r="A1092" s="1">
        <v>45474</v>
      </c>
      <c r="B1092">
        <v>2024</v>
      </c>
      <c r="C1092">
        <v>7</v>
      </c>
      <c r="D1092">
        <v>3</v>
      </c>
      <c r="E1092">
        <v>1</v>
      </c>
      <c r="F1092">
        <v>0</v>
      </c>
      <c r="G1092" t="s">
        <v>635</v>
      </c>
      <c r="H1092" t="s">
        <v>288</v>
      </c>
      <c r="I1092" t="s">
        <v>796</v>
      </c>
      <c r="J1092" t="s">
        <v>797</v>
      </c>
      <c r="K1092" t="s">
        <v>787</v>
      </c>
      <c r="L1092" t="s">
        <v>60</v>
      </c>
      <c r="M1092" t="s">
        <v>1612</v>
      </c>
      <c r="N1092" t="s">
        <v>1619</v>
      </c>
      <c r="O1092">
        <v>64500</v>
      </c>
      <c r="P1092">
        <v>58620</v>
      </c>
      <c r="Q1092">
        <v>-5880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40</v>
      </c>
      <c r="Z1092">
        <v>90.883720930232556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35">
      <c r="A1093" s="1">
        <v>45505</v>
      </c>
      <c r="B1093">
        <v>2024</v>
      </c>
      <c r="C1093">
        <v>8</v>
      </c>
      <c r="D1093">
        <v>3</v>
      </c>
      <c r="E1093">
        <v>1</v>
      </c>
      <c r="F1093">
        <v>0</v>
      </c>
      <c r="G1093" t="s">
        <v>635</v>
      </c>
      <c r="H1093" t="s">
        <v>288</v>
      </c>
      <c r="I1093" t="s">
        <v>796</v>
      </c>
      <c r="J1093" t="s">
        <v>797</v>
      </c>
      <c r="K1093" t="s">
        <v>787</v>
      </c>
      <c r="L1093" t="s">
        <v>60</v>
      </c>
      <c r="M1093" t="s">
        <v>1612</v>
      </c>
      <c r="N1093" t="s">
        <v>1620</v>
      </c>
      <c r="O1093">
        <v>64500</v>
      </c>
      <c r="P1093">
        <v>58660</v>
      </c>
      <c r="Q1093">
        <v>-5840</v>
      </c>
      <c r="R1093">
        <v>0</v>
      </c>
      <c r="S1093">
        <v>40</v>
      </c>
      <c r="T1093">
        <v>40</v>
      </c>
      <c r="U1093">
        <v>0</v>
      </c>
      <c r="V1093">
        <v>0</v>
      </c>
      <c r="W1093">
        <v>13.333333333333334</v>
      </c>
      <c r="X1093">
        <v>23.094010767585029</v>
      </c>
      <c r="Y1093">
        <v>40</v>
      </c>
      <c r="Z1093">
        <v>90.945736434108525</v>
      </c>
      <c r="AA1093">
        <v>1</v>
      </c>
      <c r="AB1093">
        <v>1.1547005383792515</v>
      </c>
      <c r="AC1093">
        <v>40</v>
      </c>
      <c r="AD1093">
        <v>3.6888794541139363</v>
      </c>
      <c r="AE1093">
        <v>0</v>
      </c>
      <c r="AF1093">
        <v>1</v>
      </c>
    </row>
    <row r="1094" spans="1:32" x14ac:dyDescent="0.35">
      <c r="A1094" s="1">
        <v>45474</v>
      </c>
      <c r="B1094">
        <v>2024</v>
      </c>
      <c r="C1094">
        <v>7</v>
      </c>
      <c r="D1094">
        <v>3</v>
      </c>
      <c r="E1094">
        <v>1</v>
      </c>
      <c r="F1094">
        <v>0</v>
      </c>
      <c r="G1094" t="s">
        <v>294</v>
      </c>
      <c r="H1094" t="s">
        <v>292</v>
      </c>
      <c r="I1094" t="s">
        <v>982</v>
      </c>
      <c r="J1094" t="s">
        <v>983</v>
      </c>
      <c r="K1094" t="s">
        <v>972</v>
      </c>
      <c r="L1094" t="s">
        <v>75</v>
      </c>
      <c r="M1094" t="s">
        <v>1612</v>
      </c>
      <c r="N1094" t="s">
        <v>1619</v>
      </c>
      <c r="O1094">
        <v>2250</v>
      </c>
      <c r="P1094">
        <v>1120</v>
      </c>
      <c r="Q1094">
        <v>-1130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40</v>
      </c>
      <c r="Z1094">
        <v>49.777777777777779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35">
      <c r="A1095" s="1">
        <v>45505</v>
      </c>
      <c r="B1095">
        <v>2024</v>
      </c>
      <c r="C1095">
        <v>8</v>
      </c>
      <c r="D1095">
        <v>3</v>
      </c>
      <c r="E1095">
        <v>1</v>
      </c>
      <c r="F1095">
        <v>0</v>
      </c>
      <c r="G1095" t="s">
        <v>294</v>
      </c>
      <c r="H1095" t="s">
        <v>292</v>
      </c>
      <c r="I1095" t="s">
        <v>982</v>
      </c>
      <c r="J1095" t="s">
        <v>983</v>
      </c>
      <c r="K1095" t="s">
        <v>972</v>
      </c>
      <c r="L1095" t="s">
        <v>75</v>
      </c>
      <c r="M1095" t="s">
        <v>1612</v>
      </c>
      <c r="N1095" t="s">
        <v>1620</v>
      </c>
      <c r="O1095">
        <v>2250</v>
      </c>
      <c r="P1095">
        <v>1160</v>
      </c>
      <c r="Q1095">
        <v>-1090</v>
      </c>
      <c r="R1095">
        <v>0</v>
      </c>
      <c r="S1095">
        <v>40</v>
      </c>
      <c r="T1095">
        <v>40</v>
      </c>
      <c r="U1095">
        <v>0</v>
      </c>
      <c r="V1095">
        <v>0</v>
      </c>
      <c r="W1095">
        <v>13.333333333333334</v>
      </c>
      <c r="X1095">
        <v>23.094010767585029</v>
      </c>
      <c r="Y1095">
        <v>40</v>
      </c>
      <c r="Z1095">
        <v>51.555555555555557</v>
      </c>
      <c r="AA1095">
        <v>1</v>
      </c>
      <c r="AB1095">
        <v>1.1547005383792515</v>
      </c>
      <c r="AC1095">
        <v>40</v>
      </c>
      <c r="AD1095">
        <v>3.6888794541139363</v>
      </c>
      <c r="AE1095">
        <v>0</v>
      </c>
      <c r="AF1095">
        <v>1</v>
      </c>
    </row>
    <row r="1096" spans="1:32" x14ac:dyDescent="0.35">
      <c r="A1096" s="1">
        <v>45474</v>
      </c>
      <c r="B1096">
        <v>2024</v>
      </c>
      <c r="C1096">
        <v>7</v>
      </c>
      <c r="D1096">
        <v>3</v>
      </c>
      <c r="E1096">
        <v>1</v>
      </c>
      <c r="F1096">
        <v>0</v>
      </c>
      <c r="G1096" t="s">
        <v>267</v>
      </c>
      <c r="H1096" t="s">
        <v>265</v>
      </c>
      <c r="I1096" t="s">
        <v>1105</v>
      </c>
      <c r="J1096" t="s">
        <v>1106</v>
      </c>
      <c r="K1096" t="s">
        <v>1108</v>
      </c>
      <c r="L1096" t="s">
        <v>66</v>
      </c>
      <c r="M1096" t="s">
        <v>1612</v>
      </c>
      <c r="N1096" t="s">
        <v>1619</v>
      </c>
      <c r="O1096">
        <v>123620</v>
      </c>
      <c r="P1096">
        <v>140380</v>
      </c>
      <c r="Q1096">
        <v>16760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-40</v>
      </c>
      <c r="Z1096">
        <v>113.55767675133475</v>
      </c>
      <c r="AA1096">
        <v>1</v>
      </c>
      <c r="AB1096">
        <v>0</v>
      </c>
      <c r="AC1096">
        <v>0</v>
      </c>
      <c r="AD1096">
        <v>0</v>
      </c>
      <c r="AE1096">
        <v>1</v>
      </c>
      <c r="AF1096">
        <v>0</v>
      </c>
    </row>
    <row r="1097" spans="1:32" x14ac:dyDescent="0.35">
      <c r="A1097" s="1">
        <v>45474</v>
      </c>
      <c r="B1097">
        <v>2024</v>
      </c>
      <c r="C1097">
        <v>7</v>
      </c>
      <c r="D1097">
        <v>3</v>
      </c>
      <c r="E1097">
        <v>1</v>
      </c>
      <c r="F1097">
        <v>0</v>
      </c>
      <c r="G1097" t="s">
        <v>267</v>
      </c>
      <c r="H1097" t="s">
        <v>265</v>
      </c>
      <c r="I1097" t="s">
        <v>736</v>
      </c>
      <c r="J1097" t="s">
        <v>737</v>
      </c>
      <c r="K1097" t="s">
        <v>703</v>
      </c>
      <c r="L1097" t="s">
        <v>66</v>
      </c>
      <c r="M1097" t="s">
        <v>1612</v>
      </c>
      <c r="N1097" t="s">
        <v>1619</v>
      </c>
      <c r="O1097">
        <v>120</v>
      </c>
      <c r="P1097">
        <v>380</v>
      </c>
      <c r="Q1097">
        <v>260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-40</v>
      </c>
      <c r="Z1097">
        <v>316.66666666666663</v>
      </c>
      <c r="AA1097">
        <v>1</v>
      </c>
      <c r="AB1097">
        <v>0</v>
      </c>
      <c r="AC1097">
        <v>0</v>
      </c>
      <c r="AD1097">
        <v>0</v>
      </c>
      <c r="AE1097">
        <v>2</v>
      </c>
      <c r="AF1097">
        <v>0</v>
      </c>
    </row>
    <row r="1098" spans="1:32" x14ac:dyDescent="0.35">
      <c r="A1098" s="1">
        <v>45474</v>
      </c>
      <c r="B1098">
        <v>2024</v>
      </c>
      <c r="C1098">
        <v>7</v>
      </c>
      <c r="D1098">
        <v>3</v>
      </c>
      <c r="E1098">
        <v>1</v>
      </c>
      <c r="F1098">
        <v>0</v>
      </c>
      <c r="G1098" t="s">
        <v>267</v>
      </c>
      <c r="H1098" t="s">
        <v>265</v>
      </c>
      <c r="I1098" t="s">
        <v>951</v>
      </c>
      <c r="J1098" t="s">
        <v>952</v>
      </c>
      <c r="K1098" t="s">
        <v>954</v>
      </c>
      <c r="L1098" t="s">
        <v>60</v>
      </c>
      <c r="M1098" t="s">
        <v>1612</v>
      </c>
      <c r="N1098" t="s">
        <v>1619</v>
      </c>
      <c r="O1098">
        <v>880</v>
      </c>
      <c r="P1098">
        <v>620</v>
      </c>
      <c r="Q1098">
        <v>-260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40</v>
      </c>
      <c r="Z1098">
        <v>70.454545454545453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 x14ac:dyDescent="0.35">
      <c r="A1099" s="1">
        <v>45474</v>
      </c>
      <c r="B1099">
        <v>2024</v>
      </c>
      <c r="C1099">
        <v>7</v>
      </c>
      <c r="D1099">
        <v>3</v>
      </c>
      <c r="E1099">
        <v>1</v>
      </c>
      <c r="F1099">
        <v>0</v>
      </c>
      <c r="G1099" t="s">
        <v>267</v>
      </c>
      <c r="H1099" t="s">
        <v>265</v>
      </c>
      <c r="I1099" t="s">
        <v>1105</v>
      </c>
      <c r="J1099" t="s">
        <v>1106</v>
      </c>
      <c r="K1099" t="s">
        <v>1108</v>
      </c>
      <c r="L1099" t="s">
        <v>60</v>
      </c>
      <c r="M1099" t="s">
        <v>1612</v>
      </c>
      <c r="N1099" t="s">
        <v>1619</v>
      </c>
      <c r="O1099">
        <v>21000</v>
      </c>
      <c r="P1099">
        <v>20120</v>
      </c>
      <c r="Q1099">
        <v>-880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40</v>
      </c>
      <c r="Z1099">
        <v>95.80952380952381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</row>
    <row r="1100" spans="1:32" x14ac:dyDescent="0.35">
      <c r="A1100" s="1">
        <v>45505</v>
      </c>
      <c r="B1100">
        <v>2024</v>
      </c>
      <c r="C1100">
        <v>8</v>
      </c>
      <c r="D1100">
        <v>3</v>
      </c>
      <c r="E1100">
        <v>1</v>
      </c>
      <c r="F1100">
        <v>0</v>
      </c>
      <c r="G1100" t="s">
        <v>267</v>
      </c>
      <c r="H1100" t="s">
        <v>265</v>
      </c>
      <c r="I1100" t="s">
        <v>1105</v>
      </c>
      <c r="J1100" t="s">
        <v>1106</v>
      </c>
      <c r="K1100" t="s">
        <v>1108</v>
      </c>
      <c r="L1100" t="s">
        <v>60</v>
      </c>
      <c r="M1100" t="s">
        <v>1612</v>
      </c>
      <c r="N1100" t="s">
        <v>1620</v>
      </c>
      <c r="O1100">
        <v>21000</v>
      </c>
      <c r="P1100">
        <v>20160</v>
      </c>
      <c r="Q1100">
        <v>-840</v>
      </c>
      <c r="R1100">
        <v>0</v>
      </c>
      <c r="S1100">
        <v>40</v>
      </c>
      <c r="T1100">
        <v>40</v>
      </c>
      <c r="U1100">
        <v>0</v>
      </c>
      <c r="V1100">
        <v>0</v>
      </c>
      <c r="W1100">
        <v>13.333333333333334</v>
      </c>
      <c r="X1100">
        <v>23.094010767585029</v>
      </c>
      <c r="Y1100">
        <v>40</v>
      </c>
      <c r="Z1100">
        <v>96</v>
      </c>
      <c r="AA1100">
        <v>1</v>
      </c>
      <c r="AB1100">
        <v>1.1547005383792515</v>
      </c>
      <c r="AC1100">
        <v>40</v>
      </c>
      <c r="AD1100">
        <v>3.6888794541139363</v>
      </c>
      <c r="AE1100">
        <v>0</v>
      </c>
      <c r="AF1100">
        <v>1</v>
      </c>
    </row>
    <row r="1101" spans="1:32" x14ac:dyDescent="0.35">
      <c r="A1101" s="1">
        <v>45444</v>
      </c>
      <c r="B1101">
        <v>2024</v>
      </c>
      <c r="C1101">
        <v>6</v>
      </c>
      <c r="D1101">
        <v>2</v>
      </c>
      <c r="E1101">
        <v>1</v>
      </c>
      <c r="F1101">
        <v>0</v>
      </c>
      <c r="G1101" t="s">
        <v>612</v>
      </c>
      <c r="H1101" t="s">
        <v>610</v>
      </c>
      <c r="I1101" t="s">
        <v>1003</v>
      </c>
      <c r="J1101" t="s">
        <v>1004</v>
      </c>
      <c r="K1101" t="s">
        <v>994</v>
      </c>
      <c r="L1101" t="s">
        <v>90</v>
      </c>
      <c r="M1101" t="s">
        <v>1603</v>
      </c>
      <c r="N1101" t="s">
        <v>1606</v>
      </c>
      <c r="O1101">
        <v>4738</v>
      </c>
      <c r="P1101">
        <v>2130.8000000000002</v>
      </c>
      <c r="Q1101">
        <v>-2607.1999999999998</v>
      </c>
      <c r="R1101">
        <v>0</v>
      </c>
      <c r="S1101">
        <v>2130.8000000000002</v>
      </c>
      <c r="T1101">
        <v>2130.8000000000002</v>
      </c>
      <c r="U1101">
        <v>0</v>
      </c>
      <c r="V1101">
        <v>0</v>
      </c>
      <c r="W1101">
        <v>710.26666666666677</v>
      </c>
      <c r="X1101">
        <v>1230.2179535892546</v>
      </c>
      <c r="Y1101">
        <v>-1166.42</v>
      </c>
      <c r="Z1101">
        <v>44.97256226255805</v>
      </c>
      <c r="AA1101">
        <v>1</v>
      </c>
      <c r="AB1101">
        <v>1.1547005383792515</v>
      </c>
      <c r="AC1101">
        <v>2130.8000000000002</v>
      </c>
      <c r="AD1101">
        <v>7.6642527750428444</v>
      </c>
      <c r="AE1101">
        <v>0</v>
      </c>
      <c r="AF1101">
        <v>1</v>
      </c>
    </row>
    <row r="1102" spans="1:32" x14ac:dyDescent="0.35">
      <c r="A1102" s="1">
        <v>45474</v>
      </c>
      <c r="B1102">
        <v>2024</v>
      </c>
      <c r="C1102">
        <v>7</v>
      </c>
      <c r="D1102">
        <v>3</v>
      </c>
      <c r="E1102">
        <v>1</v>
      </c>
      <c r="F1102">
        <v>0</v>
      </c>
      <c r="G1102" t="s">
        <v>267</v>
      </c>
      <c r="H1102" t="s">
        <v>265</v>
      </c>
      <c r="I1102" t="s">
        <v>653</v>
      </c>
      <c r="J1102" t="s">
        <v>654</v>
      </c>
      <c r="K1102" t="s">
        <v>212</v>
      </c>
      <c r="L1102" t="s">
        <v>66</v>
      </c>
      <c r="M1102" t="s">
        <v>1612</v>
      </c>
      <c r="N1102" t="s">
        <v>1619</v>
      </c>
      <c r="O1102">
        <v>120</v>
      </c>
      <c r="P1102">
        <v>380</v>
      </c>
      <c r="Q1102">
        <v>260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-40</v>
      </c>
      <c r="Z1102">
        <v>316.66666666666663</v>
      </c>
      <c r="AA1102">
        <v>1</v>
      </c>
      <c r="AB1102">
        <v>0</v>
      </c>
      <c r="AC1102">
        <v>0</v>
      </c>
      <c r="AD1102">
        <v>0</v>
      </c>
      <c r="AE1102">
        <v>2</v>
      </c>
      <c r="AF1102">
        <v>0</v>
      </c>
    </row>
    <row r="1103" spans="1:32" x14ac:dyDescent="0.35">
      <c r="A1103" s="1">
        <v>45474</v>
      </c>
      <c r="B1103">
        <v>2024</v>
      </c>
      <c r="C1103">
        <v>7</v>
      </c>
      <c r="D1103">
        <v>3</v>
      </c>
      <c r="E1103">
        <v>1</v>
      </c>
      <c r="F1103">
        <v>0</v>
      </c>
      <c r="G1103" t="s">
        <v>267</v>
      </c>
      <c r="H1103" t="s">
        <v>265</v>
      </c>
      <c r="I1103" t="s">
        <v>733</v>
      </c>
      <c r="J1103" t="s">
        <v>734</v>
      </c>
      <c r="K1103" t="s">
        <v>703</v>
      </c>
      <c r="L1103" t="s">
        <v>63</v>
      </c>
      <c r="M1103" t="s">
        <v>1612</v>
      </c>
      <c r="N1103" t="s">
        <v>1619</v>
      </c>
      <c r="O1103">
        <v>1120</v>
      </c>
      <c r="P1103">
        <v>1380</v>
      </c>
      <c r="Q1103">
        <v>260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-40</v>
      </c>
      <c r="Z1103">
        <v>123.21428571428572</v>
      </c>
      <c r="AA1103">
        <v>1</v>
      </c>
      <c r="AB1103">
        <v>0</v>
      </c>
      <c r="AC1103">
        <v>0</v>
      </c>
      <c r="AD1103">
        <v>0</v>
      </c>
      <c r="AE1103">
        <v>1</v>
      </c>
      <c r="AF1103">
        <v>0</v>
      </c>
    </row>
    <row r="1104" spans="1:32" x14ac:dyDescent="0.35">
      <c r="A1104" s="1">
        <v>45474</v>
      </c>
      <c r="B1104">
        <v>2024</v>
      </c>
      <c r="C1104">
        <v>7</v>
      </c>
      <c r="D1104">
        <v>3</v>
      </c>
      <c r="E1104">
        <v>1</v>
      </c>
      <c r="F1104">
        <v>0</v>
      </c>
      <c r="G1104" t="s">
        <v>629</v>
      </c>
      <c r="H1104" t="s">
        <v>272</v>
      </c>
      <c r="I1104" t="s">
        <v>768</v>
      </c>
      <c r="J1104" t="s">
        <v>769</v>
      </c>
      <c r="K1104" t="s">
        <v>771</v>
      </c>
      <c r="L1104" t="s">
        <v>63</v>
      </c>
      <c r="M1104" t="s">
        <v>1612</v>
      </c>
      <c r="N1104" t="s">
        <v>1619</v>
      </c>
      <c r="O1104">
        <v>3250</v>
      </c>
      <c r="P1104">
        <v>620</v>
      </c>
      <c r="Q1104">
        <v>-2630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40</v>
      </c>
      <c r="Z1104">
        <v>19.076923076923077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x14ac:dyDescent="0.35">
      <c r="A1105" s="1">
        <v>45505</v>
      </c>
      <c r="B1105">
        <v>2024</v>
      </c>
      <c r="C1105">
        <v>8</v>
      </c>
      <c r="D1105">
        <v>3</v>
      </c>
      <c r="E1105">
        <v>1</v>
      </c>
      <c r="F1105">
        <v>0</v>
      </c>
      <c r="G1105" t="s">
        <v>629</v>
      </c>
      <c r="H1105" t="s">
        <v>272</v>
      </c>
      <c r="I1105" t="s">
        <v>768</v>
      </c>
      <c r="J1105" t="s">
        <v>769</v>
      </c>
      <c r="K1105" t="s">
        <v>771</v>
      </c>
      <c r="L1105" t="s">
        <v>63</v>
      </c>
      <c r="M1105" t="s">
        <v>1612</v>
      </c>
      <c r="N1105" t="s">
        <v>1620</v>
      </c>
      <c r="O1105">
        <v>3250</v>
      </c>
      <c r="P1105">
        <v>660</v>
      </c>
      <c r="Q1105">
        <v>-2590</v>
      </c>
      <c r="R1105">
        <v>0</v>
      </c>
      <c r="S1105">
        <v>40</v>
      </c>
      <c r="T1105">
        <v>40</v>
      </c>
      <c r="U1105">
        <v>0</v>
      </c>
      <c r="V1105">
        <v>0</v>
      </c>
      <c r="W1105">
        <v>13.333333333333334</v>
      </c>
      <c r="X1105">
        <v>23.094010767585029</v>
      </c>
      <c r="Y1105">
        <v>40</v>
      </c>
      <c r="Z1105">
        <v>20.307692307692307</v>
      </c>
      <c r="AA1105">
        <v>1</v>
      </c>
      <c r="AB1105">
        <v>1.1547005383792515</v>
      </c>
      <c r="AC1105">
        <v>40</v>
      </c>
      <c r="AD1105">
        <v>3.6888794541139363</v>
      </c>
      <c r="AE1105">
        <v>0</v>
      </c>
      <c r="AF1105">
        <v>1</v>
      </c>
    </row>
    <row r="1106" spans="1:32" x14ac:dyDescent="0.35">
      <c r="A1106" s="1">
        <v>45474</v>
      </c>
      <c r="B1106">
        <v>2024</v>
      </c>
      <c r="C1106">
        <v>7</v>
      </c>
      <c r="D1106">
        <v>3</v>
      </c>
      <c r="E1106">
        <v>1</v>
      </c>
      <c r="F1106">
        <v>0</v>
      </c>
      <c r="G1106" t="s">
        <v>294</v>
      </c>
      <c r="H1106" t="s">
        <v>292</v>
      </c>
      <c r="I1106" t="s">
        <v>687</v>
      </c>
      <c r="J1106" t="s">
        <v>688</v>
      </c>
      <c r="K1106" t="s">
        <v>690</v>
      </c>
      <c r="L1106" t="s">
        <v>75</v>
      </c>
      <c r="M1106" t="s">
        <v>1612</v>
      </c>
      <c r="N1106" t="s">
        <v>1619</v>
      </c>
      <c r="O1106">
        <v>5620</v>
      </c>
      <c r="P1106">
        <v>5380</v>
      </c>
      <c r="Q1106">
        <v>-240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-40</v>
      </c>
      <c r="Z1106">
        <v>95.729537366548044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 x14ac:dyDescent="0.35">
      <c r="A1107" s="1">
        <v>45474</v>
      </c>
      <c r="B1107">
        <v>2024</v>
      </c>
      <c r="C1107">
        <v>7</v>
      </c>
      <c r="D1107">
        <v>3</v>
      </c>
      <c r="E1107">
        <v>1</v>
      </c>
      <c r="F1107">
        <v>0</v>
      </c>
      <c r="G1107" t="s">
        <v>267</v>
      </c>
      <c r="H1107" t="s">
        <v>265</v>
      </c>
      <c r="I1107" t="s">
        <v>666</v>
      </c>
      <c r="J1107" t="s">
        <v>667</v>
      </c>
      <c r="K1107" t="s">
        <v>212</v>
      </c>
      <c r="L1107" t="s">
        <v>63</v>
      </c>
      <c r="M1107" t="s">
        <v>1612</v>
      </c>
      <c r="N1107" t="s">
        <v>1619</v>
      </c>
      <c r="O1107">
        <v>2380</v>
      </c>
      <c r="P1107">
        <v>1120</v>
      </c>
      <c r="Q1107">
        <v>-1260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40</v>
      </c>
      <c r="Z1107">
        <v>47.058823529411761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 x14ac:dyDescent="0.35">
      <c r="A1108" s="1">
        <v>45383</v>
      </c>
      <c r="B1108">
        <v>2024</v>
      </c>
      <c r="C1108">
        <v>4</v>
      </c>
      <c r="D1108">
        <v>2</v>
      </c>
      <c r="E1108">
        <v>0</v>
      </c>
      <c r="F1108">
        <v>0</v>
      </c>
      <c r="G1108" t="s">
        <v>612</v>
      </c>
      <c r="H1108" t="s">
        <v>610</v>
      </c>
      <c r="I1108" t="s">
        <v>988</v>
      </c>
      <c r="J1108" t="s">
        <v>989</v>
      </c>
      <c r="K1108" t="s">
        <v>972</v>
      </c>
      <c r="L1108" t="s">
        <v>90</v>
      </c>
      <c r="M1108" t="s">
        <v>1603</v>
      </c>
      <c r="N1108" t="s">
        <v>1607</v>
      </c>
      <c r="O1108">
        <v>1292</v>
      </c>
      <c r="P1108">
        <v>1120</v>
      </c>
      <c r="Q1108">
        <v>-172</v>
      </c>
      <c r="R1108">
        <v>0</v>
      </c>
      <c r="S1108">
        <v>1120</v>
      </c>
      <c r="T1108">
        <v>1120</v>
      </c>
      <c r="U1108">
        <v>0</v>
      </c>
      <c r="V1108">
        <v>0</v>
      </c>
      <c r="W1108">
        <v>373.33333333333331</v>
      </c>
      <c r="X1108">
        <v>646.63230149238086</v>
      </c>
      <c r="Y1108">
        <v>1120</v>
      </c>
      <c r="Z1108">
        <v>86.687306501547994</v>
      </c>
      <c r="AA1108">
        <v>1</v>
      </c>
      <c r="AB1108">
        <v>1.1547005383792517</v>
      </c>
      <c r="AC1108">
        <v>1120</v>
      </c>
      <c r="AD1108">
        <v>7.0210839642891401</v>
      </c>
      <c r="AE1108">
        <v>0</v>
      </c>
      <c r="AF1108">
        <v>1</v>
      </c>
    </row>
    <row r="1109" spans="1:32" x14ac:dyDescent="0.35">
      <c r="A1109" s="1">
        <v>45474</v>
      </c>
      <c r="B1109">
        <v>2024</v>
      </c>
      <c r="C1109">
        <v>7</v>
      </c>
      <c r="D1109">
        <v>3</v>
      </c>
      <c r="E1109">
        <v>1</v>
      </c>
      <c r="F1109">
        <v>0</v>
      </c>
      <c r="G1109" t="s">
        <v>629</v>
      </c>
      <c r="H1109" t="s">
        <v>272</v>
      </c>
      <c r="I1109" t="s">
        <v>669</v>
      </c>
      <c r="J1109" t="s">
        <v>670</v>
      </c>
      <c r="K1109" t="s">
        <v>672</v>
      </c>
      <c r="L1109" t="s">
        <v>66</v>
      </c>
      <c r="M1109" t="s">
        <v>1612</v>
      </c>
      <c r="N1109" t="s">
        <v>1619</v>
      </c>
      <c r="O1109">
        <v>380</v>
      </c>
      <c r="P1109">
        <v>120</v>
      </c>
      <c r="Q1109">
        <v>-260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40</v>
      </c>
      <c r="Z1109">
        <v>31.578947368421051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x14ac:dyDescent="0.35">
      <c r="A1110" s="1">
        <v>45444</v>
      </c>
      <c r="B1110">
        <v>2024</v>
      </c>
      <c r="C1110">
        <v>6</v>
      </c>
      <c r="D1110">
        <v>2</v>
      </c>
      <c r="E1110">
        <v>1</v>
      </c>
      <c r="F1110">
        <v>0</v>
      </c>
      <c r="G1110" t="s">
        <v>612</v>
      </c>
      <c r="H1110" t="s">
        <v>610</v>
      </c>
      <c r="I1110" t="s">
        <v>768</v>
      </c>
      <c r="J1110" t="s">
        <v>769</v>
      </c>
      <c r="K1110" t="s">
        <v>771</v>
      </c>
      <c r="L1110" t="s">
        <v>90</v>
      </c>
      <c r="M1110" t="s">
        <v>1603</v>
      </c>
      <c r="N1110" t="s">
        <v>1606</v>
      </c>
      <c r="O1110">
        <v>850</v>
      </c>
      <c r="P1110">
        <v>538.20000000000005</v>
      </c>
      <c r="Q1110">
        <v>-311.79999999999995</v>
      </c>
      <c r="R1110">
        <v>0</v>
      </c>
      <c r="S1110">
        <v>538.20000000000005</v>
      </c>
      <c r="T1110">
        <v>538.20000000000005</v>
      </c>
      <c r="U1110">
        <v>0</v>
      </c>
      <c r="V1110">
        <v>0</v>
      </c>
      <c r="W1110">
        <v>179.4</v>
      </c>
      <c r="X1110">
        <v>310.72991487785663</v>
      </c>
      <c r="Y1110">
        <v>932.84999999999991</v>
      </c>
      <c r="Z1110">
        <v>63.317647058823532</v>
      </c>
      <c r="AA1110">
        <v>1</v>
      </c>
      <c r="AB1110">
        <v>1.1547005383792517</v>
      </c>
      <c r="AC1110">
        <v>538.20000000000005</v>
      </c>
      <c r="AD1110">
        <v>6.2882302382928055</v>
      </c>
      <c r="AE1110">
        <v>0</v>
      </c>
      <c r="AF1110">
        <v>1</v>
      </c>
    </row>
    <row r="1111" spans="1:32" x14ac:dyDescent="0.35">
      <c r="A1111" s="1">
        <v>45474</v>
      </c>
      <c r="B1111">
        <v>2024</v>
      </c>
      <c r="C1111">
        <v>7</v>
      </c>
      <c r="D1111">
        <v>3</v>
      </c>
      <c r="E1111">
        <v>1</v>
      </c>
      <c r="F1111">
        <v>0</v>
      </c>
      <c r="G1111" t="s">
        <v>267</v>
      </c>
      <c r="H1111" t="s">
        <v>265</v>
      </c>
      <c r="I1111" t="s">
        <v>669</v>
      </c>
      <c r="J1111" t="s">
        <v>670</v>
      </c>
      <c r="K1111" t="s">
        <v>672</v>
      </c>
      <c r="L1111" t="s">
        <v>63</v>
      </c>
      <c r="M1111" t="s">
        <v>1612</v>
      </c>
      <c r="N1111" t="s">
        <v>1619</v>
      </c>
      <c r="O1111">
        <v>13380</v>
      </c>
      <c r="P1111">
        <v>19620</v>
      </c>
      <c r="Q1111">
        <v>6240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40</v>
      </c>
      <c r="Z1111">
        <v>146.63677130044843</v>
      </c>
      <c r="AA1111">
        <v>1</v>
      </c>
      <c r="AB1111">
        <v>0</v>
      </c>
      <c r="AC1111">
        <v>0</v>
      </c>
      <c r="AD1111">
        <v>0</v>
      </c>
      <c r="AE1111">
        <v>2</v>
      </c>
      <c r="AF1111">
        <v>0</v>
      </c>
    </row>
    <row r="1112" spans="1:32" x14ac:dyDescent="0.35">
      <c r="A1112" s="1">
        <v>45474</v>
      </c>
      <c r="B1112">
        <v>2024</v>
      </c>
      <c r="C1112">
        <v>7</v>
      </c>
      <c r="D1112">
        <v>3</v>
      </c>
      <c r="E1112">
        <v>1</v>
      </c>
      <c r="F1112">
        <v>0</v>
      </c>
      <c r="G1112" t="s">
        <v>267</v>
      </c>
      <c r="H1112" t="s">
        <v>265</v>
      </c>
      <c r="I1112" t="s">
        <v>745</v>
      </c>
      <c r="J1112" t="s">
        <v>746</v>
      </c>
      <c r="K1112" t="s">
        <v>748</v>
      </c>
      <c r="L1112" t="s">
        <v>66</v>
      </c>
      <c r="M1112" t="s">
        <v>1612</v>
      </c>
      <c r="N1112" t="s">
        <v>1619</v>
      </c>
      <c r="O1112">
        <v>880</v>
      </c>
      <c r="P1112">
        <v>1120</v>
      </c>
      <c r="Q1112">
        <v>240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40</v>
      </c>
      <c r="Z1112">
        <v>127.27272727272727</v>
      </c>
      <c r="AA1112">
        <v>1</v>
      </c>
      <c r="AB1112">
        <v>0</v>
      </c>
      <c r="AC1112">
        <v>0</v>
      </c>
      <c r="AD1112">
        <v>0</v>
      </c>
      <c r="AE1112">
        <v>2</v>
      </c>
      <c r="AF1112">
        <v>0</v>
      </c>
    </row>
    <row r="1113" spans="1:32" x14ac:dyDescent="0.35">
      <c r="A1113" s="1">
        <v>45474</v>
      </c>
      <c r="B1113">
        <v>2024</v>
      </c>
      <c r="C1113">
        <v>7</v>
      </c>
      <c r="D1113">
        <v>3</v>
      </c>
      <c r="E1113">
        <v>1</v>
      </c>
      <c r="F1113">
        <v>0</v>
      </c>
      <c r="G1113" t="s">
        <v>629</v>
      </c>
      <c r="H1113" t="s">
        <v>272</v>
      </c>
      <c r="I1113" t="s">
        <v>1096</v>
      </c>
      <c r="J1113" t="s">
        <v>1097</v>
      </c>
      <c r="K1113" t="s">
        <v>1099</v>
      </c>
      <c r="L1113" t="s">
        <v>60</v>
      </c>
      <c r="M1113" t="s">
        <v>1612</v>
      </c>
      <c r="N1113" t="s">
        <v>1619</v>
      </c>
      <c r="O1113">
        <v>8500</v>
      </c>
      <c r="P1113">
        <v>10120</v>
      </c>
      <c r="Q1113">
        <v>1620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40</v>
      </c>
      <c r="Z1113">
        <v>119.05882352941177</v>
      </c>
      <c r="AA1113">
        <v>1</v>
      </c>
      <c r="AB1113">
        <v>0</v>
      </c>
      <c r="AC1113">
        <v>0</v>
      </c>
      <c r="AD1113">
        <v>0</v>
      </c>
      <c r="AE1113">
        <v>1</v>
      </c>
      <c r="AF1113">
        <v>0</v>
      </c>
    </row>
    <row r="1114" spans="1:32" x14ac:dyDescent="0.35">
      <c r="A1114" s="1">
        <v>45505</v>
      </c>
      <c r="B1114">
        <v>2024</v>
      </c>
      <c r="C1114">
        <v>8</v>
      </c>
      <c r="D1114">
        <v>3</v>
      </c>
      <c r="E1114">
        <v>1</v>
      </c>
      <c r="F1114">
        <v>0</v>
      </c>
      <c r="G1114" t="s">
        <v>629</v>
      </c>
      <c r="H1114" t="s">
        <v>272</v>
      </c>
      <c r="I1114" t="s">
        <v>1096</v>
      </c>
      <c r="J1114" t="s">
        <v>1097</v>
      </c>
      <c r="K1114" t="s">
        <v>1099</v>
      </c>
      <c r="L1114" t="s">
        <v>60</v>
      </c>
      <c r="M1114" t="s">
        <v>1612</v>
      </c>
      <c r="N1114" t="s">
        <v>1620</v>
      </c>
      <c r="O1114">
        <v>8500</v>
      </c>
      <c r="P1114">
        <v>10160</v>
      </c>
      <c r="Q1114">
        <v>1660</v>
      </c>
      <c r="R1114">
        <v>0</v>
      </c>
      <c r="S1114">
        <v>40</v>
      </c>
      <c r="T1114">
        <v>40</v>
      </c>
      <c r="U1114">
        <v>0</v>
      </c>
      <c r="V1114">
        <v>0</v>
      </c>
      <c r="W1114">
        <v>13.333333333333334</v>
      </c>
      <c r="X1114">
        <v>23.094010767585029</v>
      </c>
      <c r="Y1114">
        <v>40</v>
      </c>
      <c r="Z1114">
        <v>119.52941176470588</v>
      </c>
      <c r="AA1114">
        <v>1</v>
      </c>
      <c r="AB1114">
        <v>1.1547005383792515</v>
      </c>
      <c r="AC1114">
        <v>40</v>
      </c>
      <c r="AD1114">
        <v>3.6888794541139363</v>
      </c>
      <c r="AE1114">
        <v>1</v>
      </c>
      <c r="AF1114">
        <v>1</v>
      </c>
    </row>
    <row r="1115" spans="1:32" x14ac:dyDescent="0.35">
      <c r="A1115" s="1">
        <v>45474</v>
      </c>
      <c r="B1115">
        <v>2024</v>
      </c>
      <c r="C1115">
        <v>7</v>
      </c>
      <c r="D1115">
        <v>3</v>
      </c>
      <c r="E1115">
        <v>1</v>
      </c>
      <c r="F1115">
        <v>0</v>
      </c>
      <c r="G1115" t="s">
        <v>267</v>
      </c>
      <c r="H1115" t="s">
        <v>265</v>
      </c>
      <c r="I1115" t="s">
        <v>1021</v>
      </c>
      <c r="J1115" t="s">
        <v>1022</v>
      </c>
      <c r="K1115" t="s">
        <v>1024</v>
      </c>
      <c r="L1115" t="s">
        <v>66</v>
      </c>
      <c r="M1115" t="s">
        <v>1612</v>
      </c>
      <c r="N1115" t="s">
        <v>1619</v>
      </c>
      <c r="O1115">
        <v>5000</v>
      </c>
      <c r="P1115">
        <v>3380</v>
      </c>
      <c r="Q1115">
        <v>-1620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-40</v>
      </c>
      <c r="Z1115">
        <v>67.600000000000009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x14ac:dyDescent="0.35">
      <c r="A1116" s="1">
        <v>45505</v>
      </c>
      <c r="B1116">
        <v>2024</v>
      </c>
      <c r="C1116">
        <v>8</v>
      </c>
      <c r="D1116">
        <v>3</v>
      </c>
      <c r="E1116">
        <v>1</v>
      </c>
      <c r="F1116">
        <v>0</v>
      </c>
      <c r="G1116" t="s">
        <v>267</v>
      </c>
      <c r="H1116" t="s">
        <v>265</v>
      </c>
      <c r="I1116" t="s">
        <v>1021</v>
      </c>
      <c r="J1116" t="s">
        <v>1022</v>
      </c>
      <c r="K1116" t="s">
        <v>1024</v>
      </c>
      <c r="L1116" t="s">
        <v>66</v>
      </c>
      <c r="M1116" t="s">
        <v>1612</v>
      </c>
      <c r="N1116" t="s">
        <v>1620</v>
      </c>
      <c r="O1116">
        <v>5000</v>
      </c>
      <c r="P1116">
        <v>3340</v>
      </c>
      <c r="Q1116">
        <v>-1660</v>
      </c>
      <c r="R1116">
        <v>0</v>
      </c>
      <c r="S1116">
        <v>-40</v>
      </c>
      <c r="T1116">
        <v>-40</v>
      </c>
      <c r="U1116">
        <v>0</v>
      </c>
      <c r="V1116">
        <v>0</v>
      </c>
      <c r="W1116">
        <v>-13.333333333333334</v>
      </c>
      <c r="X1116">
        <v>23.094010767585029</v>
      </c>
      <c r="Y1116">
        <v>-40</v>
      </c>
      <c r="Z1116">
        <v>66.8</v>
      </c>
      <c r="AA1116">
        <v>1</v>
      </c>
      <c r="AB1116">
        <v>-1.1547005383792515</v>
      </c>
      <c r="AC1116">
        <v>40</v>
      </c>
      <c r="AD1116">
        <v>3.6888794541139363</v>
      </c>
      <c r="AE1116">
        <v>0</v>
      </c>
      <c r="AF1116">
        <v>0</v>
      </c>
    </row>
    <row r="1117" spans="1:32" x14ac:dyDescent="0.35">
      <c r="A1117" s="1">
        <v>45474</v>
      </c>
      <c r="B1117">
        <v>2024</v>
      </c>
      <c r="C1117">
        <v>7</v>
      </c>
      <c r="D1117">
        <v>3</v>
      </c>
      <c r="E1117">
        <v>1</v>
      </c>
      <c r="F1117">
        <v>0</v>
      </c>
      <c r="G1117" t="s">
        <v>267</v>
      </c>
      <c r="H1117" t="s">
        <v>265</v>
      </c>
      <c r="I1117" t="s">
        <v>1124</v>
      </c>
      <c r="J1117" t="s">
        <v>1125</v>
      </c>
      <c r="K1117" t="s">
        <v>1127</v>
      </c>
      <c r="L1117" t="s">
        <v>63</v>
      </c>
      <c r="M1117" t="s">
        <v>1612</v>
      </c>
      <c r="N1117" t="s">
        <v>1619</v>
      </c>
      <c r="O1117">
        <v>43750</v>
      </c>
      <c r="P1117">
        <v>30620</v>
      </c>
      <c r="Q1117">
        <v>-13130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40</v>
      </c>
      <c r="Z1117">
        <v>69.988571428571433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x14ac:dyDescent="0.35">
      <c r="A1118" s="1">
        <v>45505</v>
      </c>
      <c r="B1118">
        <v>2024</v>
      </c>
      <c r="C1118">
        <v>8</v>
      </c>
      <c r="D1118">
        <v>3</v>
      </c>
      <c r="E1118">
        <v>1</v>
      </c>
      <c r="F1118">
        <v>0</v>
      </c>
      <c r="G1118" t="s">
        <v>267</v>
      </c>
      <c r="H1118" t="s">
        <v>265</v>
      </c>
      <c r="I1118" t="s">
        <v>1124</v>
      </c>
      <c r="J1118" t="s">
        <v>1125</v>
      </c>
      <c r="K1118" t="s">
        <v>1127</v>
      </c>
      <c r="L1118" t="s">
        <v>63</v>
      </c>
      <c r="M1118" t="s">
        <v>1612</v>
      </c>
      <c r="N1118" t="s">
        <v>1620</v>
      </c>
      <c r="O1118">
        <v>43750</v>
      </c>
      <c r="P1118">
        <v>30660</v>
      </c>
      <c r="Q1118">
        <v>-13090</v>
      </c>
      <c r="R1118">
        <v>0</v>
      </c>
      <c r="S1118">
        <v>40</v>
      </c>
      <c r="T1118">
        <v>40</v>
      </c>
      <c r="U1118">
        <v>0</v>
      </c>
      <c r="V1118">
        <v>0</v>
      </c>
      <c r="W1118">
        <v>13.333333333333334</v>
      </c>
      <c r="X1118">
        <v>23.094010767585029</v>
      </c>
      <c r="Y1118">
        <v>40</v>
      </c>
      <c r="Z1118">
        <v>70.08</v>
      </c>
      <c r="AA1118">
        <v>1</v>
      </c>
      <c r="AB1118">
        <v>1.1547005383792515</v>
      </c>
      <c r="AC1118">
        <v>40</v>
      </c>
      <c r="AD1118">
        <v>3.6888794541139363</v>
      </c>
      <c r="AE1118">
        <v>0</v>
      </c>
      <c r="AF1118">
        <v>1</v>
      </c>
    </row>
    <row r="1119" spans="1:32" x14ac:dyDescent="0.35">
      <c r="A1119" s="1">
        <v>45505</v>
      </c>
      <c r="B1119">
        <v>2024</v>
      </c>
      <c r="C1119">
        <v>8</v>
      </c>
      <c r="D1119">
        <v>3</v>
      </c>
      <c r="E1119">
        <v>1</v>
      </c>
      <c r="F1119">
        <v>0</v>
      </c>
      <c r="G1119" t="s">
        <v>612</v>
      </c>
      <c r="H1119" t="s">
        <v>610</v>
      </c>
      <c r="I1119" t="s">
        <v>796</v>
      </c>
      <c r="J1119" t="s">
        <v>797</v>
      </c>
      <c r="K1119" t="s">
        <v>787</v>
      </c>
      <c r="L1119" t="s">
        <v>96</v>
      </c>
      <c r="M1119" t="s">
        <v>1603</v>
      </c>
      <c r="N1119" t="s">
        <v>1609</v>
      </c>
      <c r="O1119">
        <v>858</v>
      </c>
      <c r="P1119">
        <v>3317</v>
      </c>
      <c r="Q1119">
        <v>2459</v>
      </c>
      <c r="R1119">
        <v>0</v>
      </c>
      <c r="S1119">
        <v>2067</v>
      </c>
      <c r="T1119">
        <v>2067</v>
      </c>
      <c r="U1119">
        <v>0</v>
      </c>
      <c r="V1119">
        <v>0</v>
      </c>
      <c r="W1119">
        <v>1105.6666666666667</v>
      </c>
      <c r="X1119">
        <v>1041.0313796103042</v>
      </c>
      <c r="Y1119">
        <v>2067</v>
      </c>
      <c r="Z1119">
        <v>386.5967365967366</v>
      </c>
      <c r="AA1119">
        <v>1</v>
      </c>
      <c r="AB1119">
        <v>0.92344318544287807</v>
      </c>
      <c r="AC1119">
        <v>2067</v>
      </c>
      <c r="AD1119">
        <v>7.6338535596817678</v>
      </c>
      <c r="AE1119">
        <v>2</v>
      </c>
      <c r="AF1119">
        <v>1</v>
      </c>
    </row>
    <row r="1120" spans="1:32" x14ac:dyDescent="0.35">
      <c r="A1120" s="1">
        <v>45474</v>
      </c>
      <c r="B1120">
        <v>2024</v>
      </c>
      <c r="C1120">
        <v>7</v>
      </c>
      <c r="D1120">
        <v>3</v>
      </c>
      <c r="E1120">
        <v>1</v>
      </c>
      <c r="F1120">
        <v>0</v>
      </c>
      <c r="G1120" t="s">
        <v>629</v>
      </c>
      <c r="H1120" t="s">
        <v>272</v>
      </c>
      <c r="I1120" t="s">
        <v>969</v>
      </c>
      <c r="J1120" t="s">
        <v>970</v>
      </c>
      <c r="K1120" t="s">
        <v>972</v>
      </c>
      <c r="L1120" t="s">
        <v>60</v>
      </c>
      <c r="M1120" t="s">
        <v>1612</v>
      </c>
      <c r="N1120" t="s">
        <v>1619</v>
      </c>
      <c r="O1120">
        <v>127750</v>
      </c>
      <c r="P1120">
        <v>110380</v>
      </c>
      <c r="Q1120">
        <v>-17370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-40</v>
      </c>
      <c r="Z1120">
        <v>86.403131115459885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 x14ac:dyDescent="0.35">
      <c r="A1121" s="1">
        <v>45505</v>
      </c>
      <c r="B1121">
        <v>2024</v>
      </c>
      <c r="C1121">
        <v>8</v>
      </c>
      <c r="D1121">
        <v>3</v>
      </c>
      <c r="E1121">
        <v>1</v>
      </c>
      <c r="F1121">
        <v>0</v>
      </c>
      <c r="G1121" t="s">
        <v>629</v>
      </c>
      <c r="H1121" t="s">
        <v>272</v>
      </c>
      <c r="I1121" t="s">
        <v>969</v>
      </c>
      <c r="J1121" t="s">
        <v>970</v>
      </c>
      <c r="K1121" t="s">
        <v>972</v>
      </c>
      <c r="L1121" t="s">
        <v>60</v>
      </c>
      <c r="M1121" t="s">
        <v>1612</v>
      </c>
      <c r="N1121" t="s">
        <v>1620</v>
      </c>
      <c r="O1121">
        <v>127750</v>
      </c>
      <c r="P1121">
        <v>110340</v>
      </c>
      <c r="Q1121">
        <v>-17410</v>
      </c>
      <c r="R1121">
        <v>0</v>
      </c>
      <c r="S1121">
        <v>-40</v>
      </c>
      <c r="T1121">
        <v>-40</v>
      </c>
      <c r="U1121">
        <v>0</v>
      </c>
      <c r="V1121">
        <v>0</v>
      </c>
      <c r="W1121">
        <v>-13.333333333333334</v>
      </c>
      <c r="X1121">
        <v>23.094010767585029</v>
      </c>
      <c r="Y1121">
        <v>-40</v>
      </c>
      <c r="Z1121">
        <v>86.371819960861046</v>
      </c>
      <c r="AA1121">
        <v>1</v>
      </c>
      <c r="AB1121">
        <v>-1.1547005383792515</v>
      </c>
      <c r="AC1121">
        <v>40</v>
      </c>
      <c r="AD1121">
        <v>3.6888794541139363</v>
      </c>
      <c r="AE1121">
        <v>0</v>
      </c>
      <c r="AF1121">
        <v>0</v>
      </c>
    </row>
    <row r="1122" spans="1:32" x14ac:dyDescent="0.35">
      <c r="A1122" s="1">
        <v>45474</v>
      </c>
      <c r="B1122">
        <v>2024</v>
      </c>
      <c r="C1122">
        <v>7</v>
      </c>
      <c r="D1122">
        <v>3</v>
      </c>
      <c r="E1122">
        <v>1</v>
      </c>
      <c r="F1122">
        <v>0</v>
      </c>
      <c r="G1122" t="s">
        <v>267</v>
      </c>
      <c r="H1122" t="s">
        <v>265</v>
      </c>
      <c r="I1122" t="s">
        <v>761</v>
      </c>
      <c r="J1122" t="s">
        <v>762</v>
      </c>
      <c r="K1122" t="s">
        <v>764</v>
      </c>
      <c r="L1122" t="s">
        <v>60</v>
      </c>
      <c r="M1122" t="s">
        <v>1612</v>
      </c>
      <c r="N1122" t="s">
        <v>1619</v>
      </c>
      <c r="O1122">
        <v>620</v>
      </c>
      <c r="P1122">
        <v>620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40</v>
      </c>
      <c r="Z1122">
        <v>100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x14ac:dyDescent="0.35">
      <c r="A1123" s="1">
        <v>45474</v>
      </c>
      <c r="B1123">
        <v>2024</v>
      </c>
      <c r="C1123">
        <v>7</v>
      </c>
      <c r="D1123">
        <v>3</v>
      </c>
      <c r="E1123">
        <v>1</v>
      </c>
      <c r="F1123">
        <v>0</v>
      </c>
      <c r="G1123" t="s">
        <v>612</v>
      </c>
      <c r="H1123" t="s">
        <v>610</v>
      </c>
      <c r="I1123" t="s">
        <v>933</v>
      </c>
      <c r="J1123" t="s">
        <v>934</v>
      </c>
      <c r="K1123" t="s">
        <v>936</v>
      </c>
      <c r="L1123" t="s">
        <v>93</v>
      </c>
      <c r="M1123" t="s">
        <v>1603</v>
      </c>
      <c r="N1123" t="s">
        <v>1611</v>
      </c>
      <c r="O1123">
        <v>0</v>
      </c>
      <c r="P1123">
        <v>129480</v>
      </c>
      <c r="Q1123">
        <v>129480</v>
      </c>
      <c r="R1123">
        <v>0</v>
      </c>
      <c r="S1123">
        <v>129480</v>
      </c>
      <c r="T1123">
        <v>129480</v>
      </c>
      <c r="U1123">
        <v>0</v>
      </c>
      <c r="V1123">
        <v>0</v>
      </c>
      <c r="W1123">
        <v>64740</v>
      </c>
      <c r="X1123">
        <v>91556.186028034179</v>
      </c>
      <c r="Y1123">
        <v>123696</v>
      </c>
      <c r="Z1123">
        <v>100</v>
      </c>
      <c r="AA1123">
        <v>1</v>
      </c>
      <c r="AB1123">
        <v>0.70710678118654746</v>
      </c>
      <c r="AC1123">
        <v>129480</v>
      </c>
      <c r="AD1123">
        <v>11.771281708040181</v>
      </c>
      <c r="AE1123">
        <v>1</v>
      </c>
      <c r="AF1123">
        <v>1</v>
      </c>
    </row>
    <row r="1124" spans="1:32" x14ac:dyDescent="0.35">
      <c r="A1124" s="1">
        <v>45323</v>
      </c>
      <c r="B1124">
        <v>2024</v>
      </c>
      <c r="C1124">
        <v>2</v>
      </c>
      <c r="D1124">
        <v>1</v>
      </c>
      <c r="E1124">
        <v>0</v>
      </c>
      <c r="F1124">
        <v>0</v>
      </c>
      <c r="G1124" t="s">
        <v>612</v>
      </c>
      <c r="H1124" t="s">
        <v>610</v>
      </c>
      <c r="I1124" t="s">
        <v>1015</v>
      </c>
      <c r="J1124" t="s">
        <v>1016</v>
      </c>
      <c r="K1124" t="s">
        <v>994</v>
      </c>
      <c r="L1124" t="s">
        <v>93</v>
      </c>
      <c r="M1124" t="s">
        <v>1603</v>
      </c>
      <c r="N1124" t="s">
        <v>1608</v>
      </c>
      <c r="O1124">
        <v>0</v>
      </c>
      <c r="P1124">
        <v>59390.49</v>
      </c>
      <c r="Q1124">
        <v>59390.49</v>
      </c>
      <c r="R1124">
        <v>0</v>
      </c>
      <c r="S1124">
        <v>59390.49</v>
      </c>
      <c r="T1124">
        <v>59390.49</v>
      </c>
      <c r="U1124">
        <v>0</v>
      </c>
      <c r="V1124">
        <v>0</v>
      </c>
      <c r="W1124">
        <v>59390.49</v>
      </c>
      <c r="X1124">
        <v>0</v>
      </c>
      <c r="Y1124">
        <v>-34201.339999999997</v>
      </c>
      <c r="Z1124">
        <v>100</v>
      </c>
      <c r="AA1124">
        <v>1</v>
      </c>
      <c r="AB1124">
        <v>0</v>
      </c>
      <c r="AC1124">
        <v>59390.49</v>
      </c>
      <c r="AD1124">
        <v>10.991889391523101</v>
      </c>
      <c r="AE1124">
        <v>1</v>
      </c>
      <c r="AF1124">
        <v>1</v>
      </c>
    </row>
    <row r="1125" spans="1:32" x14ac:dyDescent="0.35">
      <c r="A1125" s="1">
        <v>45474</v>
      </c>
      <c r="B1125">
        <v>2024</v>
      </c>
      <c r="C1125">
        <v>7</v>
      </c>
      <c r="D1125">
        <v>3</v>
      </c>
      <c r="E1125">
        <v>1</v>
      </c>
      <c r="F1125">
        <v>0</v>
      </c>
      <c r="G1125" t="s">
        <v>618</v>
      </c>
      <c r="H1125" t="s">
        <v>616</v>
      </c>
      <c r="I1125" t="s">
        <v>991</v>
      </c>
      <c r="J1125" t="s">
        <v>992</v>
      </c>
      <c r="K1125" t="s">
        <v>994</v>
      </c>
      <c r="L1125" t="s">
        <v>72</v>
      </c>
      <c r="M1125" t="s">
        <v>1612</v>
      </c>
      <c r="N1125" t="s">
        <v>1619</v>
      </c>
      <c r="O1125">
        <v>0</v>
      </c>
      <c r="P1125">
        <v>27880</v>
      </c>
      <c r="Q1125">
        <v>27880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-40</v>
      </c>
      <c r="Z1125">
        <v>100</v>
      </c>
      <c r="AA1125">
        <v>1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x14ac:dyDescent="0.35">
      <c r="A1126" s="1">
        <v>45505</v>
      </c>
      <c r="B1126">
        <v>2024</v>
      </c>
      <c r="C1126">
        <v>8</v>
      </c>
      <c r="D1126">
        <v>3</v>
      </c>
      <c r="E1126">
        <v>1</v>
      </c>
      <c r="F1126">
        <v>0</v>
      </c>
      <c r="G1126" t="s">
        <v>618</v>
      </c>
      <c r="H1126" t="s">
        <v>616</v>
      </c>
      <c r="I1126" t="s">
        <v>991</v>
      </c>
      <c r="J1126" t="s">
        <v>992</v>
      </c>
      <c r="K1126" t="s">
        <v>994</v>
      </c>
      <c r="L1126" t="s">
        <v>72</v>
      </c>
      <c r="M1126" t="s">
        <v>1612</v>
      </c>
      <c r="N1126" t="s">
        <v>1620</v>
      </c>
      <c r="O1126">
        <v>0</v>
      </c>
      <c r="P1126">
        <v>27840</v>
      </c>
      <c r="Q1126">
        <v>27840</v>
      </c>
      <c r="R1126">
        <v>0</v>
      </c>
      <c r="S1126">
        <v>-40</v>
      </c>
      <c r="T1126">
        <v>-40</v>
      </c>
      <c r="U1126">
        <v>0</v>
      </c>
      <c r="V1126">
        <v>0</v>
      </c>
      <c r="W1126">
        <v>-13.333333333333334</v>
      </c>
      <c r="X1126">
        <v>23.094010767585029</v>
      </c>
      <c r="Y1126">
        <v>-40</v>
      </c>
      <c r="Z1126">
        <v>100</v>
      </c>
      <c r="AA1126">
        <v>1</v>
      </c>
      <c r="AB1126">
        <v>-1.1547005383792515</v>
      </c>
      <c r="AC1126">
        <v>40</v>
      </c>
      <c r="AD1126">
        <v>3.6888794541139363</v>
      </c>
      <c r="AE1126">
        <v>0</v>
      </c>
      <c r="AF1126">
        <v>0</v>
      </c>
    </row>
    <row r="1127" spans="1:32" x14ac:dyDescent="0.35">
      <c r="A1127" s="1">
        <v>45474</v>
      </c>
      <c r="B1127">
        <v>2024</v>
      </c>
      <c r="C1127">
        <v>7</v>
      </c>
      <c r="D1127">
        <v>3</v>
      </c>
      <c r="E1127">
        <v>1</v>
      </c>
      <c r="F1127">
        <v>0</v>
      </c>
      <c r="G1127" t="s">
        <v>629</v>
      </c>
      <c r="H1127" t="s">
        <v>272</v>
      </c>
      <c r="I1127" t="s">
        <v>1124</v>
      </c>
      <c r="J1127" t="s">
        <v>1125</v>
      </c>
      <c r="K1127" t="s">
        <v>1127</v>
      </c>
      <c r="L1127" t="s">
        <v>63</v>
      </c>
      <c r="M1127" t="s">
        <v>1612</v>
      </c>
      <c r="N1127" t="s">
        <v>1619</v>
      </c>
      <c r="O1127">
        <v>0</v>
      </c>
      <c r="P1127">
        <v>120</v>
      </c>
      <c r="Q1127">
        <v>120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40</v>
      </c>
      <c r="Z1127">
        <v>100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35">
      <c r="A1128" s="1">
        <v>45474</v>
      </c>
      <c r="B1128">
        <v>2024</v>
      </c>
      <c r="C1128">
        <v>7</v>
      </c>
      <c r="D1128">
        <v>3</v>
      </c>
      <c r="E1128">
        <v>1</v>
      </c>
      <c r="F1128">
        <v>0</v>
      </c>
      <c r="G1128" t="s">
        <v>267</v>
      </c>
      <c r="H1128" t="s">
        <v>265</v>
      </c>
      <c r="I1128" t="s">
        <v>1290</v>
      </c>
      <c r="J1128" t="s">
        <v>1291</v>
      </c>
      <c r="K1128" t="s">
        <v>1293</v>
      </c>
      <c r="L1128" t="s">
        <v>63</v>
      </c>
      <c r="M1128" t="s">
        <v>1612</v>
      </c>
      <c r="N1128" t="s">
        <v>1619</v>
      </c>
      <c r="O1128">
        <v>0</v>
      </c>
      <c r="P1128">
        <v>-4620</v>
      </c>
      <c r="Q1128">
        <v>-4620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-40</v>
      </c>
      <c r="Z1128">
        <v>100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x14ac:dyDescent="0.35">
      <c r="A1129" s="1">
        <v>45505</v>
      </c>
      <c r="B1129">
        <v>2024</v>
      </c>
      <c r="C1129">
        <v>8</v>
      </c>
      <c r="D1129">
        <v>3</v>
      </c>
      <c r="E1129">
        <v>1</v>
      </c>
      <c r="F1129">
        <v>0</v>
      </c>
      <c r="G1129" t="s">
        <v>267</v>
      </c>
      <c r="H1129" t="s">
        <v>265</v>
      </c>
      <c r="I1129" t="s">
        <v>1290</v>
      </c>
      <c r="J1129" t="s">
        <v>1291</v>
      </c>
      <c r="K1129" t="s">
        <v>1293</v>
      </c>
      <c r="L1129" t="s">
        <v>63</v>
      </c>
      <c r="M1129" t="s">
        <v>1612</v>
      </c>
      <c r="N1129" t="s">
        <v>1620</v>
      </c>
      <c r="O1129">
        <v>0</v>
      </c>
      <c r="P1129">
        <v>-4660</v>
      </c>
      <c r="Q1129">
        <v>-4660</v>
      </c>
      <c r="R1129">
        <v>0</v>
      </c>
      <c r="S1129">
        <v>-40</v>
      </c>
      <c r="T1129">
        <v>-40</v>
      </c>
      <c r="U1129">
        <v>0</v>
      </c>
      <c r="V1129">
        <v>0</v>
      </c>
      <c r="W1129">
        <v>-13.333333333333334</v>
      </c>
      <c r="X1129">
        <v>23.094010767585029</v>
      </c>
      <c r="Y1129">
        <v>-40</v>
      </c>
      <c r="Z1129">
        <v>100</v>
      </c>
      <c r="AA1129">
        <v>1</v>
      </c>
      <c r="AB1129">
        <v>-1.1547005383792515</v>
      </c>
      <c r="AC1129">
        <v>40</v>
      </c>
      <c r="AD1129">
        <v>3.6888794541139363</v>
      </c>
      <c r="AE1129">
        <v>0</v>
      </c>
      <c r="AF1129">
        <v>0</v>
      </c>
    </row>
    <row r="1130" spans="1:32" x14ac:dyDescent="0.35">
      <c r="A1130" s="1">
        <v>45292</v>
      </c>
      <c r="B1130">
        <v>2024</v>
      </c>
      <c r="C1130">
        <v>1</v>
      </c>
      <c r="D1130">
        <v>1</v>
      </c>
      <c r="E1130">
        <v>0</v>
      </c>
      <c r="F1130">
        <v>0</v>
      </c>
      <c r="G1130" t="s">
        <v>267</v>
      </c>
      <c r="H1130" t="s">
        <v>265</v>
      </c>
      <c r="I1130" t="s">
        <v>1356</v>
      </c>
      <c r="J1130" t="s">
        <v>1357</v>
      </c>
      <c r="K1130" t="s">
        <v>1359</v>
      </c>
      <c r="L1130" t="s">
        <v>60</v>
      </c>
      <c r="M1130" t="s">
        <v>1612</v>
      </c>
      <c r="N1130" t="s">
        <v>1613</v>
      </c>
      <c r="O1130">
        <v>0</v>
      </c>
      <c r="P1130">
        <v>-500</v>
      </c>
      <c r="Q1130">
        <v>-500</v>
      </c>
      <c r="R1130">
        <v>0</v>
      </c>
      <c r="S1130">
        <v>-500</v>
      </c>
      <c r="T1130">
        <v>-500</v>
      </c>
      <c r="U1130">
        <v>0</v>
      </c>
      <c r="V1130">
        <v>0</v>
      </c>
      <c r="W1130">
        <v>-500</v>
      </c>
      <c r="X1130">
        <v>0</v>
      </c>
      <c r="Y1130">
        <v>-21620</v>
      </c>
      <c r="Z1130">
        <v>100</v>
      </c>
      <c r="AA1130">
        <v>1</v>
      </c>
      <c r="AB1130">
        <v>0</v>
      </c>
      <c r="AC1130">
        <v>500</v>
      </c>
      <c r="AD1130">
        <v>6.2146080984221914</v>
      </c>
      <c r="AE1130">
        <v>0</v>
      </c>
      <c r="AF1130">
        <v>0</v>
      </c>
    </row>
    <row r="1131" spans="1:32" x14ac:dyDescent="0.35">
      <c r="A1131" s="1">
        <v>45383</v>
      </c>
      <c r="B1131">
        <v>2024</v>
      </c>
      <c r="C1131">
        <v>4</v>
      </c>
      <c r="D1131">
        <v>2</v>
      </c>
      <c r="E1131">
        <v>0</v>
      </c>
      <c r="F1131">
        <v>0</v>
      </c>
      <c r="G1131" t="s">
        <v>267</v>
      </c>
      <c r="H1131" t="s">
        <v>265</v>
      </c>
      <c r="I1131" t="s">
        <v>1356</v>
      </c>
      <c r="J1131" t="s">
        <v>1357</v>
      </c>
      <c r="K1131" t="s">
        <v>1359</v>
      </c>
      <c r="L1131" t="s">
        <v>60</v>
      </c>
      <c r="M1131" t="s">
        <v>1612</v>
      </c>
      <c r="N1131" t="s">
        <v>1616</v>
      </c>
      <c r="O1131">
        <v>0</v>
      </c>
      <c r="P1131">
        <v>-22120</v>
      </c>
      <c r="Q1131">
        <v>-22120</v>
      </c>
      <c r="R1131">
        <v>0</v>
      </c>
      <c r="S1131">
        <v>-21620</v>
      </c>
      <c r="T1131">
        <v>-21620</v>
      </c>
      <c r="U1131">
        <v>0</v>
      </c>
      <c r="V1131">
        <v>0</v>
      </c>
      <c r="W1131">
        <v>-14413.333333333334</v>
      </c>
      <c r="X1131">
        <v>12482.312819879708</v>
      </c>
      <c r="Y1131">
        <v>21620</v>
      </c>
      <c r="Z1131">
        <v>100</v>
      </c>
      <c r="AA1131">
        <v>1</v>
      </c>
      <c r="AB1131">
        <v>-0.57735026918962573</v>
      </c>
      <c r="AC1131">
        <v>21620</v>
      </c>
      <c r="AD1131">
        <v>9.9813740911931994</v>
      </c>
      <c r="AE1131">
        <v>0</v>
      </c>
      <c r="AF1131">
        <v>0</v>
      </c>
    </row>
    <row r="1132" spans="1:32" x14ac:dyDescent="0.35">
      <c r="A1132" s="1">
        <v>45474</v>
      </c>
      <c r="B1132">
        <v>2024</v>
      </c>
      <c r="C1132">
        <v>7</v>
      </c>
      <c r="D1132">
        <v>3</v>
      </c>
      <c r="E1132">
        <v>1</v>
      </c>
      <c r="F1132">
        <v>0</v>
      </c>
      <c r="G1132" t="s">
        <v>267</v>
      </c>
      <c r="H1132" t="s">
        <v>265</v>
      </c>
      <c r="I1132" t="s">
        <v>1356</v>
      </c>
      <c r="J1132" t="s">
        <v>1357</v>
      </c>
      <c r="K1132" t="s">
        <v>1359</v>
      </c>
      <c r="L1132" t="s">
        <v>60</v>
      </c>
      <c r="M1132" t="s">
        <v>1612</v>
      </c>
      <c r="N1132" t="s">
        <v>1619</v>
      </c>
      <c r="O1132">
        <v>0</v>
      </c>
      <c r="P1132">
        <v>-22120</v>
      </c>
      <c r="Q1132">
        <v>-22120</v>
      </c>
      <c r="R1132">
        <v>0</v>
      </c>
      <c r="S1132">
        <v>-21620</v>
      </c>
      <c r="T1132">
        <v>-21620</v>
      </c>
      <c r="U1132">
        <v>0</v>
      </c>
      <c r="V1132">
        <v>0</v>
      </c>
      <c r="W1132">
        <v>-14413.333333333334</v>
      </c>
      <c r="X1132">
        <v>12482.312819879708</v>
      </c>
      <c r="Y1132">
        <v>21620</v>
      </c>
      <c r="Z1132">
        <v>100</v>
      </c>
      <c r="AA1132">
        <v>1</v>
      </c>
      <c r="AB1132">
        <v>-0.57735026918962573</v>
      </c>
      <c r="AC1132">
        <v>21620</v>
      </c>
      <c r="AD1132">
        <v>9.9813740911931994</v>
      </c>
      <c r="AE1132">
        <v>0</v>
      </c>
      <c r="AF1132">
        <v>0</v>
      </c>
    </row>
    <row r="1133" spans="1:32" x14ac:dyDescent="0.35">
      <c r="A1133" s="1">
        <v>45505</v>
      </c>
      <c r="B1133">
        <v>2024</v>
      </c>
      <c r="C1133">
        <v>8</v>
      </c>
      <c r="D1133">
        <v>3</v>
      </c>
      <c r="E1133">
        <v>1</v>
      </c>
      <c r="F1133">
        <v>0</v>
      </c>
      <c r="G1133" t="s">
        <v>612</v>
      </c>
      <c r="H1133" t="s">
        <v>610</v>
      </c>
      <c r="I1133" t="s">
        <v>1332</v>
      </c>
      <c r="J1133" t="s">
        <v>1333</v>
      </c>
      <c r="K1133" t="s">
        <v>240</v>
      </c>
      <c r="L1133" t="s">
        <v>93</v>
      </c>
      <c r="M1133" t="s">
        <v>1603</v>
      </c>
      <c r="N1133" t="s">
        <v>1609</v>
      </c>
      <c r="O1133">
        <v>0</v>
      </c>
      <c r="P1133">
        <v>-7100</v>
      </c>
      <c r="Q1133">
        <v>-7100</v>
      </c>
      <c r="R1133">
        <v>0</v>
      </c>
      <c r="S1133">
        <v>-7100</v>
      </c>
      <c r="T1133">
        <v>-7100</v>
      </c>
      <c r="U1133">
        <v>0</v>
      </c>
      <c r="V1133">
        <v>0</v>
      </c>
      <c r="W1133">
        <v>-3550</v>
      </c>
      <c r="X1133">
        <v>5020.4581464244875</v>
      </c>
      <c r="Y1133">
        <v>-7100</v>
      </c>
      <c r="Z1133">
        <v>100</v>
      </c>
      <c r="AA1133">
        <v>1</v>
      </c>
      <c r="AB1133">
        <v>-0.70710678118654746</v>
      </c>
      <c r="AC1133">
        <v>7100</v>
      </c>
      <c r="AD1133">
        <v>8.8678500630294064</v>
      </c>
      <c r="AE1133">
        <v>0</v>
      </c>
      <c r="AF1133">
        <v>0</v>
      </c>
    </row>
    <row r="1134" spans="1:32" x14ac:dyDescent="0.35">
      <c r="A1134" s="1">
        <v>45444</v>
      </c>
      <c r="B1134">
        <v>2024</v>
      </c>
      <c r="C1134">
        <v>6</v>
      </c>
      <c r="D1134">
        <v>2</v>
      </c>
      <c r="E1134">
        <v>1</v>
      </c>
      <c r="F1134">
        <v>0</v>
      </c>
      <c r="G1134" t="s">
        <v>267</v>
      </c>
      <c r="H1134" t="s">
        <v>265</v>
      </c>
      <c r="I1134" t="s">
        <v>1135</v>
      </c>
      <c r="J1134" t="s">
        <v>1136</v>
      </c>
      <c r="K1134" t="s">
        <v>1138</v>
      </c>
      <c r="L1134" t="s">
        <v>63</v>
      </c>
      <c r="M1134" t="s">
        <v>1612</v>
      </c>
      <c r="N1134" t="s">
        <v>1618</v>
      </c>
      <c r="O1134">
        <v>0</v>
      </c>
      <c r="P1134">
        <v>880</v>
      </c>
      <c r="Q1134">
        <v>880</v>
      </c>
      <c r="R1134">
        <v>0</v>
      </c>
      <c r="S1134">
        <v>-4240</v>
      </c>
      <c r="T1134">
        <v>-4240</v>
      </c>
      <c r="U1134">
        <v>0</v>
      </c>
      <c r="V1134">
        <v>0</v>
      </c>
      <c r="W1134">
        <v>0</v>
      </c>
      <c r="X1134">
        <v>4240</v>
      </c>
      <c r="Y1134">
        <v>4240</v>
      </c>
      <c r="Z1134">
        <v>100</v>
      </c>
      <c r="AA1134">
        <v>1</v>
      </c>
      <c r="AB1134">
        <v>-1</v>
      </c>
      <c r="AC1134">
        <v>4240</v>
      </c>
      <c r="AD1134">
        <v>8.3523185482260036</v>
      </c>
      <c r="AE1134">
        <v>0</v>
      </c>
      <c r="AF1134">
        <v>0</v>
      </c>
    </row>
    <row r="1135" spans="1:32" x14ac:dyDescent="0.35">
      <c r="A1135" s="1">
        <v>45474</v>
      </c>
      <c r="B1135">
        <v>2024</v>
      </c>
      <c r="C1135">
        <v>7</v>
      </c>
      <c r="D1135">
        <v>3</v>
      </c>
      <c r="E1135">
        <v>1</v>
      </c>
      <c r="F1135">
        <v>0</v>
      </c>
      <c r="G1135" t="s">
        <v>267</v>
      </c>
      <c r="H1135" t="s">
        <v>265</v>
      </c>
      <c r="I1135" t="s">
        <v>1135</v>
      </c>
      <c r="J1135" t="s">
        <v>1136</v>
      </c>
      <c r="K1135" t="s">
        <v>1138</v>
      </c>
      <c r="L1135" t="s">
        <v>63</v>
      </c>
      <c r="M1135" t="s">
        <v>1612</v>
      </c>
      <c r="N1135" t="s">
        <v>1619</v>
      </c>
      <c r="O1135">
        <v>0</v>
      </c>
      <c r="P1135">
        <v>880</v>
      </c>
      <c r="Q1135">
        <v>880</v>
      </c>
      <c r="R1135">
        <v>0</v>
      </c>
      <c r="S1135">
        <v>-4240</v>
      </c>
      <c r="T1135">
        <v>-4240</v>
      </c>
      <c r="U1135">
        <v>0</v>
      </c>
      <c r="V1135">
        <v>0</v>
      </c>
      <c r="W1135">
        <v>0</v>
      </c>
      <c r="X1135">
        <v>4240</v>
      </c>
      <c r="Y1135">
        <v>-40</v>
      </c>
      <c r="Z1135">
        <v>100</v>
      </c>
      <c r="AA1135">
        <v>1</v>
      </c>
      <c r="AB1135">
        <v>-1</v>
      </c>
      <c r="AC1135">
        <v>4240</v>
      </c>
      <c r="AD1135">
        <v>8.3523185482260036</v>
      </c>
      <c r="AE1135">
        <v>0</v>
      </c>
      <c r="AF1135">
        <v>0</v>
      </c>
    </row>
    <row r="1136" spans="1:32" x14ac:dyDescent="0.35">
      <c r="A1136" s="1">
        <v>45474</v>
      </c>
      <c r="B1136">
        <v>2024</v>
      </c>
      <c r="C1136">
        <v>7</v>
      </c>
      <c r="D1136">
        <v>3</v>
      </c>
      <c r="E1136">
        <v>1</v>
      </c>
      <c r="F1136">
        <v>0</v>
      </c>
      <c r="G1136" t="s">
        <v>267</v>
      </c>
      <c r="H1136" t="s">
        <v>265</v>
      </c>
      <c r="I1136" t="s">
        <v>1353</v>
      </c>
      <c r="J1136" t="s">
        <v>1354</v>
      </c>
      <c r="K1136" t="s">
        <v>1346</v>
      </c>
      <c r="L1136" t="s">
        <v>60</v>
      </c>
      <c r="M1136" t="s">
        <v>1612</v>
      </c>
      <c r="N1136" t="s">
        <v>1619</v>
      </c>
      <c r="O1136">
        <v>0</v>
      </c>
      <c r="P1136">
        <v>-118120</v>
      </c>
      <c r="Q1136">
        <v>-118120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-40</v>
      </c>
      <c r="Z1136">
        <v>100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x14ac:dyDescent="0.35">
      <c r="A1137" s="1">
        <v>45505</v>
      </c>
      <c r="B1137">
        <v>2024</v>
      </c>
      <c r="C1137">
        <v>8</v>
      </c>
      <c r="D1137">
        <v>3</v>
      </c>
      <c r="E1137">
        <v>1</v>
      </c>
      <c r="F1137">
        <v>0</v>
      </c>
      <c r="G1137" t="s">
        <v>267</v>
      </c>
      <c r="H1137" t="s">
        <v>265</v>
      </c>
      <c r="I1137" t="s">
        <v>1353</v>
      </c>
      <c r="J1137" t="s">
        <v>1354</v>
      </c>
      <c r="K1137" t="s">
        <v>1346</v>
      </c>
      <c r="L1137" t="s">
        <v>60</v>
      </c>
      <c r="M1137" t="s">
        <v>1612</v>
      </c>
      <c r="N1137" t="s">
        <v>1620</v>
      </c>
      <c r="O1137">
        <v>0</v>
      </c>
      <c r="P1137">
        <v>-118160</v>
      </c>
      <c r="Q1137">
        <v>-118160</v>
      </c>
      <c r="R1137">
        <v>0</v>
      </c>
      <c r="S1137">
        <v>-40</v>
      </c>
      <c r="T1137">
        <v>-40</v>
      </c>
      <c r="U1137">
        <v>0</v>
      </c>
      <c r="V1137">
        <v>0</v>
      </c>
      <c r="W1137">
        <v>-13.333333333333334</v>
      </c>
      <c r="X1137">
        <v>23.094010767585029</v>
      </c>
      <c r="Y1137">
        <v>-40</v>
      </c>
      <c r="Z1137">
        <v>100</v>
      </c>
      <c r="AA1137">
        <v>1</v>
      </c>
      <c r="AB1137">
        <v>-1.1547005383792515</v>
      </c>
      <c r="AC1137">
        <v>40</v>
      </c>
      <c r="AD1137">
        <v>3.6888794541139363</v>
      </c>
      <c r="AE1137">
        <v>0</v>
      </c>
      <c r="AF1137">
        <v>0</v>
      </c>
    </row>
    <row r="1138" spans="1:32" x14ac:dyDescent="0.35">
      <c r="A1138" s="1">
        <v>45323</v>
      </c>
      <c r="B1138">
        <v>2024</v>
      </c>
      <c r="C1138">
        <v>2</v>
      </c>
      <c r="D1138">
        <v>1</v>
      </c>
      <c r="E1138">
        <v>0</v>
      </c>
      <c r="F1138">
        <v>0</v>
      </c>
      <c r="G1138" t="s">
        <v>612</v>
      </c>
      <c r="H1138" t="s">
        <v>610</v>
      </c>
      <c r="I1138" t="s">
        <v>715</v>
      </c>
      <c r="J1138" t="s">
        <v>716</v>
      </c>
      <c r="K1138" t="s">
        <v>703</v>
      </c>
      <c r="L1138" t="s">
        <v>90</v>
      </c>
      <c r="M1138" t="s">
        <v>1603</v>
      </c>
      <c r="N1138" t="s">
        <v>1608</v>
      </c>
      <c r="O1138">
        <v>0</v>
      </c>
      <c r="P1138">
        <v>-732</v>
      </c>
      <c r="Q1138">
        <v>-732</v>
      </c>
      <c r="R1138">
        <v>0</v>
      </c>
      <c r="S1138">
        <v>-732</v>
      </c>
      <c r="T1138">
        <v>-732</v>
      </c>
      <c r="U1138">
        <v>0</v>
      </c>
      <c r="V1138">
        <v>0</v>
      </c>
      <c r="W1138">
        <v>-732</v>
      </c>
      <c r="X1138">
        <v>0</v>
      </c>
      <c r="Y1138">
        <v>-366</v>
      </c>
      <c r="Z1138">
        <v>100</v>
      </c>
      <c r="AA1138">
        <v>1</v>
      </c>
      <c r="AB1138">
        <v>0</v>
      </c>
      <c r="AC1138">
        <v>732</v>
      </c>
      <c r="AD1138">
        <v>6.5957805139613113</v>
      </c>
      <c r="AE1138">
        <v>0</v>
      </c>
      <c r="AF1138">
        <v>0</v>
      </c>
    </row>
    <row r="1139" spans="1:32" x14ac:dyDescent="0.35">
      <c r="A1139" s="1">
        <v>45474</v>
      </c>
      <c r="B1139">
        <v>2024</v>
      </c>
      <c r="C1139">
        <v>7</v>
      </c>
      <c r="D1139">
        <v>3</v>
      </c>
      <c r="E1139">
        <v>1</v>
      </c>
      <c r="F1139">
        <v>0</v>
      </c>
      <c r="G1139" t="s">
        <v>624</v>
      </c>
      <c r="H1139" t="s">
        <v>622</v>
      </c>
      <c r="I1139" t="s">
        <v>1343</v>
      </c>
      <c r="J1139" t="s">
        <v>1344</v>
      </c>
      <c r="K1139" t="s">
        <v>1346</v>
      </c>
      <c r="L1139" t="s">
        <v>63</v>
      </c>
      <c r="M1139" t="s">
        <v>1612</v>
      </c>
      <c r="N1139" t="s">
        <v>1619</v>
      </c>
      <c r="O1139">
        <v>0</v>
      </c>
      <c r="P1139">
        <v>-48620</v>
      </c>
      <c r="Q1139">
        <v>-48620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-40</v>
      </c>
      <c r="Z1139">
        <v>100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</row>
    <row r="1140" spans="1:32" x14ac:dyDescent="0.35">
      <c r="A1140" s="1">
        <v>45505</v>
      </c>
      <c r="B1140">
        <v>2024</v>
      </c>
      <c r="C1140">
        <v>8</v>
      </c>
      <c r="D1140">
        <v>3</v>
      </c>
      <c r="E1140">
        <v>1</v>
      </c>
      <c r="F1140">
        <v>0</v>
      </c>
      <c r="G1140" t="s">
        <v>624</v>
      </c>
      <c r="H1140" t="s">
        <v>622</v>
      </c>
      <c r="I1140" t="s">
        <v>1343</v>
      </c>
      <c r="J1140" t="s">
        <v>1344</v>
      </c>
      <c r="K1140" t="s">
        <v>1346</v>
      </c>
      <c r="L1140" t="s">
        <v>63</v>
      </c>
      <c r="M1140" t="s">
        <v>1612</v>
      </c>
      <c r="N1140" t="s">
        <v>1620</v>
      </c>
      <c r="O1140">
        <v>0</v>
      </c>
      <c r="P1140">
        <v>-48660</v>
      </c>
      <c r="Q1140">
        <v>-48660</v>
      </c>
      <c r="R1140">
        <v>0</v>
      </c>
      <c r="S1140">
        <v>-40</v>
      </c>
      <c r="T1140">
        <v>-40</v>
      </c>
      <c r="U1140">
        <v>0</v>
      </c>
      <c r="V1140">
        <v>0</v>
      </c>
      <c r="W1140">
        <v>-13.333333333333334</v>
      </c>
      <c r="X1140">
        <v>23.094010767585029</v>
      </c>
      <c r="Y1140">
        <v>-40</v>
      </c>
      <c r="Z1140">
        <v>100</v>
      </c>
      <c r="AA1140">
        <v>1</v>
      </c>
      <c r="AB1140">
        <v>-1.1547005383792515</v>
      </c>
      <c r="AC1140">
        <v>40</v>
      </c>
      <c r="AD1140">
        <v>3.6888794541139363</v>
      </c>
      <c r="AE1140">
        <v>0</v>
      </c>
      <c r="AF1140">
        <v>0</v>
      </c>
    </row>
    <row r="1141" spans="1:32" x14ac:dyDescent="0.35">
      <c r="A1141" s="1">
        <v>45474</v>
      </c>
      <c r="B1141">
        <v>2024</v>
      </c>
      <c r="C1141">
        <v>7</v>
      </c>
      <c r="D1141">
        <v>3</v>
      </c>
      <c r="E1141">
        <v>1</v>
      </c>
      <c r="F1141">
        <v>0</v>
      </c>
      <c r="G1141" t="s">
        <v>267</v>
      </c>
      <c r="H1141" t="s">
        <v>265</v>
      </c>
      <c r="I1141" t="s">
        <v>778</v>
      </c>
      <c r="J1141" t="s">
        <v>779</v>
      </c>
      <c r="K1141" t="s">
        <v>781</v>
      </c>
      <c r="L1141" t="s">
        <v>63</v>
      </c>
      <c r="M1141" t="s">
        <v>1612</v>
      </c>
      <c r="N1141" t="s">
        <v>1619</v>
      </c>
      <c r="O1141">
        <v>0</v>
      </c>
      <c r="P1141">
        <v>120</v>
      </c>
      <c r="Q1141">
        <v>120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40</v>
      </c>
      <c r="Z1141">
        <v>100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</row>
    <row r="1142" spans="1:32" x14ac:dyDescent="0.35">
      <c r="A1142" s="1">
        <v>45444</v>
      </c>
      <c r="B1142">
        <v>2024</v>
      </c>
      <c r="C1142">
        <v>6</v>
      </c>
      <c r="D1142">
        <v>2</v>
      </c>
      <c r="E1142">
        <v>1</v>
      </c>
      <c r="F1142">
        <v>0</v>
      </c>
      <c r="G1142" t="s">
        <v>267</v>
      </c>
      <c r="H1142" t="s">
        <v>265</v>
      </c>
      <c r="I1142" t="s">
        <v>1151</v>
      </c>
      <c r="J1142" t="s">
        <v>1152</v>
      </c>
      <c r="K1142" t="s">
        <v>1154</v>
      </c>
      <c r="L1142" t="s">
        <v>60</v>
      </c>
      <c r="M1142" t="s">
        <v>1612</v>
      </c>
      <c r="N1142" t="s">
        <v>1618</v>
      </c>
      <c r="O1142">
        <v>0</v>
      </c>
      <c r="P1142">
        <v>2120</v>
      </c>
      <c r="Q1142">
        <v>2120</v>
      </c>
      <c r="R1142">
        <v>0</v>
      </c>
      <c r="S1142">
        <v>-20000</v>
      </c>
      <c r="T1142">
        <v>-20000</v>
      </c>
      <c r="U1142">
        <v>0</v>
      </c>
      <c r="V1142">
        <v>0</v>
      </c>
      <c r="W1142">
        <v>0</v>
      </c>
      <c r="X1142">
        <v>20000</v>
      </c>
      <c r="Y1142">
        <v>20000</v>
      </c>
      <c r="Z1142">
        <v>100</v>
      </c>
      <c r="AA1142">
        <v>1</v>
      </c>
      <c r="AB1142">
        <v>-1</v>
      </c>
      <c r="AC1142">
        <v>20000</v>
      </c>
      <c r="AD1142">
        <v>9.9034875525361272</v>
      </c>
      <c r="AE1142">
        <v>0</v>
      </c>
      <c r="AF1142">
        <v>0</v>
      </c>
    </row>
    <row r="1143" spans="1:32" x14ac:dyDescent="0.35">
      <c r="A1143" s="1">
        <v>45413</v>
      </c>
      <c r="B1143">
        <v>2024</v>
      </c>
      <c r="C1143">
        <v>5</v>
      </c>
      <c r="D1143">
        <v>2</v>
      </c>
      <c r="E1143">
        <v>1</v>
      </c>
      <c r="F1143">
        <v>0</v>
      </c>
      <c r="G1143" t="s">
        <v>612</v>
      </c>
      <c r="H1143" t="s">
        <v>610</v>
      </c>
      <c r="I1143" t="s">
        <v>715</v>
      </c>
      <c r="J1143" t="s">
        <v>716</v>
      </c>
      <c r="K1143" t="s">
        <v>703</v>
      </c>
      <c r="L1143" t="s">
        <v>96</v>
      </c>
      <c r="M1143" t="s">
        <v>1603</v>
      </c>
      <c r="N1143" t="s">
        <v>1605</v>
      </c>
      <c r="O1143">
        <v>0</v>
      </c>
      <c r="P1143">
        <v>-366</v>
      </c>
      <c r="Q1143">
        <v>-366</v>
      </c>
      <c r="R1143">
        <v>0</v>
      </c>
      <c r="S1143">
        <v>-366</v>
      </c>
      <c r="T1143">
        <v>-366</v>
      </c>
      <c r="U1143">
        <v>0</v>
      </c>
      <c r="V1143">
        <v>0</v>
      </c>
      <c r="W1143">
        <v>-122</v>
      </c>
      <c r="X1143">
        <v>211.31019852340302</v>
      </c>
      <c r="Y1143">
        <v>-366</v>
      </c>
      <c r="Z1143">
        <v>100</v>
      </c>
      <c r="AA1143">
        <v>1</v>
      </c>
      <c r="AB1143">
        <v>-1.1547005383792517</v>
      </c>
      <c r="AC1143">
        <v>366</v>
      </c>
      <c r="AD1143">
        <v>5.9026333334013659</v>
      </c>
      <c r="AE1143">
        <v>0</v>
      </c>
      <c r="AF1143">
        <v>0</v>
      </c>
    </row>
    <row r="1144" spans="1:32" x14ac:dyDescent="0.35">
      <c r="A1144" s="1">
        <v>45383</v>
      </c>
      <c r="B1144">
        <v>2024</v>
      </c>
      <c r="C1144">
        <v>4</v>
      </c>
      <c r="D1144">
        <v>2</v>
      </c>
      <c r="E1144">
        <v>0</v>
      </c>
      <c r="F1144">
        <v>0</v>
      </c>
      <c r="G1144" t="s">
        <v>612</v>
      </c>
      <c r="H1144" t="s">
        <v>610</v>
      </c>
      <c r="I1144" t="s">
        <v>739</v>
      </c>
      <c r="J1144" t="s">
        <v>740</v>
      </c>
      <c r="K1144" t="s">
        <v>703</v>
      </c>
      <c r="L1144" t="s">
        <v>93</v>
      </c>
      <c r="M1144" t="s">
        <v>1603</v>
      </c>
      <c r="N1144" t="s">
        <v>1607</v>
      </c>
      <c r="O1144">
        <v>0</v>
      </c>
      <c r="P1144">
        <v>-61447</v>
      </c>
      <c r="Q1144">
        <v>-61447</v>
      </c>
      <c r="R1144">
        <v>0</v>
      </c>
      <c r="S1144">
        <v>-61447</v>
      </c>
      <c r="T1144">
        <v>-61447</v>
      </c>
      <c r="U1144">
        <v>0</v>
      </c>
      <c r="V1144">
        <v>0</v>
      </c>
      <c r="W1144">
        <v>-61447</v>
      </c>
      <c r="X1144">
        <v>0</v>
      </c>
      <c r="Y1144">
        <v>61447</v>
      </c>
      <c r="Z1144">
        <v>100</v>
      </c>
      <c r="AA1144">
        <v>1</v>
      </c>
      <c r="AB1144">
        <v>0</v>
      </c>
      <c r="AC1144">
        <v>61447</v>
      </c>
      <c r="AD1144">
        <v>11.02593029362343</v>
      </c>
      <c r="AE1144">
        <v>0</v>
      </c>
      <c r="AF1144">
        <v>0</v>
      </c>
    </row>
    <row r="1145" spans="1:32" x14ac:dyDescent="0.35">
      <c r="A1145" s="1">
        <v>45474</v>
      </c>
      <c r="B1145">
        <v>2024</v>
      </c>
      <c r="C1145">
        <v>7</v>
      </c>
      <c r="D1145">
        <v>3</v>
      </c>
      <c r="E1145">
        <v>1</v>
      </c>
      <c r="F1145">
        <v>0</v>
      </c>
      <c r="G1145" t="s">
        <v>267</v>
      </c>
      <c r="H1145" t="s">
        <v>265</v>
      </c>
      <c r="I1145" t="s">
        <v>687</v>
      </c>
      <c r="J1145" t="s">
        <v>688</v>
      </c>
      <c r="K1145" t="s">
        <v>690</v>
      </c>
      <c r="L1145" t="s">
        <v>63</v>
      </c>
      <c r="M1145" t="s">
        <v>1612</v>
      </c>
      <c r="N1145" t="s">
        <v>1619</v>
      </c>
      <c r="O1145">
        <v>0</v>
      </c>
      <c r="P1145">
        <v>120</v>
      </c>
      <c r="Q1145">
        <v>120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40</v>
      </c>
      <c r="Z1145">
        <v>100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</row>
    <row r="1146" spans="1:32" x14ac:dyDescent="0.35">
      <c r="A1146" s="1">
        <v>45474</v>
      </c>
      <c r="B1146">
        <v>2024</v>
      </c>
      <c r="C1146">
        <v>7</v>
      </c>
      <c r="D1146">
        <v>3</v>
      </c>
      <c r="E1146">
        <v>1</v>
      </c>
      <c r="F1146">
        <v>0</v>
      </c>
      <c r="G1146" t="s">
        <v>267</v>
      </c>
      <c r="H1146" t="s">
        <v>265</v>
      </c>
      <c r="I1146" t="s">
        <v>1356</v>
      </c>
      <c r="J1146" t="s">
        <v>1357</v>
      </c>
      <c r="K1146" t="s">
        <v>1359</v>
      </c>
      <c r="L1146" t="s">
        <v>63</v>
      </c>
      <c r="M1146" t="s">
        <v>1612</v>
      </c>
      <c r="N1146" t="s">
        <v>1619</v>
      </c>
      <c r="O1146">
        <v>0</v>
      </c>
      <c r="P1146">
        <v>-2120</v>
      </c>
      <c r="Q1146">
        <v>-2120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-40</v>
      </c>
      <c r="Z1146">
        <v>100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 x14ac:dyDescent="0.35">
      <c r="A1147" s="1">
        <v>45505</v>
      </c>
      <c r="B1147">
        <v>2024</v>
      </c>
      <c r="C1147">
        <v>8</v>
      </c>
      <c r="D1147">
        <v>3</v>
      </c>
      <c r="E1147">
        <v>1</v>
      </c>
      <c r="F1147">
        <v>0</v>
      </c>
      <c r="G1147" t="s">
        <v>267</v>
      </c>
      <c r="H1147" t="s">
        <v>265</v>
      </c>
      <c r="I1147" t="s">
        <v>1356</v>
      </c>
      <c r="J1147" t="s">
        <v>1357</v>
      </c>
      <c r="K1147" t="s">
        <v>1359</v>
      </c>
      <c r="L1147" t="s">
        <v>63</v>
      </c>
      <c r="M1147" t="s">
        <v>1612</v>
      </c>
      <c r="N1147" t="s">
        <v>1620</v>
      </c>
      <c r="O1147">
        <v>0</v>
      </c>
      <c r="P1147">
        <v>-2160</v>
      </c>
      <c r="Q1147">
        <v>-2160</v>
      </c>
      <c r="R1147">
        <v>0</v>
      </c>
      <c r="S1147">
        <v>-40</v>
      </c>
      <c r="T1147">
        <v>-40</v>
      </c>
      <c r="U1147">
        <v>0</v>
      </c>
      <c r="V1147">
        <v>0</v>
      </c>
      <c r="W1147">
        <v>-13.333333333333334</v>
      </c>
      <c r="X1147">
        <v>23.094010767585029</v>
      </c>
      <c r="Y1147">
        <v>-40</v>
      </c>
      <c r="Z1147">
        <v>100</v>
      </c>
      <c r="AA1147">
        <v>1</v>
      </c>
      <c r="AB1147">
        <v>-1.1547005383792515</v>
      </c>
      <c r="AC1147">
        <v>40</v>
      </c>
      <c r="AD1147">
        <v>3.6888794541139363</v>
      </c>
      <c r="AE1147">
        <v>0</v>
      </c>
      <c r="AF1147">
        <v>0</v>
      </c>
    </row>
    <row r="1148" spans="1:32" x14ac:dyDescent="0.35">
      <c r="A1148" s="1">
        <v>45474</v>
      </c>
      <c r="B1148">
        <v>2024</v>
      </c>
      <c r="C1148">
        <v>7</v>
      </c>
      <c r="D1148">
        <v>3</v>
      </c>
      <c r="E1148">
        <v>1</v>
      </c>
      <c r="F1148">
        <v>0</v>
      </c>
      <c r="G1148" t="s">
        <v>267</v>
      </c>
      <c r="H1148" t="s">
        <v>265</v>
      </c>
      <c r="I1148" t="s">
        <v>877</v>
      </c>
      <c r="J1148" t="s">
        <v>878</v>
      </c>
      <c r="K1148" t="s">
        <v>219</v>
      </c>
      <c r="L1148" t="s">
        <v>60</v>
      </c>
      <c r="M1148" t="s">
        <v>1612</v>
      </c>
      <c r="N1148" t="s">
        <v>1619</v>
      </c>
      <c r="O1148">
        <v>0</v>
      </c>
      <c r="P1148">
        <v>880</v>
      </c>
      <c r="Q1148">
        <v>880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-40</v>
      </c>
      <c r="Z1148">
        <v>100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 x14ac:dyDescent="0.35">
      <c r="A1149" s="1">
        <v>45505</v>
      </c>
      <c r="B1149">
        <v>2024</v>
      </c>
      <c r="C1149">
        <v>8</v>
      </c>
      <c r="D1149">
        <v>3</v>
      </c>
      <c r="E1149">
        <v>1</v>
      </c>
      <c r="F1149">
        <v>0</v>
      </c>
      <c r="G1149" t="s">
        <v>267</v>
      </c>
      <c r="H1149" t="s">
        <v>265</v>
      </c>
      <c r="I1149" t="s">
        <v>877</v>
      </c>
      <c r="J1149" t="s">
        <v>878</v>
      </c>
      <c r="K1149" t="s">
        <v>219</v>
      </c>
      <c r="L1149" t="s">
        <v>60</v>
      </c>
      <c r="M1149" t="s">
        <v>1612</v>
      </c>
      <c r="N1149" t="s">
        <v>1620</v>
      </c>
      <c r="O1149">
        <v>0</v>
      </c>
      <c r="P1149">
        <v>840</v>
      </c>
      <c r="Q1149">
        <v>840</v>
      </c>
      <c r="R1149">
        <v>0</v>
      </c>
      <c r="S1149">
        <v>-40</v>
      </c>
      <c r="T1149">
        <v>-40</v>
      </c>
      <c r="U1149">
        <v>0</v>
      </c>
      <c r="V1149">
        <v>0</v>
      </c>
      <c r="W1149">
        <v>-13.333333333333334</v>
      </c>
      <c r="X1149">
        <v>23.094010767585029</v>
      </c>
      <c r="Y1149">
        <v>-40</v>
      </c>
      <c r="Z1149">
        <v>100</v>
      </c>
      <c r="AA1149">
        <v>1</v>
      </c>
      <c r="AB1149">
        <v>-1.1547005383792515</v>
      </c>
      <c r="AC1149">
        <v>40</v>
      </c>
      <c r="AD1149">
        <v>3.6888794541139363</v>
      </c>
      <c r="AE1149">
        <v>0</v>
      </c>
      <c r="AF1149">
        <v>0</v>
      </c>
    </row>
    <row r="1150" spans="1:32" x14ac:dyDescent="0.35">
      <c r="A1150" s="1">
        <v>45474</v>
      </c>
      <c r="B1150">
        <v>2024</v>
      </c>
      <c r="C1150">
        <v>7</v>
      </c>
      <c r="D1150">
        <v>3</v>
      </c>
      <c r="E1150">
        <v>1</v>
      </c>
      <c r="F1150">
        <v>0</v>
      </c>
      <c r="G1150" t="s">
        <v>294</v>
      </c>
      <c r="H1150" t="s">
        <v>292</v>
      </c>
      <c r="I1150" t="s">
        <v>1021</v>
      </c>
      <c r="J1150" t="s">
        <v>1022</v>
      </c>
      <c r="K1150" t="s">
        <v>1024</v>
      </c>
      <c r="L1150" t="s">
        <v>75</v>
      </c>
      <c r="M1150" t="s">
        <v>1612</v>
      </c>
      <c r="N1150" t="s">
        <v>1619</v>
      </c>
      <c r="O1150">
        <v>0</v>
      </c>
      <c r="P1150">
        <v>880</v>
      </c>
      <c r="Q1150">
        <v>880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-40</v>
      </c>
      <c r="Z1150">
        <v>100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 x14ac:dyDescent="0.35">
      <c r="A1151" s="1">
        <v>45505</v>
      </c>
      <c r="B1151">
        <v>2024</v>
      </c>
      <c r="C1151">
        <v>8</v>
      </c>
      <c r="D1151">
        <v>3</v>
      </c>
      <c r="E1151">
        <v>1</v>
      </c>
      <c r="F1151">
        <v>0</v>
      </c>
      <c r="G1151" t="s">
        <v>294</v>
      </c>
      <c r="H1151" t="s">
        <v>292</v>
      </c>
      <c r="I1151" t="s">
        <v>1021</v>
      </c>
      <c r="J1151" t="s">
        <v>1022</v>
      </c>
      <c r="K1151" t="s">
        <v>1024</v>
      </c>
      <c r="L1151" t="s">
        <v>75</v>
      </c>
      <c r="M1151" t="s">
        <v>1612</v>
      </c>
      <c r="N1151" t="s">
        <v>1620</v>
      </c>
      <c r="O1151">
        <v>0</v>
      </c>
      <c r="P1151">
        <v>840</v>
      </c>
      <c r="Q1151">
        <v>840</v>
      </c>
      <c r="R1151">
        <v>0</v>
      </c>
      <c r="S1151">
        <v>-40</v>
      </c>
      <c r="T1151">
        <v>-40</v>
      </c>
      <c r="U1151">
        <v>0</v>
      </c>
      <c r="V1151">
        <v>0</v>
      </c>
      <c r="W1151">
        <v>-13.333333333333334</v>
      </c>
      <c r="X1151">
        <v>23.094010767585029</v>
      </c>
      <c r="Y1151">
        <v>-40</v>
      </c>
      <c r="Z1151">
        <v>100</v>
      </c>
      <c r="AA1151">
        <v>1</v>
      </c>
      <c r="AB1151">
        <v>-1.1547005383792515</v>
      </c>
      <c r="AC1151">
        <v>40</v>
      </c>
      <c r="AD1151">
        <v>3.6888794541139363</v>
      </c>
      <c r="AE1151">
        <v>0</v>
      </c>
      <c r="AF1151">
        <v>0</v>
      </c>
    </row>
    <row r="1152" spans="1:32" x14ac:dyDescent="0.35">
      <c r="A1152" s="1">
        <v>45292</v>
      </c>
      <c r="B1152">
        <v>2024</v>
      </c>
      <c r="C1152">
        <v>1</v>
      </c>
      <c r="D1152">
        <v>1</v>
      </c>
      <c r="E1152">
        <v>0</v>
      </c>
      <c r="F1152">
        <v>0</v>
      </c>
      <c r="G1152" t="s">
        <v>267</v>
      </c>
      <c r="H1152" t="s">
        <v>265</v>
      </c>
      <c r="I1152" t="s">
        <v>1343</v>
      </c>
      <c r="J1152" t="s">
        <v>1344</v>
      </c>
      <c r="K1152" t="s">
        <v>1346</v>
      </c>
      <c r="L1152" t="s">
        <v>63</v>
      </c>
      <c r="M1152" t="s">
        <v>1612</v>
      </c>
      <c r="N1152" t="s">
        <v>1613</v>
      </c>
      <c r="O1152">
        <v>0</v>
      </c>
      <c r="P1152">
        <v>-380</v>
      </c>
      <c r="Q1152">
        <v>-380</v>
      </c>
      <c r="R1152">
        <v>0</v>
      </c>
      <c r="S1152">
        <v>-380</v>
      </c>
      <c r="T1152">
        <v>-380</v>
      </c>
      <c r="U1152">
        <v>0</v>
      </c>
      <c r="V1152">
        <v>0</v>
      </c>
      <c r="W1152">
        <v>-380</v>
      </c>
      <c r="X1152">
        <v>0</v>
      </c>
      <c r="Y1152">
        <v>380</v>
      </c>
      <c r="Z1152">
        <v>100</v>
      </c>
      <c r="AA1152">
        <v>1</v>
      </c>
      <c r="AB1152">
        <v>0</v>
      </c>
      <c r="AC1152">
        <v>380</v>
      </c>
      <c r="AD1152">
        <v>5.9401712527204316</v>
      </c>
      <c r="AE1152">
        <v>0</v>
      </c>
      <c r="AF1152">
        <v>0</v>
      </c>
    </row>
    <row r="1153" spans="1:32" x14ac:dyDescent="0.35">
      <c r="A1153" s="1">
        <v>45413</v>
      </c>
      <c r="B1153">
        <v>2024</v>
      </c>
      <c r="C1153">
        <v>5</v>
      </c>
      <c r="D1153">
        <v>2</v>
      </c>
      <c r="E1153">
        <v>1</v>
      </c>
      <c r="F1153">
        <v>0</v>
      </c>
      <c r="G1153" t="s">
        <v>267</v>
      </c>
      <c r="H1153" t="s">
        <v>265</v>
      </c>
      <c r="I1153" t="s">
        <v>1343</v>
      </c>
      <c r="J1153" t="s">
        <v>1344</v>
      </c>
      <c r="K1153" t="s">
        <v>1346</v>
      </c>
      <c r="L1153" t="s">
        <v>63</v>
      </c>
      <c r="M1153" t="s">
        <v>1612</v>
      </c>
      <c r="N1153" t="s">
        <v>1617</v>
      </c>
      <c r="O1153">
        <v>0</v>
      </c>
      <c r="P1153">
        <v>-380</v>
      </c>
      <c r="Q1153">
        <v>-380</v>
      </c>
      <c r="R1153">
        <v>0</v>
      </c>
      <c r="S1153">
        <v>-380</v>
      </c>
      <c r="T1153">
        <v>-380</v>
      </c>
      <c r="U1153">
        <v>0</v>
      </c>
      <c r="V1153">
        <v>0</v>
      </c>
      <c r="W1153">
        <v>0</v>
      </c>
      <c r="X1153">
        <v>380</v>
      </c>
      <c r="Y1153">
        <v>380</v>
      </c>
      <c r="Z1153">
        <v>100</v>
      </c>
      <c r="AA1153">
        <v>1</v>
      </c>
      <c r="AB1153">
        <v>-1</v>
      </c>
      <c r="AC1153">
        <v>380</v>
      </c>
      <c r="AD1153">
        <v>5.9401712527204316</v>
      </c>
      <c r="AE1153">
        <v>0</v>
      </c>
      <c r="AF1153">
        <v>0</v>
      </c>
    </row>
    <row r="1154" spans="1:32" x14ac:dyDescent="0.35">
      <c r="A1154" s="1">
        <v>45505</v>
      </c>
      <c r="B1154">
        <v>2024</v>
      </c>
      <c r="C1154">
        <v>8</v>
      </c>
      <c r="D1154">
        <v>3</v>
      </c>
      <c r="E1154">
        <v>1</v>
      </c>
      <c r="F1154">
        <v>0</v>
      </c>
      <c r="G1154" t="s">
        <v>267</v>
      </c>
      <c r="H1154" t="s">
        <v>265</v>
      </c>
      <c r="I1154" t="s">
        <v>1343</v>
      </c>
      <c r="J1154" t="s">
        <v>1344</v>
      </c>
      <c r="K1154" t="s">
        <v>1346</v>
      </c>
      <c r="L1154" t="s">
        <v>63</v>
      </c>
      <c r="M1154" t="s">
        <v>1612</v>
      </c>
      <c r="N1154" t="s">
        <v>1620</v>
      </c>
      <c r="O1154">
        <v>0</v>
      </c>
      <c r="P1154">
        <v>-340</v>
      </c>
      <c r="Q1154">
        <v>-340</v>
      </c>
      <c r="R1154">
        <v>0</v>
      </c>
      <c r="S1154">
        <v>-340</v>
      </c>
      <c r="T1154">
        <v>-340</v>
      </c>
      <c r="U1154">
        <v>0</v>
      </c>
      <c r="V1154">
        <v>0</v>
      </c>
      <c r="W1154">
        <v>13.333333333333334</v>
      </c>
      <c r="X1154">
        <v>360.18513757973597</v>
      </c>
      <c r="Y1154">
        <v>-340</v>
      </c>
      <c r="Z1154">
        <v>100</v>
      </c>
      <c r="AA1154">
        <v>1</v>
      </c>
      <c r="AB1154">
        <v>-0.98097699340832512</v>
      </c>
      <c r="AC1154">
        <v>340</v>
      </c>
      <c r="AD1154">
        <v>5.8289456176102075</v>
      </c>
      <c r="AE1154">
        <v>0</v>
      </c>
      <c r="AF1154">
        <v>0</v>
      </c>
    </row>
    <row r="1155" spans="1:32" x14ac:dyDescent="0.35">
      <c r="A1155" s="1">
        <v>45474</v>
      </c>
      <c r="B1155">
        <v>2024</v>
      </c>
      <c r="C1155">
        <v>7</v>
      </c>
      <c r="D1155">
        <v>3</v>
      </c>
      <c r="E1155">
        <v>1</v>
      </c>
      <c r="F1155">
        <v>0</v>
      </c>
      <c r="G1155" t="s">
        <v>267</v>
      </c>
      <c r="H1155" t="s">
        <v>265</v>
      </c>
      <c r="I1155" t="s">
        <v>1374</v>
      </c>
      <c r="J1155" t="s">
        <v>1375</v>
      </c>
      <c r="K1155" t="s">
        <v>1377</v>
      </c>
      <c r="L1155" t="s">
        <v>66</v>
      </c>
      <c r="M1155" t="s">
        <v>1612</v>
      </c>
      <c r="N1155" t="s">
        <v>1619</v>
      </c>
      <c r="O1155">
        <v>0</v>
      </c>
      <c r="P1155">
        <v>-3620</v>
      </c>
      <c r="Q1155">
        <v>-3620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-40</v>
      </c>
      <c r="Z1155">
        <v>100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 x14ac:dyDescent="0.35">
      <c r="A1156" s="1">
        <v>45505</v>
      </c>
      <c r="B1156">
        <v>2024</v>
      </c>
      <c r="C1156">
        <v>8</v>
      </c>
      <c r="D1156">
        <v>3</v>
      </c>
      <c r="E1156">
        <v>1</v>
      </c>
      <c r="F1156">
        <v>0</v>
      </c>
      <c r="G1156" t="s">
        <v>267</v>
      </c>
      <c r="H1156" t="s">
        <v>265</v>
      </c>
      <c r="I1156" t="s">
        <v>1374</v>
      </c>
      <c r="J1156" t="s">
        <v>1375</v>
      </c>
      <c r="K1156" t="s">
        <v>1377</v>
      </c>
      <c r="L1156" t="s">
        <v>66</v>
      </c>
      <c r="M1156" t="s">
        <v>1612</v>
      </c>
      <c r="N1156" t="s">
        <v>1620</v>
      </c>
      <c r="O1156">
        <v>0</v>
      </c>
      <c r="P1156">
        <v>-3660</v>
      </c>
      <c r="Q1156">
        <v>-3660</v>
      </c>
      <c r="R1156">
        <v>0</v>
      </c>
      <c r="S1156">
        <v>-40</v>
      </c>
      <c r="T1156">
        <v>-40</v>
      </c>
      <c r="U1156">
        <v>0</v>
      </c>
      <c r="V1156">
        <v>0</v>
      </c>
      <c r="W1156">
        <v>-13.333333333333334</v>
      </c>
      <c r="X1156">
        <v>23.094010767585029</v>
      </c>
      <c r="Y1156">
        <v>-40</v>
      </c>
      <c r="Z1156">
        <v>100</v>
      </c>
      <c r="AA1156">
        <v>1</v>
      </c>
      <c r="AB1156">
        <v>-1.1547005383792515</v>
      </c>
      <c r="AC1156">
        <v>40</v>
      </c>
      <c r="AD1156">
        <v>3.6888794541139363</v>
      </c>
      <c r="AE1156">
        <v>0</v>
      </c>
      <c r="AF1156">
        <v>0</v>
      </c>
    </row>
    <row r="1157" spans="1:32" x14ac:dyDescent="0.35">
      <c r="A1157" s="1">
        <v>45474</v>
      </c>
      <c r="B1157">
        <v>2024</v>
      </c>
      <c r="C1157">
        <v>7</v>
      </c>
      <c r="D1157">
        <v>3</v>
      </c>
      <c r="E1157">
        <v>1</v>
      </c>
      <c r="F1157">
        <v>0</v>
      </c>
      <c r="G1157" t="s">
        <v>267</v>
      </c>
      <c r="H1157" t="s">
        <v>265</v>
      </c>
      <c r="I1157" t="s">
        <v>1021</v>
      </c>
      <c r="J1157" t="s">
        <v>1022</v>
      </c>
      <c r="K1157" t="s">
        <v>1024</v>
      </c>
      <c r="L1157" t="s">
        <v>60</v>
      </c>
      <c r="M1157" t="s">
        <v>1612</v>
      </c>
      <c r="N1157" t="s">
        <v>1619</v>
      </c>
      <c r="O1157">
        <v>0</v>
      </c>
      <c r="P1157">
        <v>1880</v>
      </c>
      <c r="Q1157">
        <v>1880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-40</v>
      </c>
      <c r="Z1157">
        <v>100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 x14ac:dyDescent="0.35">
      <c r="A1158" s="1">
        <v>45505</v>
      </c>
      <c r="B1158">
        <v>2024</v>
      </c>
      <c r="C1158">
        <v>8</v>
      </c>
      <c r="D1158">
        <v>3</v>
      </c>
      <c r="E1158">
        <v>1</v>
      </c>
      <c r="F1158">
        <v>0</v>
      </c>
      <c r="G1158" t="s">
        <v>267</v>
      </c>
      <c r="H1158" t="s">
        <v>265</v>
      </c>
      <c r="I1158" t="s">
        <v>1021</v>
      </c>
      <c r="J1158" t="s">
        <v>1022</v>
      </c>
      <c r="K1158" t="s">
        <v>1024</v>
      </c>
      <c r="L1158" t="s">
        <v>60</v>
      </c>
      <c r="M1158" t="s">
        <v>1612</v>
      </c>
      <c r="N1158" t="s">
        <v>1620</v>
      </c>
      <c r="O1158">
        <v>0</v>
      </c>
      <c r="P1158">
        <v>1840</v>
      </c>
      <c r="Q1158">
        <v>1840</v>
      </c>
      <c r="R1158">
        <v>0</v>
      </c>
      <c r="S1158">
        <v>-40</v>
      </c>
      <c r="T1158">
        <v>-40</v>
      </c>
      <c r="U1158">
        <v>0</v>
      </c>
      <c r="V1158">
        <v>0</v>
      </c>
      <c r="W1158">
        <v>-13.333333333333334</v>
      </c>
      <c r="X1158">
        <v>23.094010767585029</v>
      </c>
      <c r="Y1158">
        <v>-40</v>
      </c>
      <c r="Z1158">
        <v>100</v>
      </c>
      <c r="AA1158">
        <v>1</v>
      </c>
      <c r="AB1158">
        <v>-1.1547005383792515</v>
      </c>
      <c r="AC1158">
        <v>40</v>
      </c>
      <c r="AD1158">
        <v>3.6888794541139363</v>
      </c>
      <c r="AE1158">
        <v>0</v>
      </c>
      <c r="AF1158">
        <v>0</v>
      </c>
    </row>
    <row r="1159" spans="1:32" x14ac:dyDescent="0.35">
      <c r="A1159" s="1">
        <v>45444</v>
      </c>
      <c r="B1159">
        <v>2024</v>
      </c>
      <c r="C1159">
        <v>6</v>
      </c>
      <c r="D1159">
        <v>2</v>
      </c>
      <c r="E1159">
        <v>1</v>
      </c>
      <c r="F1159">
        <v>0</v>
      </c>
      <c r="G1159" t="s">
        <v>294</v>
      </c>
      <c r="H1159" t="s">
        <v>292</v>
      </c>
      <c r="I1159" t="s">
        <v>1096</v>
      </c>
      <c r="J1159" t="s">
        <v>1097</v>
      </c>
      <c r="K1159" t="s">
        <v>1099</v>
      </c>
      <c r="L1159" t="s">
        <v>75</v>
      </c>
      <c r="M1159" t="s">
        <v>1612</v>
      </c>
      <c r="N1159" t="s">
        <v>1618</v>
      </c>
      <c r="O1159">
        <v>0</v>
      </c>
      <c r="P1159">
        <v>120</v>
      </c>
      <c r="Q1159">
        <v>120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-5000</v>
      </c>
      <c r="X1159">
        <v>8660.2540378443864</v>
      </c>
      <c r="Y1159">
        <v>15000</v>
      </c>
      <c r="Z1159">
        <v>100</v>
      </c>
      <c r="AA1159">
        <v>1</v>
      </c>
      <c r="AB1159">
        <v>0.57735026918962573</v>
      </c>
      <c r="AC1159">
        <v>0</v>
      </c>
      <c r="AD1159">
        <v>0</v>
      </c>
      <c r="AE1159">
        <v>0</v>
      </c>
      <c r="AF1159">
        <v>0</v>
      </c>
    </row>
    <row r="1160" spans="1:32" x14ac:dyDescent="0.35">
      <c r="A1160" s="1">
        <v>45474</v>
      </c>
      <c r="B1160">
        <v>2024</v>
      </c>
      <c r="C1160">
        <v>7</v>
      </c>
      <c r="D1160">
        <v>3</v>
      </c>
      <c r="E1160">
        <v>1</v>
      </c>
      <c r="F1160">
        <v>0</v>
      </c>
      <c r="G1160" t="s">
        <v>629</v>
      </c>
      <c r="H1160" t="s">
        <v>272</v>
      </c>
      <c r="I1160" t="s">
        <v>877</v>
      </c>
      <c r="J1160" t="s">
        <v>878</v>
      </c>
      <c r="K1160" t="s">
        <v>219</v>
      </c>
      <c r="L1160" t="s">
        <v>60</v>
      </c>
      <c r="M1160" t="s">
        <v>1612</v>
      </c>
      <c r="N1160" t="s">
        <v>1619</v>
      </c>
      <c r="O1160">
        <v>0</v>
      </c>
      <c r="P1160">
        <v>120</v>
      </c>
      <c r="Q1160">
        <v>120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40</v>
      </c>
      <c r="Z1160">
        <v>100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35">
      <c r="A1161" s="1">
        <v>45505</v>
      </c>
      <c r="B1161">
        <v>2024</v>
      </c>
      <c r="C1161">
        <v>8</v>
      </c>
      <c r="D1161">
        <v>3</v>
      </c>
      <c r="E1161">
        <v>1</v>
      </c>
      <c r="F1161">
        <v>0</v>
      </c>
      <c r="G1161" t="s">
        <v>612</v>
      </c>
      <c r="H1161" t="s">
        <v>610</v>
      </c>
      <c r="I1161" t="s">
        <v>1374</v>
      </c>
      <c r="J1161" t="s">
        <v>1375</v>
      </c>
      <c r="K1161" t="s">
        <v>1377</v>
      </c>
      <c r="L1161" t="s">
        <v>87</v>
      </c>
      <c r="M1161" t="s">
        <v>1603</v>
      </c>
      <c r="N1161" t="s">
        <v>1609</v>
      </c>
      <c r="O1161">
        <v>0</v>
      </c>
      <c r="P1161">
        <v>-960</v>
      </c>
      <c r="Q1161">
        <v>-960</v>
      </c>
      <c r="R1161">
        <v>0</v>
      </c>
      <c r="S1161">
        <v>-960</v>
      </c>
      <c r="T1161">
        <v>-960</v>
      </c>
      <c r="U1161">
        <v>0</v>
      </c>
      <c r="V1161">
        <v>0</v>
      </c>
      <c r="W1161">
        <v>-320</v>
      </c>
      <c r="X1161">
        <v>554.25625842204079</v>
      </c>
      <c r="Y1161">
        <v>-960</v>
      </c>
      <c r="Z1161">
        <v>100</v>
      </c>
      <c r="AA1161">
        <v>1</v>
      </c>
      <c r="AB1161">
        <v>-1.1547005383792515</v>
      </c>
      <c r="AC1161">
        <v>960</v>
      </c>
      <c r="AD1161">
        <v>6.866933284461882</v>
      </c>
      <c r="AE1161">
        <v>0</v>
      </c>
      <c r="AF1161">
        <v>0</v>
      </c>
    </row>
    <row r="1162" spans="1:32" x14ac:dyDescent="0.35">
      <c r="A1162" s="1">
        <v>45474</v>
      </c>
      <c r="B1162">
        <v>2024</v>
      </c>
      <c r="C1162">
        <v>7</v>
      </c>
      <c r="D1162">
        <v>3</v>
      </c>
      <c r="E1162">
        <v>1</v>
      </c>
      <c r="F1162">
        <v>0</v>
      </c>
      <c r="G1162" t="s">
        <v>267</v>
      </c>
      <c r="H1162" t="s">
        <v>265</v>
      </c>
      <c r="I1162" t="s">
        <v>1042</v>
      </c>
      <c r="J1162" t="s">
        <v>1043</v>
      </c>
      <c r="K1162" t="s">
        <v>1045</v>
      </c>
      <c r="L1162" t="s">
        <v>60</v>
      </c>
      <c r="M1162" t="s">
        <v>1612</v>
      </c>
      <c r="N1162" t="s">
        <v>1619</v>
      </c>
      <c r="O1162">
        <v>0</v>
      </c>
      <c r="P1162">
        <v>2620</v>
      </c>
      <c r="Q1162">
        <v>2620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40</v>
      </c>
      <c r="Z1162">
        <v>100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 x14ac:dyDescent="0.35">
      <c r="A1163" s="1">
        <v>45474</v>
      </c>
      <c r="B1163">
        <v>2024</v>
      </c>
      <c r="C1163">
        <v>7</v>
      </c>
      <c r="D1163">
        <v>3</v>
      </c>
      <c r="E1163">
        <v>1</v>
      </c>
      <c r="F1163">
        <v>0</v>
      </c>
      <c r="G1163" t="s">
        <v>629</v>
      </c>
      <c r="H1163" t="s">
        <v>272</v>
      </c>
      <c r="I1163" t="s">
        <v>1343</v>
      </c>
      <c r="J1163" t="s">
        <v>1344</v>
      </c>
      <c r="K1163" t="s">
        <v>1346</v>
      </c>
      <c r="L1163" t="s">
        <v>60</v>
      </c>
      <c r="M1163" t="s">
        <v>1612</v>
      </c>
      <c r="N1163" t="s">
        <v>1619</v>
      </c>
      <c r="O1163">
        <v>0</v>
      </c>
      <c r="P1163">
        <v>-7120</v>
      </c>
      <c r="Q1163">
        <v>-7120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-40</v>
      </c>
      <c r="Z1163">
        <v>100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x14ac:dyDescent="0.35">
      <c r="A1164" s="1">
        <v>45505</v>
      </c>
      <c r="B1164">
        <v>2024</v>
      </c>
      <c r="C1164">
        <v>8</v>
      </c>
      <c r="D1164">
        <v>3</v>
      </c>
      <c r="E1164">
        <v>1</v>
      </c>
      <c r="F1164">
        <v>0</v>
      </c>
      <c r="G1164" t="s">
        <v>629</v>
      </c>
      <c r="H1164" t="s">
        <v>272</v>
      </c>
      <c r="I1164" t="s">
        <v>1343</v>
      </c>
      <c r="J1164" t="s">
        <v>1344</v>
      </c>
      <c r="K1164" t="s">
        <v>1346</v>
      </c>
      <c r="L1164" t="s">
        <v>60</v>
      </c>
      <c r="M1164" t="s">
        <v>1612</v>
      </c>
      <c r="N1164" t="s">
        <v>1620</v>
      </c>
      <c r="O1164">
        <v>0</v>
      </c>
      <c r="P1164">
        <v>-7160</v>
      </c>
      <c r="Q1164">
        <v>-7160</v>
      </c>
      <c r="R1164">
        <v>0</v>
      </c>
      <c r="S1164">
        <v>-40</v>
      </c>
      <c r="T1164">
        <v>-40</v>
      </c>
      <c r="U1164">
        <v>0</v>
      </c>
      <c r="V1164">
        <v>0</v>
      </c>
      <c r="W1164">
        <v>-13.333333333333334</v>
      </c>
      <c r="X1164">
        <v>23.094010767585029</v>
      </c>
      <c r="Y1164">
        <v>-40</v>
      </c>
      <c r="Z1164">
        <v>100</v>
      </c>
      <c r="AA1164">
        <v>1</v>
      </c>
      <c r="AB1164">
        <v>-1.1547005383792515</v>
      </c>
      <c r="AC1164">
        <v>40</v>
      </c>
      <c r="AD1164">
        <v>3.6888794541139363</v>
      </c>
      <c r="AE1164">
        <v>0</v>
      </c>
      <c r="AF1164">
        <v>0</v>
      </c>
    </row>
    <row r="1165" spans="1:32" x14ac:dyDescent="0.35">
      <c r="A1165" s="1">
        <v>45474</v>
      </c>
      <c r="B1165">
        <v>2024</v>
      </c>
      <c r="C1165">
        <v>7</v>
      </c>
      <c r="D1165">
        <v>3</v>
      </c>
      <c r="E1165">
        <v>1</v>
      </c>
      <c r="F1165">
        <v>0</v>
      </c>
      <c r="G1165" t="s">
        <v>294</v>
      </c>
      <c r="H1165" t="s">
        <v>292</v>
      </c>
      <c r="I1165" t="s">
        <v>991</v>
      </c>
      <c r="J1165" t="s">
        <v>992</v>
      </c>
      <c r="K1165" t="s">
        <v>994</v>
      </c>
      <c r="L1165" t="s">
        <v>75</v>
      </c>
      <c r="M1165" t="s">
        <v>1612</v>
      </c>
      <c r="N1165" t="s">
        <v>1619</v>
      </c>
      <c r="O1165">
        <v>0</v>
      </c>
      <c r="P1165">
        <v>1620</v>
      </c>
      <c r="Q1165">
        <v>1620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40</v>
      </c>
      <c r="Z1165">
        <v>100</v>
      </c>
      <c r="AA1165">
        <v>1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 x14ac:dyDescent="0.35">
      <c r="A1166" s="1">
        <v>45474</v>
      </c>
      <c r="B1166">
        <v>2024</v>
      </c>
      <c r="C1166">
        <v>7</v>
      </c>
      <c r="D1166">
        <v>3</v>
      </c>
      <c r="E1166">
        <v>1</v>
      </c>
      <c r="F1166">
        <v>0</v>
      </c>
      <c r="G1166" t="s">
        <v>294</v>
      </c>
      <c r="H1166" t="s">
        <v>292</v>
      </c>
      <c r="I1166" t="s">
        <v>1279</v>
      </c>
      <c r="J1166" t="s">
        <v>1280</v>
      </c>
      <c r="K1166" t="s">
        <v>1282</v>
      </c>
      <c r="L1166" t="s">
        <v>75</v>
      </c>
      <c r="M1166" t="s">
        <v>1612</v>
      </c>
      <c r="N1166" t="s">
        <v>1619</v>
      </c>
      <c r="O1166">
        <v>0</v>
      </c>
      <c r="P1166">
        <v>-120</v>
      </c>
      <c r="Q1166">
        <v>-120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-40</v>
      </c>
      <c r="Z1166">
        <v>100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 x14ac:dyDescent="0.35">
      <c r="A1167" s="1">
        <v>45505</v>
      </c>
      <c r="B1167">
        <v>2024</v>
      </c>
      <c r="C1167">
        <v>8</v>
      </c>
      <c r="D1167">
        <v>3</v>
      </c>
      <c r="E1167">
        <v>1</v>
      </c>
      <c r="F1167">
        <v>0</v>
      </c>
      <c r="G1167" t="s">
        <v>294</v>
      </c>
      <c r="H1167" t="s">
        <v>292</v>
      </c>
      <c r="I1167" t="s">
        <v>1279</v>
      </c>
      <c r="J1167" t="s">
        <v>1280</v>
      </c>
      <c r="K1167" t="s">
        <v>1282</v>
      </c>
      <c r="L1167" t="s">
        <v>75</v>
      </c>
      <c r="M1167" t="s">
        <v>1612</v>
      </c>
      <c r="N1167" t="s">
        <v>1620</v>
      </c>
      <c r="O1167">
        <v>0</v>
      </c>
      <c r="P1167">
        <v>-160</v>
      </c>
      <c r="Q1167">
        <v>-160</v>
      </c>
      <c r="R1167">
        <v>0</v>
      </c>
      <c r="S1167">
        <v>-40</v>
      </c>
      <c r="T1167">
        <v>-40</v>
      </c>
      <c r="U1167">
        <v>0</v>
      </c>
      <c r="V1167">
        <v>0</v>
      </c>
      <c r="W1167">
        <v>-13.333333333333334</v>
      </c>
      <c r="X1167">
        <v>23.094010767585029</v>
      </c>
      <c r="Y1167">
        <v>-40</v>
      </c>
      <c r="Z1167">
        <v>100</v>
      </c>
      <c r="AA1167">
        <v>1</v>
      </c>
      <c r="AB1167">
        <v>-1.1547005383792515</v>
      </c>
      <c r="AC1167">
        <v>40</v>
      </c>
      <c r="AD1167">
        <v>3.6888794541139363</v>
      </c>
      <c r="AE1167">
        <v>0</v>
      </c>
      <c r="AF1167">
        <v>0</v>
      </c>
    </row>
    <row r="1168" spans="1:32" x14ac:dyDescent="0.35">
      <c r="A1168" s="1">
        <v>45474</v>
      </c>
      <c r="B1168">
        <v>2024</v>
      </c>
      <c r="C1168">
        <v>7</v>
      </c>
      <c r="D1168">
        <v>3</v>
      </c>
      <c r="E1168">
        <v>1</v>
      </c>
      <c r="F1168">
        <v>0</v>
      </c>
      <c r="G1168" t="s">
        <v>629</v>
      </c>
      <c r="H1168" t="s">
        <v>272</v>
      </c>
      <c r="I1168" t="s">
        <v>778</v>
      </c>
      <c r="J1168" t="s">
        <v>779</v>
      </c>
      <c r="K1168" t="s">
        <v>781</v>
      </c>
      <c r="L1168" t="s">
        <v>66</v>
      </c>
      <c r="M1168" t="s">
        <v>1612</v>
      </c>
      <c r="N1168" t="s">
        <v>1619</v>
      </c>
      <c r="O1168">
        <v>0</v>
      </c>
      <c r="P1168">
        <v>120</v>
      </c>
      <c r="Q1168">
        <v>120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40</v>
      </c>
      <c r="Z1168">
        <v>100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 x14ac:dyDescent="0.35">
      <c r="A1169" s="1">
        <v>45444</v>
      </c>
      <c r="B1169">
        <v>2024</v>
      </c>
      <c r="C1169">
        <v>6</v>
      </c>
      <c r="D1169">
        <v>2</v>
      </c>
      <c r="E1169">
        <v>1</v>
      </c>
      <c r="F1169">
        <v>0</v>
      </c>
      <c r="G1169" t="s">
        <v>612</v>
      </c>
      <c r="H1169" t="s">
        <v>610</v>
      </c>
      <c r="I1169" t="s">
        <v>1048</v>
      </c>
      <c r="J1169" t="s">
        <v>1049</v>
      </c>
      <c r="K1169" t="s">
        <v>1051</v>
      </c>
      <c r="L1169" t="s">
        <v>90</v>
      </c>
      <c r="M1169" t="s">
        <v>1603</v>
      </c>
      <c r="N1169" t="s">
        <v>1606</v>
      </c>
      <c r="O1169">
        <v>0</v>
      </c>
      <c r="P1169">
        <v>-1403.44</v>
      </c>
      <c r="Q1169">
        <v>-1403.44</v>
      </c>
      <c r="R1169">
        <v>0</v>
      </c>
      <c r="S1169">
        <v>-1403.44</v>
      </c>
      <c r="T1169">
        <v>-1403.44</v>
      </c>
      <c r="U1169">
        <v>0</v>
      </c>
      <c r="V1169">
        <v>0</v>
      </c>
      <c r="W1169">
        <v>-1403.44</v>
      </c>
      <c r="X1169">
        <v>0</v>
      </c>
      <c r="Y1169">
        <v>-1403.44</v>
      </c>
      <c r="Z1169">
        <v>100</v>
      </c>
      <c r="AA1169">
        <v>1</v>
      </c>
      <c r="AB1169">
        <v>0</v>
      </c>
      <c r="AC1169">
        <v>1403.44</v>
      </c>
      <c r="AD1169">
        <v>7.2466816446209297</v>
      </c>
      <c r="AE1169">
        <v>0</v>
      </c>
      <c r="AF1169">
        <v>0</v>
      </c>
    </row>
    <row r="1170" spans="1:32" x14ac:dyDescent="0.35">
      <c r="A1170" s="1">
        <v>45505</v>
      </c>
      <c r="B1170">
        <v>2024</v>
      </c>
      <c r="C1170">
        <v>8</v>
      </c>
      <c r="D1170">
        <v>3</v>
      </c>
      <c r="E1170">
        <v>1</v>
      </c>
      <c r="F1170">
        <v>0</v>
      </c>
      <c r="G1170" t="s">
        <v>612</v>
      </c>
      <c r="H1170" t="s">
        <v>610</v>
      </c>
      <c r="I1170" t="s">
        <v>715</v>
      </c>
      <c r="J1170" t="s">
        <v>716</v>
      </c>
      <c r="K1170" t="s">
        <v>703</v>
      </c>
      <c r="L1170" t="s">
        <v>93</v>
      </c>
      <c r="M1170" t="s">
        <v>1603</v>
      </c>
      <c r="N1170" t="s">
        <v>1609</v>
      </c>
      <c r="O1170">
        <v>0</v>
      </c>
      <c r="P1170">
        <v>-366</v>
      </c>
      <c r="Q1170">
        <v>-366</v>
      </c>
      <c r="R1170">
        <v>0</v>
      </c>
      <c r="S1170">
        <v>-366</v>
      </c>
      <c r="T1170">
        <v>-366</v>
      </c>
      <c r="U1170">
        <v>0</v>
      </c>
      <c r="V1170">
        <v>0</v>
      </c>
      <c r="W1170">
        <v>-183</v>
      </c>
      <c r="X1170">
        <v>258.80108191427638</v>
      </c>
      <c r="Y1170">
        <v>-366</v>
      </c>
      <c r="Z1170">
        <v>100</v>
      </c>
      <c r="AA1170">
        <v>1</v>
      </c>
      <c r="AB1170">
        <v>-0.70710678118654757</v>
      </c>
      <c r="AC1170">
        <v>366</v>
      </c>
      <c r="AD1170">
        <v>5.9026333334013659</v>
      </c>
      <c r="AE1170">
        <v>0</v>
      </c>
      <c r="AF1170">
        <v>0</v>
      </c>
    </row>
    <row r="1171" spans="1:32" x14ac:dyDescent="0.35">
      <c r="A1171" s="1">
        <v>45474</v>
      </c>
      <c r="B1171">
        <v>2024</v>
      </c>
      <c r="C1171">
        <v>7</v>
      </c>
      <c r="D1171">
        <v>3</v>
      </c>
      <c r="E1171">
        <v>1</v>
      </c>
      <c r="F1171">
        <v>0</v>
      </c>
      <c r="G1171" t="s">
        <v>294</v>
      </c>
      <c r="H1171" t="s">
        <v>292</v>
      </c>
      <c r="I1171" t="s">
        <v>1009</v>
      </c>
      <c r="J1171" t="s">
        <v>1010</v>
      </c>
      <c r="K1171" t="s">
        <v>994</v>
      </c>
      <c r="L1171" t="s">
        <v>75</v>
      </c>
      <c r="M1171" t="s">
        <v>1612</v>
      </c>
      <c r="N1171" t="s">
        <v>1619</v>
      </c>
      <c r="O1171">
        <v>0</v>
      </c>
      <c r="P1171">
        <v>3120</v>
      </c>
      <c r="Q1171">
        <v>3120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40</v>
      </c>
      <c r="Z1171">
        <v>100</v>
      </c>
      <c r="AA1171">
        <v>1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35">
      <c r="A1172" s="1">
        <v>45352</v>
      </c>
      <c r="B1172">
        <v>2024</v>
      </c>
      <c r="C1172">
        <v>3</v>
      </c>
      <c r="D1172">
        <v>1</v>
      </c>
      <c r="E1172">
        <v>0</v>
      </c>
      <c r="F1172">
        <v>0</v>
      </c>
      <c r="G1172" t="s">
        <v>267</v>
      </c>
      <c r="H1172" t="s">
        <v>265</v>
      </c>
      <c r="I1172" t="s">
        <v>1090</v>
      </c>
      <c r="J1172" t="s">
        <v>1091</v>
      </c>
      <c r="K1172" t="s">
        <v>1093</v>
      </c>
      <c r="L1172" t="s">
        <v>60</v>
      </c>
      <c r="M1172" t="s">
        <v>1612</v>
      </c>
      <c r="N1172" t="s">
        <v>1615</v>
      </c>
      <c r="O1172">
        <v>0</v>
      </c>
      <c r="P1172">
        <v>250</v>
      </c>
      <c r="Q1172">
        <v>250</v>
      </c>
      <c r="R1172">
        <v>0</v>
      </c>
      <c r="S1172">
        <v>-370</v>
      </c>
      <c r="T1172">
        <v>-370</v>
      </c>
      <c r="U1172">
        <v>0</v>
      </c>
      <c r="V1172">
        <v>0</v>
      </c>
      <c r="W1172">
        <v>0</v>
      </c>
      <c r="X1172">
        <v>370</v>
      </c>
      <c r="Y1172">
        <v>370</v>
      </c>
      <c r="Z1172">
        <v>100</v>
      </c>
      <c r="AA1172">
        <v>1</v>
      </c>
      <c r="AB1172">
        <v>-1</v>
      </c>
      <c r="AC1172">
        <v>370</v>
      </c>
      <c r="AD1172">
        <v>5.9135030056382698</v>
      </c>
      <c r="AE1172">
        <v>0</v>
      </c>
      <c r="AF1172">
        <v>0</v>
      </c>
    </row>
    <row r="1173" spans="1:32" x14ac:dyDescent="0.35">
      <c r="A1173" s="1">
        <v>45292</v>
      </c>
      <c r="B1173">
        <v>2024</v>
      </c>
      <c r="C1173">
        <v>1</v>
      </c>
      <c r="D1173">
        <v>1</v>
      </c>
      <c r="E1173">
        <v>0</v>
      </c>
      <c r="F1173">
        <v>0</v>
      </c>
      <c r="G1173" t="s">
        <v>267</v>
      </c>
      <c r="H1173" t="s">
        <v>265</v>
      </c>
      <c r="I1173" t="s">
        <v>853</v>
      </c>
      <c r="J1173" t="s">
        <v>854</v>
      </c>
      <c r="K1173" t="s">
        <v>846</v>
      </c>
      <c r="L1173" t="s">
        <v>66</v>
      </c>
      <c r="M1173" t="s">
        <v>1612</v>
      </c>
      <c r="N1173" t="s">
        <v>1613</v>
      </c>
      <c r="O1173">
        <v>0</v>
      </c>
      <c r="P1173">
        <v>750</v>
      </c>
      <c r="Q1173">
        <v>750</v>
      </c>
      <c r="R1173">
        <v>0</v>
      </c>
      <c r="S1173">
        <v>750</v>
      </c>
      <c r="T1173">
        <v>750</v>
      </c>
      <c r="U1173">
        <v>0</v>
      </c>
      <c r="V1173">
        <v>0</v>
      </c>
      <c r="W1173">
        <v>750</v>
      </c>
      <c r="X1173">
        <v>0</v>
      </c>
      <c r="Y1173">
        <v>8130</v>
      </c>
      <c r="Z1173">
        <v>100</v>
      </c>
      <c r="AA1173">
        <v>1</v>
      </c>
      <c r="AB1173">
        <v>0</v>
      </c>
      <c r="AC1173">
        <v>750</v>
      </c>
      <c r="AD1173">
        <v>6.620073206530356</v>
      </c>
      <c r="AE1173">
        <v>0</v>
      </c>
      <c r="AF1173">
        <v>1</v>
      </c>
    </row>
    <row r="1174" spans="1:32" x14ac:dyDescent="0.35">
      <c r="A1174" s="1">
        <v>45505</v>
      </c>
      <c r="B1174">
        <v>2024</v>
      </c>
      <c r="C1174">
        <v>8</v>
      </c>
      <c r="D1174">
        <v>3</v>
      </c>
      <c r="E1174">
        <v>1</v>
      </c>
      <c r="F1174">
        <v>0</v>
      </c>
      <c r="G1174" t="s">
        <v>629</v>
      </c>
      <c r="H1174" t="s">
        <v>272</v>
      </c>
      <c r="I1174" t="s">
        <v>1124</v>
      </c>
      <c r="J1174" t="s">
        <v>1125</v>
      </c>
      <c r="K1174" t="s">
        <v>1127</v>
      </c>
      <c r="L1174" t="s">
        <v>63</v>
      </c>
      <c r="M1174" t="s">
        <v>1612</v>
      </c>
      <c r="N1174" t="s">
        <v>1620</v>
      </c>
      <c r="O1174">
        <v>0</v>
      </c>
      <c r="P1174">
        <v>160</v>
      </c>
      <c r="Q1174">
        <v>160</v>
      </c>
      <c r="R1174">
        <v>0</v>
      </c>
      <c r="S1174">
        <v>40</v>
      </c>
      <c r="T1174">
        <v>40</v>
      </c>
      <c r="U1174">
        <v>0</v>
      </c>
      <c r="V1174">
        <v>0</v>
      </c>
      <c r="W1174">
        <v>13.333333333333334</v>
      </c>
      <c r="X1174">
        <v>23.094010767585029</v>
      </c>
      <c r="Y1174">
        <v>40</v>
      </c>
      <c r="Z1174">
        <v>100</v>
      </c>
      <c r="AA1174">
        <v>1</v>
      </c>
      <c r="AB1174">
        <v>1.1547005383792515</v>
      </c>
      <c r="AC1174">
        <v>40</v>
      </c>
      <c r="AD1174">
        <v>3.6888794541139363</v>
      </c>
      <c r="AE1174">
        <v>0</v>
      </c>
      <c r="AF1174">
        <v>1</v>
      </c>
    </row>
    <row r="1175" spans="1:32" x14ac:dyDescent="0.35">
      <c r="A1175" s="1">
        <v>45383</v>
      </c>
      <c r="B1175">
        <v>2024</v>
      </c>
      <c r="C1175">
        <v>4</v>
      </c>
      <c r="D1175">
        <v>2</v>
      </c>
      <c r="E1175">
        <v>0</v>
      </c>
      <c r="F1175">
        <v>0</v>
      </c>
      <c r="G1175" t="s">
        <v>612</v>
      </c>
      <c r="H1175" t="s">
        <v>610</v>
      </c>
      <c r="I1175" t="s">
        <v>1021</v>
      </c>
      <c r="J1175" t="s">
        <v>1022</v>
      </c>
      <c r="K1175" t="s">
        <v>1024</v>
      </c>
      <c r="L1175" t="s">
        <v>87</v>
      </c>
      <c r="M1175" t="s">
        <v>1603</v>
      </c>
      <c r="N1175" t="s">
        <v>1607</v>
      </c>
      <c r="O1175">
        <v>0</v>
      </c>
      <c r="P1175">
        <v>4661.68</v>
      </c>
      <c r="Q1175">
        <v>4661.68</v>
      </c>
      <c r="R1175">
        <v>0</v>
      </c>
      <c r="S1175">
        <v>4661.68</v>
      </c>
      <c r="T1175">
        <v>4661.68</v>
      </c>
      <c r="U1175">
        <v>0</v>
      </c>
      <c r="V1175">
        <v>0</v>
      </c>
      <c r="W1175">
        <v>4661.68</v>
      </c>
      <c r="X1175">
        <v>0</v>
      </c>
      <c r="Y1175">
        <v>4661.68</v>
      </c>
      <c r="Z1175">
        <v>100</v>
      </c>
      <c r="AA1175">
        <v>1</v>
      </c>
      <c r="AB1175">
        <v>0</v>
      </c>
      <c r="AC1175">
        <v>4661.68</v>
      </c>
      <c r="AD1175">
        <v>8.4471311771712259</v>
      </c>
      <c r="AE1175">
        <v>0</v>
      </c>
      <c r="AF1175">
        <v>1</v>
      </c>
    </row>
    <row r="1176" spans="1:32" x14ac:dyDescent="0.35">
      <c r="A1176" s="1">
        <v>45352</v>
      </c>
      <c r="B1176">
        <v>2024</v>
      </c>
      <c r="C1176">
        <v>3</v>
      </c>
      <c r="D1176">
        <v>1</v>
      </c>
      <c r="E1176">
        <v>0</v>
      </c>
      <c r="F1176">
        <v>0</v>
      </c>
      <c r="G1176" t="s">
        <v>612</v>
      </c>
      <c r="H1176" t="s">
        <v>610</v>
      </c>
      <c r="I1176" t="s">
        <v>1027</v>
      </c>
      <c r="J1176" t="s">
        <v>1028</v>
      </c>
      <c r="K1176" t="s">
        <v>1024</v>
      </c>
      <c r="L1176" t="s">
        <v>90</v>
      </c>
      <c r="M1176" t="s">
        <v>1603</v>
      </c>
      <c r="N1176" t="s">
        <v>1610</v>
      </c>
      <c r="O1176">
        <v>0</v>
      </c>
      <c r="P1176">
        <v>1881.6</v>
      </c>
      <c r="Q1176">
        <v>1881.6</v>
      </c>
      <c r="R1176">
        <v>0</v>
      </c>
      <c r="S1176">
        <v>1881.6</v>
      </c>
      <c r="T1176">
        <v>1881.6</v>
      </c>
      <c r="U1176">
        <v>0</v>
      </c>
      <c r="V1176">
        <v>0</v>
      </c>
      <c r="W1176">
        <v>1881.6</v>
      </c>
      <c r="X1176">
        <v>0</v>
      </c>
      <c r="Y1176">
        <v>-823.19999999999982</v>
      </c>
      <c r="Z1176">
        <v>100</v>
      </c>
      <c r="AA1176">
        <v>1</v>
      </c>
      <c r="AB1176">
        <v>0</v>
      </c>
      <c r="AC1176">
        <v>1881.6</v>
      </c>
      <c r="AD1176">
        <v>7.5398777577043079</v>
      </c>
      <c r="AE1176">
        <v>0</v>
      </c>
      <c r="AF1176">
        <v>1</v>
      </c>
    </row>
    <row r="1177" spans="1:32" x14ac:dyDescent="0.35">
      <c r="A1177" s="1">
        <v>45444</v>
      </c>
      <c r="B1177">
        <v>2024</v>
      </c>
      <c r="C1177">
        <v>6</v>
      </c>
      <c r="D1177">
        <v>2</v>
      </c>
      <c r="E1177">
        <v>1</v>
      </c>
      <c r="F1177">
        <v>0</v>
      </c>
      <c r="G1177" t="s">
        <v>612</v>
      </c>
      <c r="H1177" t="s">
        <v>610</v>
      </c>
      <c r="I1177" t="s">
        <v>1030</v>
      </c>
      <c r="J1177" t="s">
        <v>1031</v>
      </c>
      <c r="K1177" t="s">
        <v>1024</v>
      </c>
      <c r="L1177" t="s">
        <v>96</v>
      </c>
      <c r="M1177" t="s">
        <v>1603</v>
      </c>
      <c r="N1177" t="s">
        <v>1606</v>
      </c>
      <c r="O1177">
        <v>0</v>
      </c>
      <c r="P1177">
        <v>1641.4</v>
      </c>
      <c r="Q1177">
        <v>1641.4</v>
      </c>
      <c r="R1177">
        <v>0</v>
      </c>
      <c r="S1177">
        <v>1641.4</v>
      </c>
      <c r="T1177">
        <v>1641.4</v>
      </c>
      <c r="U1177">
        <v>0</v>
      </c>
      <c r="V1177">
        <v>0</v>
      </c>
      <c r="W1177">
        <v>1641.4</v>
      </c>
      <c r="X1177">
        <v>0</v>
      </c>
      <c r="Y1177">
        <v>1641.4</v>
      </c>
      <c r="Z1177">
        <v>100</v>
      </c>
      <c r="AA1177">
        <v>1</v>
      </c>
      <c r="AB1177">
        <v>0</v>
      </c>
      <c r="AC1177">
        <v>1641.4</v>
      </c>
      <c r="AD1177">
        <v>7.4033048151956109</v>
      </c>
      <c r="AE1177">
        <v>0</v>
      </c>
      <c r="AF1177">
        <v>1</v>
      </c>
    </row>
    <row r="1178" spans="1:32" x14ac:dyDescent="0.35">
      <c r="A1178" s="1">
        <v>45505</v>
      </c>
      <c r="B1178">
        <v>2024</v>
      </c>
      <c r="C1178">
        <v>8</v>
      </c>
      <c r="D1178">
        <v>3</v>
      </c>
      <c r="E1178">
        <v>1</v>
      </c>
      <c r="F1178">
        <v>0</v>
      </c>
      <c r="G1178" t="s">
        <v>612</v>
      </c>
      <c r="H1178" t="s">
        <v>610</v>
      </c>
      <c r="I1178" t="s">
        <v>687</v>
      </c>
      <c r="J1178" t="s">
        <v>688</v>
      </c>
      <c r="K1178" t="s">
        <v>690</v>
      </c>
      <c r="L1178" t="s">
        <v>93</v>
      </c>
      <c r="M1178" t="s">
        <v>1603</v>
      </c>
      <c r="N1178" t="s">
        <v>1609</v>
      </c>
      <c r="O1178">
        <v>0</v>
      </c>
      <c r="P1178">
        <v>130.44</v>
      </c>
      <c r="Q1178">
        <v>130.44</v>
      </c>
      <c r="R1178">
        <v>0</v>
      </c>
      <c r="S1178">
        <v>130.44</v>
      </c>
      <c r="T1178">
        <v>130.44</v>
      </c>
      <c r="U1178">
        <v>0</v>
      </c>
      <c r="V1178">
        <v>0</v>
      </c>
      <c r="W1178">
        <v>65.22</v>
      </c>
      <c r="X1178">
        <v>92.235008537973258</v>
      </c>
      <c r="Y1178">
        <v>130.44</v>
      </c>
      <c r="Z1178">
        <v>100</v>
      </c>
      <c r="AA1178">
        <v>1</v>
      </c>
      <c r="AB1178">
        <v>0.70710678118654757</v>
      </c>
      <c r="AC1178">
        <v>130.44</v>
      </c>
      <c r="AD1178">
        <v>4.8709133509211187</v>
      </c>
      <c r="AE1178">
        <v>0</v>
      </c>
      <c r="AF1178">
        <v>1</v>
      </c>
    </row>
    <row r="1179" spans="1:32" x14ac:dyDescent="0.35">
      <c r="A1179" s="1">
        <v>45292</v>
      </c>
      <c r="B1179">
        <v>2024</v>
      </c>
      <c r="C1179">
        <v>1</v>
      </c>
      <c r="D1179">
        <v>1</v>
      </c>
      <c r="E1179">
        <v>0</v>
      </c>
      <c r="F1179">
        <v>0</v>
      </c>
      <c r="G1179" t="s">
        <v>612</v>
      </c>
      <c r="H1179" t="s">
        <v>610</v>
      </c>
      <c r="I1179" t="s">
        <v>909</v>
      </c>
      <c r="J1179" t="s">
        <v>910</v>
      </c>
      <c r="K1179" t="s">
        <v>912</v>
      </c>
      <c r="L1179" t="s">
        <v>87</v>
      </c>
      <c r="M1179" t="s">
        <v>1603</v>
      </c>
      <c r="N1179" t="s">
        <v>1604</v>
      </c>
      <c r="O1179">
        <v>0</v>
      </c>
      <c r="P1179">
        <v>557.4</v>
      </c>
      <c r="Q1179">
        <v>557.4</v>
      </c>
      <c r="R1179">
        <v>0</v>
      </c>
      <c r="S1179">
        <v>557.4</v>
      </c>
      <c r="T1179">
        <v>557.4</v>
      </c>
      <c r="U1179">
        <v>0</v>
      </c>
      <c r="V1179">
        <v>0</v>
      </c>
      <c r="W1179">
        <v>557.4</v>
      </c>
      <c r="X1179">
        <v>0</v>
      </c>
      <c r="Y1179">
        <v>557.4</v>
      </c>
      <c r="Z1179">
        <v>100</v>
      </c>
      <c r="AA1179">
        <v>1</v>
      </c>
      <c r="AB1179">
        <v>0</v>
      </c>
      <c r="AC1179">
        <v>557.4</v>
      </c>
      <c r="AD1179">
        <v>6.3232831150478477</v>
      </c>
      <c r="AE1179">
        <v>0</v>
      </c>
      <c r="AF1179">
        <v>1</v>
      </c>
    </row>
    <row r="1180" spans="1:32" x14ac:dyDescent="0.35">
      <c r="A1180" s="1">
        <v>45323</v>
      </c>
      <c r="B1180">
        <v>2024</v>
      </c>
      <c r="C1180">
        <v>2</v>
      </c>
      <c r="D1180">
        <v>1</v>
      </c>
      <c r="E1180">
        <v>0</v>
      </c>
      <c r="F1180">
        <v>0</v>
      </c>
      <c r="G1180" t="s">
        <v>267</v>
      </c>
      <c r="H1180" t="s">
        <v>265</v>
      </c>
      <c r="I1180" t="s">
        <v>1356</v>
      </c>
      <c r="J1180" t="s">
        <v>1357</v>
      </c>
      <c r="K1180" t="s">
        <v>1359</v>
      </c>
      <c r="L1180" t="s">
        <v>60</v>
      </c>
      <c r="M1180" t="s">
        <v>1612</v>
      </c>
      <c r="N1180" t="s">
        <v>1614</v>
      </c>
      <c r="O1180">
        <v>0</v>
      </c>
      <c r="P1180">
        <v>-500</v>
      </c>
      <c r="Q1180">
        <v>-500</v>
      </c>
      <c r="R1180">
        <v>0</v>
      </c>
      <c r="S1180">
        <v>21620</v>
      </c>
      <c r="T1180">
        <v>21620</v>
      </c>
      <c r="U1180">
        <v>0</v>
      </c>
      <c r="V1180">
        <v>0</v>
      </c>
      <c r="W1180">
        <v>0</v>
      </c>
      <c r="X1180">
        <v>21620</v>
      </c>
      <c r="Y1180">
        <v>-21620</v>
      </c>
      <c r="Z1180">
        <v>100</v>
      </c>
      <c r="AA1180">
        <v>1</v>
      </c>
      <c r="AB1180">
        <v>1</v>
      </c>
      <c r="AC1180">
        <v>21620</v>
      </c>
      <c r="AD1180">
        <v>9.9813740911931994</v>
      </c>
      <c r="AE1180">
        <v>0</v>
      </c>
      <c r="AF1180">
        <v>1</v>
      </c>
    </row>
    <row r="1181" spans="1:32" x14ac:dyDescent="0.35">
      <c r="A1181" s="1">
        <v>45474</v>
      </c>
      <c r="B1181">
        <v>2024</v>
      </c>
      <c r="C1181">
        <v>7</v>
      </c>
      <c r="D1181">
        <v>3</v>
      </c>
      <c r="E1181">
        <v>1</v>
      </c>
      <c r="F1181">
        <v>0</v>
      </c>
      <c r="G1181" t="s">
        <v>612</v>
      </c>
      <c r="H1181" t="s">
        <v>610</v>
      </c>
      <c r="I1181" t="s">
        <v>727</v>
      </c>
      <c r="J1181" t="s">
        <v>728</v>
      </c>
      <c r="K1181" t="s">
        <v>703</v>
      </c>
      <c r="L1181" t="s">
        <v>90</v>
      </c>
      <c r="M1181" t="s">
        <v>1603</v>
      </c>
      <c r="N1181" t="s">
        <v>1611</v>
      </c>
      <c r="O1181">
        <v>0</v>
      </c>
      <c r="P1181">
        <v>600</v>
      </c>
      <c r="Q1181">
        <v>600</v>
      </c>
      <c r="R1181">
        <v>0</v>
      </c>
      <c r="S1181">
        <v>600</v>
      </c>
      <c r="T1181">
        <v>600</v>
      </c>
      <c r="U1181">
        <v>0</v>
      </c>
      <c r="V1181">
        <v>0</v>
      </c>
      <c r="W1181">
        <v>200</v>
      </c>
      <c r="X1181">
        <v>346.41016151377545</v>
      </c>
      <c r="Y1181">
        <v>600</v>
      </c>
      <c r="Z1181">
        <v>100</v>
      </c>
      <c r="AA1181">
        <v>1</v>
      </c>
      <c r="AB1181">
        <v>1.1547005383792515</v>
      </c>
      <c r="AC1181">
        <v>600</v>
      </c>
      <c r="AD1181">
        <v>6.3969296552161463</v>
      </c>
      <c r="AE1181">
        <v>0</v>
      </c>
      <c r="AF1181">
        <v>1</v>
      </c>
    </row>
    <row r="1182" spans="1:32" x14ac:dyDescent="0.35">
      <c r="A1182" s="1">
        <v>45413</v>
      </c>
      <c r="B1182">
        <v>2024</v>
      </c>
      <c r="C1182">
        <v>5</v>
      </c>
      <c r="D1182">
        <v>2</v>
      </c>
      <c r="E1182">
        <v>1</v>
      </c>
      <c r="F1182">
        <v>0</v>
      </c>
      <c r="G1182" t="s">
        <v>612</v>
      </c>
      <c r="H1182" t="s">
        <v>610</v>
      </c>
      <c r="I1182" t="s">
        <v>906</v>
      </c>
      <c r="J1182" t="s">
        <v>907</v>
      </c>
      <c r="K1182" t="s">
        <v>902</v>
      </c>
      <c r="L1182" t="s">
        <v>93</v>
      </c>
      <c r="M1182" t="s">
        <v>1603</v>
      </c>
      <c r="N1182" t="s">
        <v>1605</v>
      </c>
      <c r="O1182">
        <v>0</v>
      </c>
      <c r="P1182">
        <v>1470</v>
      </c>
      <c r="Q1182">
        <v>1470</v>
      </c>
      <c r="R1182">
        <v>0</v>
      </c>
      <c r="S1182">
        <v>1470</v>
      </c>
      <c r="T1182">
        <v>1470</v>
      </c>
      <c r="U1182">
        <v>0</v>
      </c>
      <c r="V1182">
        <v>0</v>
      </c>
      <c r="W1182">
        <v>735</v>
      </c>
      <c r="X1182">
        <v>1039.4469683442248</v>
      </c>
      <c r="Y1182">
        <v>-1470</v>
      </c>
      <c r="Z1182">
        <v>100</v>
      </c>
      <c r="AA1182">
        <v>1</v>
      </c>
      <c r="AB1182">
        <v>0.70710678118654757</v>
      </c>
      <c r="AC1182">
        <v>1470</v>
      </c>
      <c r="AD1182">
        <v>7.2930176797727819</v>
      </c>
      <c r="AE1182">
        <v>0</v>
      </c>
      <c r="AF1182">
        <v>1</v>
      </c>
    </row>
    <row r="1183" spans="1:32" x14ac:dyDescent="0.35">
      <c r="A1183" s="1">
        <v>45383</v>
      </c>
      <c r="B1183">
        <v>2024</v>
      </c>
      <c r="C1183">
        <v>4</v>
      </c>
      <c r="D1183">
        <v>2</v>
      </c>
      <c r="E1183">
        <v>0</v>
      </c>
      <c r="F1183">
        <v>0</v>
      </c>
      <c r="G1183" t="s">
        <v>612</v>
      </c>
      <c r="H1183" t="s">
        <v>610</v>
      </c>
      <c r="I1183" t="s">
        <v>926</v>
      </c>
      <c r="J1183" t="s">
        <v>927</v>
      </c>
      <c r="K1183" t="s">
        <v>929</v>
      </c>
      <c r="L1183" t="s">
        <v>93</v>
      </c>
      <c r="M1183" t="s">
        <v>1603</v>
      </c>
      <c r="N1183" t="s">
        <v>1607</v>
      </c>
      <c r="O1183">
        <v>0</v>
      </c>
      <c r="P1183">
        <v>400</v>
      </c>
      <c r="Q1183">
        <v>400</v>
      </c>
      <c r="R1183">
        <v>0</v>
      </c>
      <c r="S1183">
        <v>400</v>
      </c>
      <c r="T1183">
        <v>400</v>
      </c>
      <c r="U1183">
        <v>0</v>
      </c>
      <c r="V1183">
        <v>0</v>
      </c>
      <c r="W1183">
        <v>400</v>
      </c>
      <c r="X1183">
        <v>0</v>
      </c>
      <c r="Y1183">
        <v>-400</v>
      </c>
      <c r="Z1183">
        <v>100</v>
      </c>
      <c r="AA1183">
        <v>1</v>
      </c>
      <c r="AB1183">
        <v>0</v>
      </c>
      <c r="AC1183">
        <v>400</v>
      </c>
      <c r="AD1183">
        <v>5.9914645471079817</v>
      </c>
      <c r="AE1183">
        <v>0</v>
      </c>
      <c r="AF1183">
        <v>1</v>
      </c>
    </row>
    <row r="1184" spans="1:32" x14ac:dyDescent="0.35">
      <c r="A1184" s="1">
        <v>45292</v>
      </c>
      <c r="B1184">
        <v>2024</v>
      </c>
      <c r="C1184">
        <v>1</v>
      </c>
      <c r="D1184">
        <v>1</v>
      </c>
      <c r="E1184">
        <v>0</v>
      </c>
      <c r="F1184">
        <v>0</v>
      </c>
      <c r="G1184" t="s">
        <v>267</v>
      </c>
      <c r="H1184" t="s">
        <v>265</v>
      </c>
      <c r="I1184" t="s">
        <v>1135</v>
      </c>
      <c r="J1184" t="s">
        <v>1136</v>
      </c>
      <c r="K1184" t="s">
        <v>1138</v>
      </c>
      <c r="L1184" t="s">
        <v>63</v>
      </c>
      <c r="M1184" t="s">
        <v>1612</v>
      </c>
      <c r="N1184" t="s">
        <v>1613</v>
      </c>
      <c r="O1184">
        <v>0</v>
      </c>
      <c r="P1184">
        <v>880</v>
      </c>
      <c r="Q1184">
        <v>880</v>
      </c>
      <c r="R1184">
        <v>0</v>
      </c>
      <c r="S1184">
        <v>880</v>
      </c>
      <c r="T1184">
        <v>880</v>
      </c>
      <c r="U1184">
        <v>0</v>
      </c>
      <c r="V1184">
        <v>0</v>
      </c>
      <c r="W1184">
        <v>880</v>
      </c>
      <c r="X1184">
        <v>0</v>
      </c>
      <c r="Y1184">
        <v>4240</v>
      </c>
      <c r="Z1184">
        <v>100</v>
      </c>
      <c r="AA1184">
        <v>1</v>
      </c>
      <c r="AB1184">
        <v>0</v>
      </c>
      <c r="AC1184">
        <v>880</v>
      </c>
      <c r="AD1184">
        <v>6.7799219074722519</v>
      </c>
      <c r="AE1184">
        <v>0</v>
      </c>
      <c r="AF1184">
        <v>1</v>
      </c>
    </row>
    <row r="1185" spans="1:32" x14ac:dyDescent="0.35">
      <c r="A1185" s="1">
        <v>45323</v>
      </c>
      <c r="B1185">
        <v>2024</v>
      </c>
      <c r="C1185">
        <v>2</v>
      </c>
      <c r="D1185">
        <v>1</v>
      </c>
      <c r="E1185">
        <v>0</v>
      </c>
      <c r="F1185">
        <v>0</v>
      </c>
      <c r="G1185" t="s">
        <v>612</v>
      </c>
      <c r="H1185" t="s">
        <v>610</v>
      </c>
      <c r="I1185" t="s">
        <v>1030</v>
      </c>
      <c r="J1185" t="s">
        <v>1031</v>
      </c>
      <c r="K1185" t="s">
        <v>1024</v>
      </c>
      <c r="L1185" t="s">
        <v>93</v>
      </c>
      <c r="M1185" t="s">
        <v>1603</v>
      </c>
      <c r="N1185" t="s">
        <v>1608</v>
      </c>
      <c r="O1185">
        <v>0</v>
      </c>
      <c r="P1185">
        <v>1740.48</v>
      </c>
      <c r="Q1185">
        <v>1740.48</v>
      </c>
      <c r="R1185">
        <v>0</v>
      </c>
      <c r="S1185">
        <v>1740.48</v>
      </c>
      <c r="T1185">
        <v>1740.48</v>
      </c>
      <c r="U1185">
        <v>0</v>
      </c>
      <c r="V1185">
        <v>0</v>
      </c>
      <c r="W1185">
        <v>1740.48</v>
      </c>
      <c r="X1185">
        <v>0</v>
      </c>
      <c r="Y1185">
        <v>-909.44</v>
      </c>
      <c r="Z1185">
        <v>100</v>
      </c>
      <c r="AA1185">
        <v>1</v>
      </c>
      <c r="AB1185">
        <v>0</v>
      </c>
      <c r="AC1185">
        <v>1740.48</v>
      </c>
      <c r="AD1185">
        <v>7.461916216234596</v>
      </c>
      <c r="AE1185">
        <v>0</v>
      </c>
      <c r="AF1185">
        <v>1</v>
      </c>
    </row>
    <row r="1186" spans="1:32" x14ac:dyDescent="0.35">
      <c r="A1186" s="1">
        <v>45352</v>
      </c>
      <c r="B1186">
        <v>2024</v>
      </c>
      <c r="C1186">
        <v>3</v>
      </c>
      <c r="D1186">
        <v>1</v>
      </c>
      <c r="E1186">
        <v>0</v>
      </c>
      <c r="F1186">
        <v>0</v>
      </c>
      <c r="G1186" t="s">
        <v>612</v>
      </c>
      <c r="H1186" t="s">
        <v>610</v>
      </c>
      <c r="I1186" t="s">
        <v>687</v>
      </c>
      <c r="J1186" t="s">
        <v>688</v>
      </c>
      <c r="K1186" t="s">
        <v>690</v>
      </c>
      <c r="L1186" t="s">
        <v>96</v>
      </c>
      <c r="M1186" t="s">
        <v>1603</v>
      </c>
      <c r="N1186" t="s">
        <v>1610</v>
      </c>
      <c r="O1186">
        <v>0</v>
      </c>
      <c r="P1186">
        <v>585.89</v>
      </c>
      <c r="Q1186">
        <v>585.89</v>
      </c>
      <c r="R1186">
        <v>0</v>
      </c>
      <c r="S1186">
        <v>585.89</v>
      </c>
      <c r="T1186">
        <v>585.89</v>
      </c>
      <c r="U1186">
        <v>0</v>
      </c>
      <c r="V1186">
        <v>0</v>
      </c>
      <c r="W1186">
        <v>292.94499999999999</v>
      </c>
      <c r="X1186">
        <v>414.28679202938633</v>
      </c>
      <c r="Y1186">
        <v>-585.89</v>
      </c>
      <c r="Z1186">
        <v>100</v>
      </c>
      <c r="AA1186">
        <v>1</v>
      </c>
      <c r="AB1186">
        <v>0.70710678118654746</v>
      </c>
      <c r="AC1186">
        <v>585.89</v>
      </c>
      <c r="AD1186">
        <v>6.3731320586460836</v>
      </c>
      <c r="AE1186">
        <v>0</v>
      </c>
      <c r="AF1186">
        <v>1</v>
      </c>
    </row>
    <row r="1187" spans="1:32" x14ac:dyDescent="0.35">
      <c r="A1187" s="1">
        <v>45352</v>
      </c>
      <c r="B1187">
        <v>2024</v>
      </c>
      <c r="C1187">
        <v>3</v>
      </c>
      <c r="D1187">
        <v>1</v>
      </c>
      <c r="E1187">
        <v>0</v>
      </c>
      <c r="F1187">
        <v>0</v>
      </c>
      <c r="G1187" t="s">
        <v>612</v>
      </c>
      <c r="H1187" t="s">
        <v>610</v>
      </c>
      <c r="I1187" t="s">
        <v>1009</v>
      </c>
      <c r="J1187" t="s">
        <v>1010</v>
      </c>
      <c r="K1187" t="s">
        <v>994</v>
      </c>
      <c r="L1187" t="s">
        <v>90</v>
      </c>
      <c r="M1187" t="s">
        <v>1603</v>
      </c>
      <c r="N1187" t="s">
        <v>1610</v>
      </c>
      <c r="O1187">
        <v>0</v>
      </c>
      <c r="P1187">
        <v>9241.2999999999993</v>
      </c>
      <c r="Q1187">
        <v>9241.2999999999993</v>
      </c>
      <c r="R1187">
        <v>0</v>
      </c>
      <c r="S1187">
        <v>9241.2999999999993</v>
      </c>
      <c r="T1187">
        <v>9241.2999999999993</v>
      </c>
      <c r="U1187">
        <v>0</v>
      </c>
      <c r="V1187">
        <v>0</v>
      </c>
      <c r="W1187">
        <v>9241.2999999999993</v>
      </c>
      <c r="X1187">
        <v>0</v>
      </c>
      <c r="Y1187">
        <v>-922.15999999999985</v>
      </c>
      <c r="Z1187">
        <v>100</v>
      </c>
      <c r="AA1187">
        <v>1</v>
      </c>
      <c r="AB1187">
        <v>0</v>
      </c>
      <c r="AC1187">
        <v>9241.2999999999993</v>
      </c>
      <c r="AD1187">
        <v>9.1314378473801412</v>
      </c>
      <c r="AE1187">
        <v>0</v>
      </c>
      <c r="AF1187">
        <v>1</v>
      </c>
    </row>
    <row r="1188" spans="1:32" x14ac:dyDescent="0.35">
      <c r="A1188" s="1">
        <v>45505</v>
      </c>
      <c r="B1188">
        <v>2024</v>
      </c>
      <c r="C1188">
        <v>8</v>
      </c>
      <c r="D1188">
        <v>3</v>
      </c>
      <c r="E1188">
        <v>1</v>
      </c>
      <c r="F1188">
        <v>0</v>
      </c>
      <c r="G1188" t="s">
        <v>612</v>
      </c>
      <c r="H1188" t="s">
        <v>610</v>
      </c>
      <c r="I1188" t="s">
        <v>1048</v>
      </c>
      <c r="J1188" t="s">
        <v>1049</v>
      </c>
      <c r="K1188" t="s">
        <v>1051</v>
      </c>
      <c r="L1188" t="s">
        <v>93</v>
      </c>
      <c r="M1188" t="s">
        <v>1603</v>
      </c>
      <c r="N1188" t="s">
        <v>1609</v>
      </c>
      <c r="O1188">
        <v>0</v>
      </c>
      <c r="P1188">
        <v>17630.16</v>
      </c>
      <c r="Q1188">
        <v>17630.16</v>
      </c>
      <c r="R1188">
        <v>0</v>
      </c>
      <c r="S1188">
        <v>3107.49</v>
      </c>
      <c r="T1188">
        <v>3107.49</v>
      </c>
      <c r="U1188">
        <v>0</v>
      </c>
      <c r="V1188">
        <v>0</v>
      </c>
      <c r="W1188">
        <v>5876.72</v>
      </c>
      <c r="X1188">
        <v>7647.1211626925333</v>
      </c>
      <c r="Y1188">
        <v>3107.49</v>
      </c>
      <c r="Z1188">
        <v>100</v>
      </c>
      <c r="AA1188">
        <v>1</v>
      </c>
      <c r="AB1188">
        <v>-0.36212712484667381</v>
      </c>
      <c r="AC1188">
        <v>3107.49</v>
      </c>
      <c r="AD1188">
        <v>8.0415706053587712</v>
      </c>
      <c r="AE1188">
        <v>0</v>
      </c>
      <c r="AF1188">
        <v>1</v>
      </c>
    </row>
    <row r="1189" spans="1:32" x14ac:dyDescent="0.35">
      <c r="A1189" s="1">
        <v>45413</v>
      </c>
      <c r="B1189">
        <v>2024</v>
      </c>
      <c r="C1189">
        <v>5</v>
      </c>
      <c r="D1189">
        <v>2</v>
      </c>
      <c r="E1189">
        <v>1</v>
      </c>
      <c r="F1189">
        <v>0</v>
      </c>
      <c r="G1189" t="s">
        <v>612</v>
      </c>
      <c r="H1189" t="s">
        <v>610</v>
      </c>
      <c r="I1189" t="s">
        <v>712</v>
      </c>
      <c r="J1189" t="s">
        <v>713</v>
      </c>
      <c r="K1189" t="s">
        <v>703</v>
      </c>
      <c r="L1189" t="s">
        <v>96</v>
      </c>
      <c r="M1189" t="s">
        <v>1603</v>
      </c>
      <c r="N1189" t="s">
        <v>1605</v>
      </c>
      <c r="O1189">
        <v>0</v>
      </c>
      <c r="P1189">
        <v>366</v>
      </c>
      <c r="Q1189">
        <v>366</v>
      </c>
      <c r="R1189">
        <v>0</v>
      </c>
      <c r="S1189">
        <v>366</v>
      </c>
      <c r="T1189">
        <v>366</v>
      </c>
      <c r="U1189">
        <v>0</v>
      </c>
      <c r="V1189">
        <v>0</v>
      </c>
      <c r="W1189">
        <v>183</v>
      </c>
      <c r="X1189">
        <v>258.80108191427638</v>
      </c>
      <c r="Y1189">
        <v>366</v>
      </c>
      <c r="Z1189">
        <v>100</v>
      </c>
      <c r="AA1189">
        <v>1</v>
      </c>
      <c r="AB1189">
        <v>0.70710678118654757</v>
      </c>
      <c r="AC1189">
        <v>366</v>
      </c>
      <c r="AD1189">
        <v>5.9026333334013659</v>
      </c>
      <c r="AE1189">
        <v>0</v>
      </c>
      <c r="AF1189">
        <v>1</v>
      </c>
    </row>
    <row r="1190" spans="1:32" x14ac:dyDescent="0.35">
      <c r="A1190" s="1">
        <v>45292</v>
      </c>
      <c r="B1190">
        <v>2024</v>
      </c>
      <c r="C1190">
        <v>1</v>
      </c>
      <c r="D1190">
        <v>1</v>
      </c>
      <c r="E1190">
        <v>0</v>
      </c>
      <c r="F1190">
        <v>0</v>
      </c>
      <c r="G1190" t="s">
        <v>612</v>
      </c>
      <c r="H1190" t="s">
        <v>610</v>
      </c>
      <c r="I1190" t="s">
        <v>718</v>
      </c>
      <c r="J1190" t="s">
        <v>719</v>
      </c>
      <c r="K1190" t="s">
        <v>703</v>
      </c>
      <c r="L1190" t="s">
        <v>90</v>
      </c>
      <c r="M1190" t="s">
        <v>1603</v>
      </c>
      <c r="N1190" t="s">
        <v>1604</v>
      </c>
      <c r="O1190">
        <v>0</v>
      </c>
      <c r="P1190">
        <v>786.64</v>
      </c>
      <c r="Q1190">
        <v>786.64</v>
      </c>
      <c r="R1190">
        <v>0</v>
      </c>
      <c r="S1190">
        <v>786.64</v>
      </c>
      <c r="T1190">
        <v>786.64</v>
      </c>
      <c r="U1190">
        <v>0</v>
      </c>
      <c r="V1190">
        <v>0</v>
      </c>
      <c r="W1190">
        <v>786.64</v>
      </c>
      <c r="X1190">
        <v>0</v>
      </c>
      <c r="Y1190">
        <v>-786.64</v>
      </c>
      <c r="Z1190">
        <v>100</v>
      </c>
      <c r="AA1190">
        <v>1</v>
      </c>
      <c r="AB1190">
        <v>0</v>
      </c>
      <c r="AC1190">
        <v>786.64</v>
      </c>
      <c r="AD1190">
        <v>6.6677707104719008</v>
      </c>
      <c r="AE1190">
        <v>0</v>
      </c>
      <c r="AF1190">
        <v>1</v>
      </c>
    </row>
    <row r="1191" spans="1:32" x14ac:dyDescent="0.35">
      <c r="A1191" s="1">
        <v>45352</v>
      </c>
      <c r="B1191">
        <v>2024</v>
      </c>
      <c r="C1191">
        <v>3</v>
      </c>
      <c r="D1191">
        <v>1</v>
      </c>
      <c r="E1191">
        <v>0</v>
      </c>
      <c r="F1191">
        <v>0</v>
      </c>
      <c r="G1191" t="s">
        <v>612</v>
      </c>
      <c r="H1191" t="s">
        <v>610</v>
      </c>
      <c r="I1191" t="s">
        <v>742</v>
      </c>
      <c r="J1191" t="s">
        <v>743</v>
      </c>
      <c r="K1191" t="s">
        <v>703</v>
      </c>
      <c r="L1191" t="s">
        <v>87</v>
      </c>
      <c r="M1191" t="s">
        <v>1603</v>
      </c>
      <c r="N1191" t="s">
        <v>1610</v>
      </c>
      <c r="O1191">
        <v>0</v>
      </c>
      <c r="P1191">
        <v>100</v>
      </c>
      <c r="Q1191">
        <v>100</v>
      </c>
      <c r="R1191">
        <v>0</v>
      </c>
      <c r="S1191">
        <v>100</v>
      </c>
      <c r="T1191">
        <v>100</v>
      </c>
      <c r="U1191">
        <v>0</v>
      </c>
      <c r="V1191">
        <v>0</v>
      </c>
      <c r="W1191">
        <v>50</v>
      </c>
      <c r="X1191">
        <v>70.710678118654755</v>
      </c>
      <c r="Y1191">
        <v>-100</v>
      </c>
      <c r="Z1191">
        <v>100</v>
      </c>
      <c r="AA1191">
        <v>1</v>
      </c>
      <c r="AB1191">
        <v>0.70710678118654746</v>
      </c>
      <c r="AC1191">
        <v>100</v>
      </c>
      <c r="AD1191">
        <v>4.6051701859880918</v>
      </c>
      <c r="AE1191">
        <v>0</v>
      </c>
      <c r="AF1191">
        <v>1</v>
      </c>
    </row>
    <row r="1192" spans="1:32" x14ac:dyDescent="0.35">
      <c r="A1192" s="1">
        <v>45413</v>
      </c>
      <c r="B1192">
        <v>2024</v>
      </c>
      <c r="C1192">
        <v>5</v>
      </c>
      <c r="D1192">
        <v>2</v>
      </c>
      <c r="E1192">
        <v>1</v>
      </c>
      <c r="F1192">
        <v>0</v>
      </c>
      <c r="G1192" t="s">
        <v>612</v>
      </c>
      <c r="H1192" t="s">
        <v>610</v>
      </c>
      <c r="I1192" t="s">
        <v>886</v>
      </c>
      <c r="J1192" t="s">
        <v>887</v>
      </c>
      <c r="K1192" t="s">
        <v>226</v>
      </c>
      <c r="L1192" t="s">
        <v>93</v>
      </c>
      <c r="M1192" t="s">
        <v>1603</v>
      </c>
      <c r="N1192" t="s">
        <v>1605</v>
      </c>
      <c r="O1192">
        <v>0</v>
      </c>
      <c r="P1192">
        <v>4730.22</v>
      </c>
      <c r="Q1192">
        <v>4730.22</v>
      </c>
      <c r="R1192">
        <v>0</v>
      </c>
      <c r="S1192">
        <v>4730.22</v>
      </c>
      <c r="T1192">
        <v>4730.22</v>
      </c>
      <c r="U1192">
        <v>0</v>
      </c>
      <c r="V1192">
        <v>0</v>
      </c>
      <c r="W1192">
        <v>4730.22</v>
      </c>
      <c r="X1192">
        <v>0</v>
      </c>
      <c r="Y1192">
        <v>4730.22</v>
      </c>
      <c r="Z1192">
        <v>100</v>
      </c>
      <c r="AA1192">
        <v>1</v>
      </c>
      <c r="AB1192">
        <v>0</v>
      </c>
      <c r="AC1192">
        <v>4730.22</v>
      </c>
      <c r="AD1192">
        <v>8.4617269920322542</v>
      </c>
      <c r="AE1192">
        <v>0</v>
      </c>
      <c r="AF1192">
        <v>1</v>
      </c>
    </row>
    <row r="1193" spans="1:32" x14ac:dyDescent="0.35">
      <c r="A1193" s="1">
        <v>45352</v>
      </c>
      <c r="B1193">
        <v>2024</v>
      </c>
      <c r="C1193">
        <v>3</v>
      </c>
      <c r="D1193">
        <v>1</v>
      </c>
      <c r="E1193">
        <v>0</v>
      </c>
      <c r="F1193">
        <v>0</v>
      </c>
      <c r="G1193" t="s">
        <v>612</v>
      </c>
      <c r="H1193" t="s">
        <v>610</v>
      </c>
      <c r="I1193" t="s">
        <v>1048</v>
      </c>
      <c r="J1193" t="s">
        <v>1049</v>
      </c>
      <c r="K1193" t="s">
        <v>1051</v>
      </c>
      <c r="L1193" t="s">
        <v>87</v>
      </c>
      <c r="M1193" t="s">
        <v>1603</v>
      </c>
      <c r="N1193" t="s">
        <v>1610</v>
      </c>
      <c r="O1193">
        <v>0</v>
      </c>
      <c r="P1193">
        <v>8900.99</v>
      </c>
      <c r="Q1193">
        <v>8900.99</v>
      </c>
      <c r="R1193">
        <v>0</v>
      </c>
      <c r="S1193">
        <v>8900.99</v>
      </c>
      <c r="T1193">
        <v>8900.99</v>
      </c>
      <c r="U1193">
        <v>0</v>
      </c>
      <c r="V1193">
        <v>0</v>
      </c>
      <c r="W1193">
        <v>4450.4949999999999</v>
      </c>
      <c r="X1193">
        <v>6293.9503882736471</v>
      </c>
      <c r="Y1193">
        <v>8900.99</v>
      </c>
      <c r="Z1193">
        <v>100</v>
      </c>
      <c r="AA1193">
        <v>1</v>
      </c>
      <c r="AB1193">
        <v>0.70710678118654757</v>
      </c>
      <c r="AC1193">
        <v>8900.99</v>
      </c>
      <c r="AD1193">
        <v>9.0939177854890278</v>
      </c>
      <c r="AE1193">
        <v>0</v>
      </c>
      <c r="AF1193">
        <v>1</v>
      </c>
    </row>
    <row r="1194" spans="1:32" x14ac:dyDescent="0.35">
      <c r="A1194" s="1">
        <v>45444</v>
      </c>
      <c r="B1194">
        <v>2024</v>
      </c>
      <c r="C1194">
        <v>6</v>
      </c>
      <c r="D1194">
        <v>2</v>
      </c>
      <c r="E1194">
        <v>1</v>
      </c>
      <c r="F1194">
        <v>0</v>
      </c>
      <c r="G1194" t="s">
        <v>612</v>
      </c>
      <c r="H1194" t="s">
        <v>610</v>
      </c>
      <c r="I1194" t="s">
        <v>742</v>
      </c>
      <c r="J1194" t="s">
        <v>743</v>
      </c>
      <c r="K1194" t="s">
        <v>703</v>
      </c>
      <c r="L1194" t="s">
        <v>93</v>
      </c>
      <c r="M1194" t="s">
        <v>1603</v>
      </c>
      <c r="N1194" t="s">
        <v>1606</v>
      </c>
      <c r="O1194">
        <v>0</v>
      </c>
      <c r="P1194">
        <v>205</v>
      </c>
      <c r="Q1194">
        <v>205</v>
      </c>
      <c r="R1194">
        <v>0</v>
      </c>
      <c r="S1194">
        <v>205</v>
      </c>
      <c r="T1194">
        <v>205</v>
      </c>
      <c r="U1194">
        <v>0</v>
      </c>
      <c r="V1194">
        <v>0</v>
      </c>
      <c r="W1194">
        <v>102.5</v>
      </c>
      <c r="X1194">
        <v>144.95689014324225</v>
      </c>
      <c r="Y1194">
        <v>205</v>
      </c>
      <c r="Z1194">
        <v>100</v>
      </c>
      <c r="AA1194">
        <v>1</v>
      </c>
      <c r="AB1194">
        <v>0.70710678118654746</v>
      </c>
      <c r="AC1194">
        <v>205</v>
      </c>
      <c r="AD1194">
        <v>5.3230099791384085</v>
      </c>
      <c r="AE1194">
        <v>0</v>
      </c>
      <c r="AF1194">
        <v>1</v>
      </c>
    </row>
    <row r="1195" spans="1:32" x14ac:dyDescent="0.35">
      <c r="A1195" s="1">
        <v>45352</v>
      </c>
      <c r="B1195">
        <v>2024</v>
      </c>
      <c r="C1195">
        <v>3</v>
      </c>
      <c r="D1195">
        <v>1</v>
      </c>
      <c r="E1195">
        <v>0</v>
      </c>
      <c r="F1195">
        <v>0</v>
      </c>
      <c r="G1195" t="s">
        <v>612</v>
      </c>
      <c r="H1195" t="s">
        <v>610</v>
      </c>
      <c r="I1195" t="s">
        <v>850</v>
      </c>
      <c r="J1195" t="s">
        <v>851</v>
      </c>
      <c r="K1195" t="s">
        <v>846</v>
      </c>
      <c r="L1195" t="s">
        <v>87</v>
      </c>
      <c r="M1195" t="s">
        <v>1603</v>
      </c>
      <c r="N1195" t="s">
        <v>1610</v>
      </c>
      <c r="O1195">
        <v>0</v>
      </c>
      <c r="P1195">
        <v>150</v>
      </c>
      <c r="Q1195">
        <v>150</v>
      </c>
      <c r="R1195">
        <v>0</v>
      </c>
      <c r="S1195">
        <v>150</v>
      </c>
      <c r="T1195">
        <v>150</v>
      </c>
      <c r="U1195">
        <v>0</v>
      </c>
      <c r="V1195">
        <v>0</v>
      </c>
      <c r="W1195">
        <v>75</v>
      </c>
      <c r="X1195">
        <v>106.06601717798213</v>
      </c>
      <c r="Y1195">
        <v>-150</v>
      </c>
      <c r="Z1195">
        <v>100</v>
      </c>
      <c r="AA1195">
        <v>1</v>
      </c>
      <c r="AB1195">
        <v>0.70710678118654746</v>
      </c>
      <c r="AC1195">
        <v>150</v>
      </c>
      <c r="AD1195">
        <v>5.0106352940962555</v>
      </c>
      <c r="AE1195">
        <v>0</v>
      </c>
      <c r="AF1195">
        <v>1</v>
      </c>
    </row>
    <row r="1196" spans="1:32" x14ac:dyDescent="0.35">
      <c r="A1196" s="1">
        <v>45505</v>
      </c>
      <c r="B1196">
        <v>2024</v>
      </c>
      <c r="C1196">
        <v>8</v>
      </c>
      <c r="D1196">
        <v>3</v>
      </c>
      <c r="E1196">
        <v>1</v>
      </c>
      <c r="F1196">
        <v>0</v>
      </c>
      <c r="G1196" t="s">
        <v>612</v>
      </c>
      <c r="H1196" t="s">
        <v>610</v>
      </c>
      <c r="I1196" t="s">
        <v>850</v>
      </c>
      <c r="J1196" t="s">
        <v>851</v>
      </c>
      <c r="K1196" t="s">
        <v>846</v>
      </c>
      <c r="L1196" t="s">
        <v>87</v>
      </c>
      <c r="M1196" t="s">
        <v>1603</v>
      </c>
      <c r="N1196" t="s">
        <v>1609</v>
      </c>
      <c r="O1196">
        <v>0</v>
      </c>
      <c r="P1196">
        <v>11.95</v>
      </c>
      <c r="Q1196">
        <v>11.95</v>
      </c>
      <c r="R1196">
        <v>0</v>
      </c>
      <c r="S1196">
        <v>11.95</v>
      </c>
      <c r="T1196">
        <v>11.95</v>
      </c>
      <c r="U1196">
        <v>0</v>
      </c>
      <c r="V1196">
        <v>0</v>
      </c>
      <c r="W1196">
        <v>-46.016666666666673</v>
      </c>
      <c r="X1196">
        <v>90.250212372787985</v>
      </c>
      <c r="Y1196">
        <v>11.95</v>
      </c>
      <c r="Z1196">
        <v>100</v>
      </c>
      <c r="AA1196">
        <v>1</v>
      </c>
      <c r="AB1196">
        <v>0.64228842395660257</v>
      </c>
      <c r="AC1196">
        <v>11.95</v>
      </c>
      <c r="AD1196">
        <v>2.4807312783775197</v>
      </c>
      <c r="AE1196">
        <v>0</v>
      </c>
      <c r="AF1196">
        <v>1</v>
      </c>
    </row>
    <row r="1197" spans="1:32" x14ac:dyDescent="0.35">
      <c r="A1197" s="1">
        <v>45323</v>
      </c>
      <c r="B1197">
        <v>2024</v>
      </c>
      <c r="C1197">
        <v>2</v>
      </c>
      <c r="D1197">
        <v>1</v>
      </c>
      <c r="E1197">
        <v>0</v>
      </c>
      <c r="F1197">
        <v>0</v>
      </c>
      <c r="G1197" t="s">
        <v>612</v>
      </c>
      <c r="H1197" t="s">
        <v>610</v>
      </c>
      <c r="I1197" t="s">
        <v>886</v>
      </c>
      <c r="J1197" t="s">
        <v>887</v>
      </c>
      <c r="K1197" t="s">
        <v>226</v>
      </c>
      <c r="L1197" t="s">
        <v>87</v>
      </c>
      <c r="M1197" t="s">
        <v>1603</v>
      </c>
      <c r="N1197" t="s">
        <v>1608</v>
      </c>
      <c r="O1197">
        <v>0</v>
      </c>
      <c r="P1197">
        <v>3564.51</v>
      </c>
      <c r="Q1197">
        <v>3564.51</v>
      </c>
      <c r="R1197">
        <v>0</v>
      </c>
      <c r="S1197">
        <v>3564.51</v>
      </c>
      <c r="T1197">
        <v>3564.51</v>
      </c>
      <c r="U1197">
        <v>0</v>
      </c>
      <c r="V1197">
        <v>0</v>
      </c>
      <c r="W1197">
        <v>3564.51</v>
      </c>
      <c r="X1197">
        <v>0</v>
      </c>
      <c r="Y1197">
        <v>31.459999999999582</v>
      </c>
      <c r="Z1197">
        <v>100</v>
      </c>
      <c r="AA1197">
        <v>1</v>
      </c>
      <c r="AB1197">
        <v>0</v>
      </c>
      <c r="AC1197">
        <v>3564.51</v>
      </c>
      <c r="AD1197">
        <v>8.1787818759963073</v>
      </c>
      <c r="AE1197">
        <v>0</v>
      </c>
      <c r="AF1197">
        <v>1</v>
      </c>
    </row>
    <row r="1198" spans="1:32" x14ac:dyDescent="0.35">
      <c r="A1198" s="1">
        <v>45292</v>
      </c>
      <c r="B1198">
        <v>2024</v>
      </c>
      <c r="C1198">
        <v>1</v>
      </c>
      <c r="D1198">
        <v>1</v>
      </c>
      <c r="E1198">
        <v>0</v>
      </c>
      <c r="F1198">
        <v>0</v>
      </c>
      <c r="G1198" t="s">
        <v>267</v>
      </c>
      <c r="H1198" t="s">
        <v>265</v>
      </c>
      <c r="I1198" t="s">
        <v>796</v>
      </c>
      <c r="J1198" t="s">
        <v>797</v>
      </c>
      <c r="K1198" t="s">
        <v>787</v>
      </c>
      <c r="L1198" t="s">
        <v>60</v>
      </c>
      <c r="M1198" t="s">
        <v>1612</v>
      </c>
      <c r="N1198" t="s">
        <v>1613</v>
      </c>
      <c r="O1198">
        <v>0</v>
      </c>
      <c r="P1198">
        <v>120</v>
      </c>
      <c r="Q1198">
        <v>120</v>
      </c>
      <c r="R1198">
        <v>0</v>
      </c>
      <c r="S1198">
        <v>120</v>
      </c>
      <c r="T1198">
        <v>120</v>
      </c>
      <c r="U1198">
        <v>0</v>
      </c>
      <c r="V1198">
        <v>0</v>
      </c>
      <c r="W1198">
        <v>120</v>
      </c>
      <c r="X1198">
        <v>0</v>
      </c>
      <c r="Y1198">
        <v>1880</v>
      </c>
      <c r="Z1198">
        <v>100</v>
      </c>
      <c r="AA1198">
        <v>1</v>
      </c>
      <c r="AB1198">
        <v>0</v>
      </c>
      <c r="AC1198">
        <v>120</v>
      </c>
      <c r="AD1198">
        <v>4.7874917427820458</v>
      </c>
      <c r="AE1198">
        <v>0</v>
      </c>
      <c r="AF1198">
        <v>1</v>
      </c>
    </row>
    <row r="1199" spans="1:32" x14ac:dyDescent="0.35">
      <c r="A1199" s="1">
        <v>45323</v>
      </c>
      <c r="B1199">
        <v>2024</v>
      </c>
      <c r="C1199">
        <v>2</v>
      </c>
      <c r="D1199">
        <v>1</v>
      </c>
      <c r="E1199">
        <v>0</v>
      </c>
      <c r="F1199">
        <v>0</v>
      </c>
      <c r="G1199" t="s">
        <v>612</v>
      </c>
      <c r="H1199" t="s">
        <v>610</v>
      </c>
      <c r="I1199" t="s">
        <v>1033</v>
      </c>
      <c r="J1199" t="s">
        <v>1034</v>
      </c>
      <c r="K1199" t="s">
        <v>1024</v>
      </c>
      <c r="L1199" t="s">
        <v>87</v>
      </c>
      <c r="M1199" t="s">
        <v>1603</v>
      </c>
      <c r="N1199" t="s">
        <v>1608</v>
      </c>
      <c r="O1199">
        <v>0</v>
      </c>
      <c r="P1199">
        <v>1708.4</v>
      </c>
      <c r="Q1199">
        <v>1708.4</v>
      </c>
      <c r="R1199">
        <v>0</v>
      </c>
      <c r="S1199">
        <v>1708.4</v>
      </c>
      <c r="T1199">
        <v>1708.4</v>
      </c>
      <c r="U1199">
        <v>0</v>
      </c>
      <c r="V1199">
        <v>0</v>
      </c>
      <c r="W1199">
        <v>1708.4</v>
      </c>
      <c r="X1199">
        <v>0</v>
      </c>
      <c r="Y1199">
        <v>3192.4999999999995</v>
      </c>
      <c r="Z1199">
        <v>100</v>
      </c>
      <c r="AA1199">
        <v>1</v>
      </c>
      <c r="AB1199">
        <v>0</v>
      </c>
      <c r="AC1199">
        <v>1708.4</v>
      </c>
      <c r="AD1199">
        <v>7.4433125389673114</v>
      </c>
      <c r="AE1199">
        <v>0</v>
      </c>
      <c r="AF1199">
        <v>1</v>
      </c>
    </row>
    <row r="1200" spans="1:32" x14ac:dyDescent="0.35">
      <c r="A1200" s="1">
        <v>45474</v>
      </c>
      <c r="B1200">
        <v>2024</v>
      </c>
      <c r="C1200">
        <v>7</v>
      </c>
      <c r="D1200">
        <v>3</v>
      </c>
      <c r="E1200">
        <v>1</v>
      </c>
      <c r="F1200">
        <v>0</v>
      </c>
      <c r="G1200" t="s">
        <v>612</v>
      </c>
      <c r="H1200" t="s">
        <v>610</v>
      </c>
      <c r="I1200" t="s">
        <v>1048</v>
      </c>
      <c r="J1200" t="s">
        <v>1049</v>
      </c>
      <c r="K1200" t="s">
        <v>1051</v>
      </c>
      <c r="L1200" t="s">
        <v>96</v>
      </c>
      <c r="M1200" t="s">
        <v>1603</v>
      </c>
      <c r="N1200" t="s">
        <v>1611</v>
      </c>
      <c r="O1200">
        <v>0</v>
      </c>
      <c r="P1200">
        <v>15504.53</v>
      </c>
      <c r="Q1200">
        <v>15504.53</v>
      </c>
      <c r="R1200">
        <v>0</v>
      </c>
      <c r="S1200">
        <v>15504.53</v>
      </c>
      <c r="T1200">
        <v>15504.53</v>
      </c>
      <c r="U1200">
        <v>0</v>
      </c>
      <c r="V1200">
        <v>0</v>
      </c>
      <c r="W1200">
        <v>7752.2650000000003</v>
      </c>
      <c r="X1200">
        <v>10963.358302110262</v>
      </c>
      <c r="Y1200">
        <v>15504.53</v>
      </c>
      <c r="Z1200">
        <v>100</v>
      </c>
      <c r="AA1200">
        <v>1</v>
      </c>
      <c r="AB1200">
        <v>0.70710678118654757</v>
      </c>
      <c r="AC1200">
        <v>15504.53</v>
      </c>
      <c r="AD1200">
        <v>9.6488875182727849</v>
      </c>
      <c r="AE1200">
        <v>0</v>
      </c>
      <c r="AF1200">
        <v>1</v>
      </c>
    </row>
    <row r="1201" spans="1:32" x14ac:dyDescent="0.35">
      <c r="A1201" s="1">
        <v>45383</v>
      </c>
      <c r="B1201">
        <v>2024</v>
      </c>
      <c r="C1201">
        <v>4</v>
      </c>
      <c r="D1201">
        <v>2</v>
      </c>
      <c r="E1201">
        <v>0</v>
      </c>
      <c r="F1201">
        <v>0</v>
      </c>
      <c r="G1201" t="s">
        <v>612</v>
      </c>
      <c r="H1201" t="s">
        <v>610</v>
      </c>
      <c r="I1201" t="s">
        <v>712</v>
      </c>
      <c r="J1201" t="s">
        <v>713</v>
      </c>
      <c r="K1201" t="s">
        <v>703</v>
      </c>
      <c r="L1201" t="s">
        <v>93</v>
      </c>
      <c r="M1201" t="s">
        <v>1603</v>
      </c>
      <c r="N1201" t="s">
        <v>1607</v>
      </c>
      <c r="O1201">
        <v>0</v>
      </c>
      <c r="P1201">
        <v>1098</v>
      </c>
      <c r="Q1201">
        <v>1098</v>
      </c>
      <c r="R1201">
        <v>0</v>
      </c>
      <c r="S1201">
        <v>1098</v>
      </c>
      <c r="T1201">
        <v>1098</v>
      </c>
      <c r="U1201">
        <v>0</v>
      </c>
      <c r="V1201">
        <v>0</v>
      </c>
      <c r="W1201">
        <v>549</v>
      </c>
      <c r="X1201">
        <v>776.4032457428292</v>
      </c>
      <c r="Y1201">
        <v>1098</v>
      </c>
      <c r="Z1201">
        <v>100</v>
      </c>
      <c r="AA1201">
        <v>1</v>
      </c>
      <c r="AB1201">
        <v>0.70710678118654746</v>
      </c>
      <c r="AC1201">
        <v>1098</v>
      </c>
      <c r="AD1201">
        <v>7.0012456220694759</v>
      </c>
      <c r="AE1201">
        <v>0</v>
      </c>
      <c r="AF1201">
        <v>1</v>
      </c>
    </row>
    <row r="1202" spans="1:32" x14ac:dyDescent="0.35">
      <c r="A1202" s="1">
        <v>45292</v>
      </c>
      <c r="B1202">
        <v>2024</v>
      </c>
      <c r="C1202">
        <v>1</v>
      </c>
      <c r="D1202">
        <v>1</v>
      </c>
      <c r="E1202">
        <v>0</v>
      </c>
      <c r="F1202">
        <v>0</v>
      </c>
      <c r="G1202" t="s">
        <v>612</v>
      </c>
      <c r="H1202" t="s">
        <v>610</v>
      </c>
      <c r="I1202" t="s">
        <v>886</v>
      </c>
      <c r="J1202" t="s">
        <v>887</v>
      </c>
      <c r="K1202" t="s">
        <v>226</v>
      </c>
      <c r="L1202" t="s">
        <v>96</v>
      </c>
      <c r="M1202" t="s">
        <v>1603</v>
      </c>
      <c r="N1202" t="s">
        <v>1604</v>
      </c>
      <c r="O1202">
        <v>0</v>
      </c>
      <c r="P1202">
        <v>221.4</v>
      </c>
      <c r="Q1202">
        <v>221.4</v>
      </c>
      <c r="R1202">
        <v>0</v>
      </c>
      <c r="S1202">
        <v>221.4</v>
      </c>
      <c r="T1202">
        <v>221.4</v>
      </c>
      <c r="U1202">
        <v>0</v>
      </c>
      <c r="V1202">
        <v>0</v>
      </c>
      <c r="W1202">
        <v>221.4</v>
      </c>
      <c r="X1202">
        <v>0</v>
      </c>
      <c r="Y1202">
        <v>247.41</v>
      </c>
      <c r="Z1202">
        <v>100</v>
      </c>
      <c r="AA1202">
        <v>1</v>
      </c>
      <c r="AB1202">
        <v>0</v>
      </c>
      <c r="AC1202">
        <v>221.4</v>
      </c>
      <c r="AD1202">
        <v>5.3999710202745366</v>
      </c>
      <c r="AE1202">
        <v>0</v>
      </c>
      <c r="AF1202">
        <v>1</v>
      </c>
    </row>
    <row r="1203" spans="1:32" x14ac:dyDescent="0.35">
      <c r="A1203" s="1">
        <v>45505</v>
      </c>
      <c r="B1203">
        <v>2024</v>
      </c>
      <c r="C1203">
        <v>8</v>
      </c>
      <c r="D1203">
        <v>3</v>
      </c>
      <c r="E1203">
        <v>1</v>
      </c>
      <c r="F1203">
        <v>0</v>
      </c>
      <c r="G1203" t="s">
        <v>267</v>
      </c>
      <c r="H1203" t="s">
        <v>265</v>
      </c>
      <c r="I1203" t="s">
        <v>778</v>
      </c>
      <c r="J1203" t="s">
        <v>779</v>
      </c>
      <c r="K1203" t="s">
        <v>781</v>
      </c>
      <c r="L1203" t="s">
        <v>63</v>
      </c>
      <c r="M1203" t="s">
        <v>1612</v>
      </c>
      <c r="N1203" t="s">
        <v>1620</v>
      </c>
      <c r="O1203">
        <v>0</v>
      </c>
      <c r="P1203">
        <v>160</v>
      </c>
      <c r="Q1203">
        <v>160</v>
      </c>
      <c r="R1203">
        <v>0</v>
      </c>
      <c r="S1203">
        <v>40</v>
      </c>
      <c r="T1203">
        <v>40</v>
      </c>
      <c r="U1203">
        <v>0</v>
      </c>
      <c r="V1203">
        <v>0</v>
      </c>
      <c r="W1203">
        <v>13.333333333333334</v>
      </c>
      <c r="X1203">
        <v>23.094010767585029</v>
      </c>
      <c r="Y1203">
        <v>40</v>
      </c>
      <c r="Z1203">
        <v>100</v>
      </c>
      <c r="AA1203">
        <v>1</v>
      </c>
      <c r="AB1203">
        <v>1.1547005383792515</v>
      </c>
      <c r="AC1203">
        <v>40</v>
      </c>
      <c r="AD1203">
        <v>3.6888794541139363</v>
      </c>
      <c r="AE1203">
        <v>0</v>
      </c>
      <c r="AF1203">
        <v>1</v>
      </c>
    </row>
    <row r="1204" spans="1:32" x14ac:dyDescent="0.35">
      <c r="A1204" s="1">
        <v>45292</v>
      </c>
      <c r="B1204">
        <v>2024</v>
      </c>
      <c r="C1204">
        <v>1</v>
      </c>
      <c r="D1204">
        <v>1</v>
      </c>
      <c r="E1204">
        <v>0</v>
      </c>
      <c r="F1204">
        <v>0</v>
      </c>
      <c r="G1204" t="s">
        <v>267</v>
      </c>
      <c r="H1204" t="s">
        <v>265</v>
      </c>
      <c r="I1204" t="s">
        <v>831</v>
      </c>
      <c r="J1204" t="s">
        <v>832</v>
      </c>
      <c r="K1204" t="s">
        <v>834</v>
      </c>
      <c r="L1204" t="s">
        <v>60</v>
      </c>
      <c r="M1204" t="s">
        <v>1612</v>
      </c>
      <c r="N1204" t="s">
        <v>1613</v>
      </c>
      <c r="O1204">
        <v>0</v>
      </c>
      <c r="P1204">
        <v>380</v>
      </c>
      <c r="Q1204">
        <v>380</v>
      </c>
      <c r="R1204">
        <v>0</v>
      </c>
      <c r="S1204">
        <v>380</v>
      </c>
      <c r="T1204">
        <v>380</v>
      </c>
      <c r="U1204">
        <v>0</v>
      </c>
      <c r="V1204">
        <v>0</v>
      </c>
      <c r="W1204">
        <v>380</v>
      </c>
      <c r="X1204">
        <v>0</v>
      </c>
      <c r="Y1204">
        <v>1870</v>
      </c>
      <c r="Z1204">
        <v>100</v>
      </c>
      <c r="AA1204">
        <v>1</v>
      </c>
      <c r="AB1204">
        <v>0</v>
      </c>
      <c r="AC1204">
        <v>380</v>
      </c>
      <c r="AD1204">
        <v>5.9401712527204316</v>
      </c>
      <c r="AE1204">
        <v>0</v>
      </c>
      <c r="AF1204">
        <v>1</v>
      </c>
    </row>
    <row r="1205" spans="1:32" x14ac:dyDescent="0.35">
      <c r="A1205" s="1">
        <v>45292</v>
      </c>
      <c r="B1205">
        <v>2024</v>
      </c>
      <c r="C1205">
        <v>1</v>
      </c>
      <c r="D1205">
        <v>1</v>
      </c>
      <c r="E1205">
        <v>0</v>
      </c>
      <c r="F1205">
        <v>0</v>
      </c>
      <c r="G1205" t="s">
        <v>267</v>
      </c>
      <c r="H1205" t="s">
        <v>265</v>
      </c>
      <c r="I1205" t="s">
        <v>1151</v>
      </c>
      <c r="J1205" t="s">
        <v>1152</v>
      </c>
      <c r="K1205" t="s">
        <v>1154</v>
      </c>
      <c r="L1205" t="s">
        <v>60</v>
      </c>
      <c r="M1205" t="s">
        <v>1612</v>
      </c>
      <c r="N1205" t="s">
        <v>1613</v>
      </c>
      <c r="O1205">
        <v>0</v>
      </c>
      <c r="P1205">
        <v>2120</v>
      </c>
      <c r="Q1205">
        <v>2120</v>
      </c>
      <c r="R1205">
        <v>0</v>
      </c>
      <c r="S1205">
        <v>2120</v>
      </c>
      <c r="T1205">
        <v>2120</v>
      </c>
      <c r="U1205">
        <v>0</v>
      </c>
      <c r="V1205">
        <v>0</v>
      </c>
      <c r="W1205">
        <v>2120</v>
      </c>
      <c r="X1205">
        <v>0</v>
      </c>
      <c r="Y1205">
        <v>20000</v>
      </c>
      <c r="Z1205">
        <v>100</v>
      </c>
      <c r="AA1205">
        <v>1</v>
      </c>
      <c r="AB1205">
        <v>0</v>
      </c>
      <c r="AC1205">
        <v>2120</v>
      </c>
      <c r="AD1205">
        <v>7.6591713676660582</v>
      </c>
      <c r="AE1205">
        <v>0</v>
      </c>
      <c r="AF1205">
        <v>1</v>
      </c>
    </row>
    <row r="1206" spans="1:32" x14ac:dyDescent="0.35">
      <c r="A1206" s="1">
        <v>45444</v>
      </c>
      <c r="B1206">
        <v>2024</v>
      </c>
      <c r="C1206">
        <v>6</v>
      </c>
      <c r="D1206">
        <v>2</v>
      </c>
      <c r="E1206">
        <v>1</v>
      </c>
      <c r="F1206">
        <v>0</v>
      </c>
      <c r="G1206" t="s">
        <v>612</v>
      </c>
      <c r="H1206" t="s">
        <v>610</v>
      </c>
      <c r="I1206" t="s">
        <v>1009</v>
      </c>
      <c r="J1206" t="s">
        <v>1010</v>
      </c>
      <c r="K1206" t="s">
        <v>994</v>
      </c>
      <c r="L1206" t="s">
        <v>96</v>
      </c>
      <c r="M1206" t="s">
        <v>1603</v>
      </c>
      <c r="N1206" t="s">
        <v>1606</v>
      </c>
      <c r="O1206">
        <v>0</v>
      </c>
      <c r="P1206">
        <v>14052.56</v>
      </c>
      <c r="Q1206">
        <v>14052.56</v>
      </c>
      <c r="R1206">
        <v>0</v>
      </c>
      <c r="S1206">
        <v>14052.56</v>
      </c>
      <c r="T1206">
        <v>14052.56</v>
      </c>
      <c r="U1206">
        <v>0</v>
      </c>
      <c r="V1206">
        <v>0</v>
      </c>
      <c r="W1206">
        <v>7026.28</v>
      </c>
      <c r="X1206">
        <v>9936.6604690308304</v>
      </c>
      <c r="Y1206">
        <v>14052.56</v>
      </c>
      <c r="Z1206">
        <v>100</v>
      </c>
      <c r="AA1206">
        <v>1</v>
      </c>
      <c r="AB1206">
        <v>0.70710678118654746</v>
      </c>
      <c r="AC1206">
        <v>14052.56</v>
      </c>
      <c r="AD1206">
        <v>9.5505598645700154</v>
      </c>
      <c r="AE1206">
        <v>0</v>
      </c>
      <c r="AF1206">
        <v>1</v>
      </c>
    </row>
    <row r="1207" spans="1:32" x14ac:dyDescent="0.35">
      <c r="A1207" s="1">
        <v>45444</v>
      </c>
      <c r="B1207">
        <v>2024</v>
      </c>
      <c r="C1207">
        <v>6</v>
      </c>
      <c r="D1207">
        <v>2</v>
      </c>
      <c r="E1207">
        <v>1</v>
      </c>
      <c r="F1207">
        <v>0</v>
      </c>
      <c r="G1207" t="s">
        <v>612</v>
      </c>
      <c r="H1207" t="s">
        <v>610</v>
      </c>
      <c r="I1207" t="s">
        <v>1015</v>
      </c>
      <c r="J1207" t="s">
        <v>1016</v>
      </c>
      <c r="K1207" t="s">
        <v>994</v>
      </c>
      <c r="L1207" t="s">
        <v>96</v>
      </c>
      <c r="M1207" t="s">
        <v>1603</v>
      </c>
      <c r="N1207" t="s">
        <v>1606</v>
      </c>
      <c r="O1207">
        <v>0</v>
      </c>
      <c r="P1207">
        <v>32469.26</v>
      </c>
      <c r="Q1207">
        <v>32469.26</v>
      </c>
      <c r="R1207">
        <v>0</v>
      </c>
      <c r="S1207">
        <v>32469.26</v>
      </c>
      <c r="T1207">
        <v>32469.26</v>
      </c>
      <c r="U1207">
        <v>0</v>
      </c>
      <c r="V1207">
        <v>0</v>
      </c>
      <c r="W1207">
        <v>16234.63</v>
      </c>
      <c r="X1207">
        <v>22959.233926109118</v>
      </c>
      <c r="Y1207">
        <v>32469.26</v>
      </c>
      <c r="Z1207">
        <v>100</v>
      </c>
      <c r="AA1207">
        <v>1</v>
      </c>
      <c r="AB1207">
        <v>0.70710678118654757</v>
      </c>
      <c r="AC1207">
        <v>32469.26</v>
      </c>
      <c r="AD1207">
        <v>10.388049074569249</v>
      </c>
      <c r="AE1207">
        <v>0</v>
      </c>
      <c r="AF1207">
        <v>1</v>
      </c>
    </row>
    <row r="1208" spans="1:32" x14ac:dyDescent="0.35">
      <c r="A1208" s="1">
        <v>45474</v>
      </c>
      <c r="B1208">
        <v>2024</v>
      </c>
      <c r="C1208">
        <v>7</v>
      </c>
      <c r="D1208">
        <v>3</v>
      </c>
      <c r="E1208">
        <v>1</v>
      </c>
      <c r="F1208">
        <v>0</v>
      </c>
      <c r="G1208" t="s">
        <v>612</v>
      </c>
      <c r="H1208" t="s">
        <v>610</v>
      </c>
      <c r="I1208" t="s">
        <v>1039</v>
      </c>
      <c r="J1208" t="s">
        <v>1040</v>
      </c>
      <c r="K1208" t="s">
        <v>1024</v>
      </c>
      <c r="L1208" t="s">
        <v>96</v>
      </c>
      <c r="M1208" t="s">
        <v>1603</v>
      </c>
      <c r="N1208" t="s">
        <v>1611</v>
      </c>
      <c r="O1208">
        <v>0</v>
      </c>
      <c r="P1208">
        <v>10175.6</v>
      </c>
      <c r="Q1208">
        <v>10175.6</v>
      </c>
      <c r="R1208">
        <v>0</v>
      </c>
      <c r="S1208">
        <v>10175.6</v>
      </c>
      <c r="T1208">
        <v>10175.6</v>
      </c>
      <c r="U1208">
        <v>0</v>
      </c>
      <c r="V1208">
        <v>0</v>
      </c>
      <c r="W1208">
        <v>3391.8666666666668</v>
      </c>
      <c r="X1208">
        <v>5874.8853991659562</v>
      </c>
      <c r="Y1208">
        <v>9682.99</v>
      </c>
      <c r="Z1208">
        <v>100</v>
      </c>
      <c r="AA1208">
        <v>1</v>
      </c>
      <c r="AB1208">
        <v>1.1547005383792515</v>
      </c>
      <c r="AC1208">
        <v>10175.6</v>
      </c>
      <c r="AD1208">
        <v>9.2277479766312158</v>
      </c>
      <c r="AE1208">
        <v>0</v>
      </c>
      <c r="AF1208">
        <v>1</v>
      </c>
    </row>
    <row r="1209" spans="1:32" x14ac:dyDescent="0.35">
      <c r="A1209" s="1">
        <v>45383</v>
      </c>
      <c r="B1209">
        <v>2024</v>
      </c>
      <c r="C1209">
        <v>4</v>
      </c>
      <c r="D1209">
        <v>2</v>
      </c>
      <c r="E1209">
        <v>0</v>
      </c>
      <c r="F1209">
        <v>0</v>
      </c>
      <c r="G1209" t="s">
        <v>612</v>
      </c>
      <c r="H1209" t="s">
        <v>610</v>
      </c>
      <c r="I1209" t="s">
        <v>709</v>
      </c>
      <c r="J1209" t="s">
        <v>710</v>
      </c>
      <c r="K1209" t="s">
        <v>703</v>
      </c>
      <c r="L1209" t="s">
        <v>93</v>
      </c>
      <c r="M1209" t="s">
        <v>1603</v>
      </c>
      <c r="N1209" t="s">
        <v>1607</v>
      </c>
      <c r="O1209">
        <v>0</v>
      </c>
      <c r="P1209">
        <v>2289</v>
      </c>
      <c r="Q1209">
        <v>2289</v>
      </c>
      <c r="R1209">
        <v>0</v>
      </c>
      <c r="S1209">
        <v>2289</v>
      </c>
      <c r="T1209">
        <v>2289</v>
      </c>
      <c r="U1209">
        <v>0</v>
      </c>
      <c r="V1209">
        <v>0</v>
      </c>
      <c r="W1209">
        <v>2289</v>
      </c>
      <c r="X1209">
        <v>0</v>
      </c>
      <c r="Y1209">
        <v>-2289</v>
      </c>
      <c r="Z1209">
        <v>100</v>
      </c>
      <c r="AA1209">
        <v>1</v>
      </c>
      <c r="AB1209">
        <v>0</v>
      </c>
      <c r="AC1209">
        <v>2289</v>
      </c>
      <c r="AD1209">
        <v>7.7358703199525669</v>
      </c>
      <c r="AE1209">
        <v>0</v>
      </c>
      <c r="AF1209">
        <v>1</v>
      </c>
    </row>
    <row r="1210" spans="1:32" x14ac:dyDescent="0.35">
      <c r="A1210" s="1">
        <v>45505</v>
      </c>
      <c r="B1210">
        <v>2024</v>
      </c>
      <c r="C1210">
        <v>8</v>
      </c>
      <c r="D1210">
        <v>3</v>
      </c>
      <c r="E1210">
        <v>1</v>
      </c>
      <c r="F1210">
        <v>0</v>
      </c>
      <c r="G1210" t="s">
        <v>612</v>
      </c>
      <c r="H1210" t="s">
        <v>610</v>
      </c>
      <c r="I1210" t="s">
        <v>712</v>
      </c>
      <c r="J1210" t="s">
        <v>713</v>
      </c>
      <c r="K1210" t="s">
        <v>703</v>
      </c>
      <c r="L1210" t="s">
        <v>90</v>
      </c>
      <c r="M1210" t="s">
        <v>1603</v>
      </c>
      <c r="N1210" t="s">
        <v>1609</v>
      </c>
      <c r="O1210">
        <v>0</v>
      </c>
      <c r="P1210">
        <v>366</v>
      </c>
      <c r="Q1210">
        <v>366</v>
      </c>
      <c r="R1210">
        <v>0</v>
      </c>
      <c r="S1210">
        <v>366</v>
      </c>
      <c r="T1210">
        <v>366</v>
      </c>
      <c r="U1210">
        <v>0</v>
      </c>
      <c r="V1210">
        <v>0</v>
      </c>
      <c r="W1210">
        <v>183</v>
      </c>
      <c r="X1210">
        <v>258.80108191427638</v>
      </c>
      <c r="Y1210">
        <v>366</v>
      </c>
      <c r="Z1210">
        <v>100</v>
      </c>
      <c r="AA1210">
        <v>1</v>
      </c>
      <c r="AB1210">
        <v>0.70710678118654757</v>
      </c>
      <c r="AC1210">
        <v>366</v>
      </c>
      <c r="AD1210">
        <v>5.9026333334013659</v>
      </c>
      <c r="AE1210">
        <v>0</v>
      </c>
      <c r="AF1210">
        <v>1</v>
      </c>
    </row>
    <row r="1211" spans="1:32" x14ac:dyDescent="0.35">
      <c r="A1211" s="1">
        <v>45505</v>
      </c>
      <c r="B1211">
        <v>2024</v>
      </c>
      <c r="C1211">
        <v>8</v>
      </c>
      <c r="D1211">
        <v>3</v>
      </c>
      <c r="E1211">
        <v>1</v>
      </c>
      <c r="F1211">
        <v>0</v>
      </c>
      <c r="G1211" t="s">
        <v>267</v>
      </c>
      <c r="H1211" t="s">
        <v>265</v>
      </c>
      <c r="I1211" t="s">
        <v>687</v>
      </c>
      <c r="J1211" t="s">
        <v>688</v>
      </c>
      <c r="K1211" t="s">
        <v>690</v>
      </c>
      <c r="L1211" t="s">
        <v>63</v>
      </c>
      <c r="M1211" t="s">
        <v>1612</v>
      </c>
      <c r="N1211" t="s">
        <v>1620</v>
      </c>
      <c r="O1211">
        <v>0</v>
      </c>
      <c r="P1211">
        <v>160</v>
      </c>
      <c r="Q1211">
        <v>160</v>
      </c>
      <c r="R1211">
        <v>0</v>
      </c>
      <c r="S1211">
        <v>40</v>
      </c>
      <c r="T1211">
        <v>40</v>
      </c>
      <c r="U1211">
        <v>0</v>
      </c>
      <c r="V1211">
        <v>0</v>
      </c>
      <c r="W1211">
        <v>13.333333333333334</v>
      </c>
      <c r="X1211">
        <v>23.094010767585029</v>
      </c>
      <c r="Y1211">
        <v>40</v>
      </c>
      <c r="Z1211">
        <v>100</v>
      </c>
      <c r="AA1211">
        <v>1</v>
      </c>
      <c r="AB1211">
        <v>1.1547005383792515</v>
      </c>
      <c r="AC1211">
        <v>40</v>
      </c>
      <c r="AD1211">
        <v>3.6888794541139363</v>
      </c>
      <c r="AE1211">
        <v>0</v>
      </c>
      <c r="AF1211">
        <v>1</v>
      </c>
    </row>
    <row r="1212" spans="1:32" x14ac:dyDescent="0.35">
      <c r="A1212" s="1">
        <v>45323</v>
      </c>
      <c r="B1212">
        <v>2024</v>
      </c>
      <c r="C1212">
        <v>2</v>
      </c>
      <c r="D1212">
        <v>1</v>
      </c>
      <c r="E1212">
        <v>0</v>
      </c>
      <c r="F1212">
        <v>0</v>
      </c>
      <c r="G1212" t="s">
        <v>612</v>
      </c>
      <c r="H1212" t="s">
        <v>610</v>
      </c>
      <c r="I1212" t="s">
        <v>1018</v>
      </c>
      <c r="J1212" t="s">
        <v>1019</v>
      </c>
      <c r="K1212" t="s">
        <v>994</v>
      </c>
      <c r="L1212" t="s">
        <v>90</v>
      </c>
      <c r="M1212" t="s">
        <v>1603</v>
      </c>
      <c r="N1212" t="s">
        <v>1608</v>
      </c>
      <c r="O1212">
        <v>0</v>
      </c>
      <c r="P1212">
        <v>20065.97</v>
      </c>
      <c r="Q1212">
        <v>20065.97</v>
      </c>
      <c r="R1212">
        <v>0</v>
      </c>
      <c r="S1212">
        <v>20065.97</v>
      </c>
      <c r="T1212">
        <v>20065.97</v>
      </c>
      <c r="U1212">
        <v>0</v>
      </c>
      <c r="V1212">
        <v>0</v>
      </c>
      <c r="W1212">
        <v>20065.97</v>
      </c>
      <c r="X1212">
        <v>0</v>
      </c>
      <c r="Y1212">
        <v>20065.97</v>
      </c>
      <c r="Z1212">
        <v>100</v>
      </c>
      <c r="AA1212">
        <v>1</v>
      </c>
      <c r="AB1212">
        <v>0</v>
      </c>
      <c r="AC1212">
        <v>20065.97</v>
      </c>
      <c r="AD1212">
        <v>9.9067806244181593</v>
      </c>
      <c r="AE1212">
        <v>0</v>
      </c>
      <c r="AF1212">
        <v>1</v>
      </c>
    </row>
    <row r="1213" spans="1:32" x14ac:dyDescent="0.35">
      <c r="A1213" s="1">
        <v>45413</v>
      </c>
      <c r="B1213">
        <v>2024</v>
      </c>
      <c r="C1213">
        <v>5</v>
      </c>
      <c r="D1213">
        <v>2</v>
      </c>
      <c r="E1213">
        <v>1</v>
      </c>
      <c r="F1213">
        <v>0</v>
      </c>
      <c r="G1213" t="s">
        <v>612</v>
      </c>
      <c r="H1213" t="s">
        <v>610</v>
      </c>
      <c r="I1213" t="s">
        <v>1021</v>
      </c>
      <c r="J1213" t="s">
        <v>1022</v>
      </c>
      <c r="K1213" t="s">
        <v>1024</v>
      </c>
      <c r="L1213" t="s">
        <v>93</v>
      </c>
      <c r="M1213" t="s">
        <v>1603</v>
      </c>
      <c r="N1213" t="s">
        <v>1605</v>
      </c>
      <c r="O1213">
        <v>0</v>
      </c>
      <c r="P1213">
        <v>12263.23</v>
      </c>
      <c r="Q1213">
        <v>12263.23</v>
      </c>
      <c r="R1213">
        <v>0</v>
      </c>
      <c r="S1213">
        <v>12263.23</v>
      </c>
      <c r="T1213">
        <v>12263.23</v>
      </c>
      <c r="U1213">
        <v>0</v>
      </c>
      <c r="V1213">
        <v>0</v>
      </c>
      <c r="W1213">
        <v>6131.6149999999998</v>
      </c>
      <c r="X1213">
        <v>8671.4130922503045</v>
      </c>
      <c r="Y1213">
        <v>12263.23</v>
      </c>
      <c r="Z1213">
        <v>100</v>
      </c>
      <c r="AA1213">
        <v>1</v>
      </c>
      <c r="AB1213">
        <v>0.70710678118654757</v>
      </c>
      <c r="AC1213">
        <v>12263.23</v>
      </c>
      <c r="AD1213">
        <v>9.4143606331924374</v>
      </c>
      <c r="AE1213">
        <v>0</v>
      </c>
      <c r="AF1213">
        <v>1</v>
      </c>
    </row>
    <row r="1214" spans="1:32" x14ac:dyDescent="0.35">
      <c r="A1214" s="1">
        <v>45444</v>
      </c>
      <c r="B1214">
        <v>2024</v>
      </c>
      <c r="C1214">
        <v>6</v>
      </c>
      <c r="D1214">
        <v>2</v>
      </c>
      <c r="E1214">
        <v>1</v>
      </c>
      <c r="F1214">
        <v>0</v>
      </c>
      <c r="G1214" t="s">
        <v>612</v>
      </c>
      <c r="H1214" t="s">
        <v>610</v>
      </c>
      <c r="I1214" t="s">
        <v>1061</v>
      </c>
      <c r="J1214" t="s">
        <v>1062</v>
      </c>
      <c r="K1214" t="s">
        <v>1051</v>
      </c>
      <c r="L1214" t="s">
        <v>90</v>
      </c>
      <c r="M1214" t="s">
        <v>1603</v>
      </c>
      <c r="N1214" t="s">
        <v>1606</v>
      </c>
      <c r="O1214">
        <v>0</v>
      </c>
      <c r="P1214">
        <v>990.72</v>
      </c>
      <c r="Q1214">
        <v>990.72</v>
      </c>
      <c r="R1214">
        <v>0</v>
      </c>
      <c r="S1214">
        <v>990.72</v>
      </c>
      <c r="T1214">
        <v>990.72</v>
      </c>
      <c r="U1214">
        <v>0</v>
      </c>
      <c r="V1214">
        <v>0</v>
      </c>
      <c r="W1214">
        <v>990.72</v>
      </c>
      <c r="X1214">
        <v>0</v>
      </c>
      <c r="Y1214">
        <v>949.64999999999986</v>
      </c>
      <c r="Z1214">
        <v>100</v>
      </c>
      <c r="AA1214">
        <v>1</v>
      </c>
      <c r="AB1214">
        <v>0</v>
      </c>
      <c r="AC1214">
        <v>990.72</v>
      </c>
      <c r="AD1214">
        <v>6.8984319515212533</v>
      </c>
      <c r="AE1214">
        <v>0</v>
      </c>
      <c r="AF1214">
        <v>1</v>
      </c>
    </row>
    <row r="1215" spans="1:32" x14ac:dyDescent="0.35">
      <c r="A1215" s="1">
        <v>45292</v>
      </c>
      <c r="B1215">
        <v>2024</v>
      </c>
      <c r="C1215">
        <v>1</v>
      </c>
      <c r="D1215">
        <v>1</v>
      </c>
      <c r="E1215">
        <v>0</v>
      </c>
      <c r="F1215">
        <v>0</v>
      </c>
      <c r="G1215" t="s">
        <v>612</v>
      </c>
      <c r="H1215" t="s">
        <v>610</v>
      </c>
      <c r="I1215" t="s">
        <v>687</v>
      </c>
      <c r="J1215" t="s">
        <v>688</v>
      </c>
      <c r="K1215" t="s">
        <v>690</v>
      </c>
      <c r="L1215" t="s">
        <v>87</v>
      </c>
      <c r="M1215" t="s">
        <v>1603</v>
      </c>
      <c r="N1215" t="s">
        <v>1604</v>
      </c>
      <c r="O1215">
        <v>0</v>
      </c>
      <c r="P1215">
        <v>222.23</v>
      </c>
      <c r="Q1215">
        <v>222.23</v>
      </c>
      <c r="R1215">
        <v>0</v>
      </c>
      <c r="S1215">
        <v>222.23</v>
      </c>
      <c r="T1215">
        <v>222.23</v>
      </c>
      <c r="U1215">
        <v>0</v>
      </c>
      <c r="V1215">
        <v>0</v>
      </c>
      <c r="W1215">
        <v>222.23</v>
      </c>
      <c r="X1215">
        <v>0</v>
      </c>
      <c r="Y1215">
        <v>222.23</v>
      </c>
      <c r="Z1215">
        <v>100</v>
      </c>
      <c r="AA1215">
        <v>1</v>
      </c>
      <c r="AB1215">
        <v>0</v>
      </c>
      <c r="AC1215">
        <v>222.23</v>
      </c>
      <c r="AD1215">
        <v>5.4037128815933775</v>
      </c>
      <c r="AE1215">
        <v>0</v>
      </c>
      <c r="AF1215">
        <v>1</v>
      </c>
    </row>
    <row r="1216" spans="1:32" x14ac:dyDescent="0.35">
      <c r="A1216" s="1">
        <v>45413</v>
      </c>
      <c r="B1216">
        <v>2024</v>
      </c>
      <c r="C1216">
        <v>5</v>
      </c>
      <c r="D1216">
        <v>2</v>
      </c>
      <c r="E1216">
        <v>1</v>
      </c>
      <c r="F1216">
        <v>0</v>
      </c>
      <c r="G1216" t="s">
        <v>612</v>
      </c>
      <c r="H1216" t="s">
        <v>610</v>
      </c>
      <c r="I1216" t="s">
        <v>697</v>
      </c>
      <c r="J1216" t="s">
        <v>698</v>
      </c>
      <c r="K1216" t="s">
        <v>690</v>
      </c>
      <c r="L1216" t="s">
        <v>90</v>
      </c>
      <c r="M1216" t="s">
        <v>1603</v>
      </c>
      <c r="N1216" t="s">
        <v>1605</v>
      </c>
      <c r="O1216">
        <v>0</v>
      </c>
      <c r="P1216">
        <v>24</v>
      </c>
      <c r="Q1216">
        <v>24</v>
      </c>
      <c r="R1216">
        <v>0</v>
      </c>
      <c r="S1216">
        <v>24</v>
      </c>
      <c r="T1216">
        <v>24</v>
      </c>
      <c r="U1216">
        <v>0</v>
      </c>
      <c r="V1216">
        <v>0</v>
      </c>
      <c r="W1216">
        <v>12</v>
      </c>
      <c r="X1216">
        <v>16.970562748477139</v>
      </c>
      <c r="Y1216">
        <v>-24</v>
      </c>
      <c r="Z1216">
        <v>100</v>
      </c>
      <c r="AA1216">
        <v>1</v>
      </c>
      <c r="AB1216">
        <v>0.70710678118654757</v>
      </c>
      <c r="AC1216">
        <v>24</v>
      </c>
      <c r="AD1216">
        <v>3.1780538303479458</v>
      </c>
      <c r="AE1216">
        <v>0</v>
      </c>
      <c r="AF1216">
        <v>1</v>
      </c>
    </row>
    <row r="1217" spans="1:32" x14ac:dyDescent="0.35">
      <c r="A1217" s="1">
        <v>45413</v>
      </c>
      <c r="B1217">
        <v>2024</v>
      </c>
      <c r="C1217">
        <v>5</v>
      </c>
      <c r="D1217">
        <v>2</v>
      </c>
      <c r="E1217">
        <v>1</v>
      </c>
      <c r="F1217">
        <v>0</v>
      </c>
      <c r="G1217" t="s">
        <v>612</v>
      </c>
      <c r="H1217" t="s">
        <v>610</v>
      </c>
      <c r="I1217" t="s">
        <v>751</v>
      </c>
      <c r="J1217" t="s">
        <v>752</v>
      </c>
      <c r="K1217" t="s">
        <v>748</v>
      </c>
      <c r="L1217" t="s">
        <v>93</v>
      </c>
      <c r="M1217" t="s">
        <v>1603</v>
      </c>
      <c r="N1217" t="s">
        <v>1605</v>
      </c>
      <c r="O1217">
        <v>0</v>
      </c>
      <c r="P1217">
        <v>295</v>
      </c>
      <c r="Q1217">
        <v>295</v>
      </c>
      <c r="R1217">
        <v>0</v>
      </c>
      <c r="S1217">
        <v>295</v>
      </c>
      <c r="T1217">
        <v>295</v>
      </c>
      <c r="U1217">
        <v>0</v>
      </c>
      <c r="V1217">
        <v>0</v>
      </c>
      <c r="W1217">
        <v>147.5</v>
      </c>
      <c r="X1217">
        <v>208.59650045003153</v>
      </c>
      <c r="Y1217">
        <v>295</v>
      </c>
      <c r="Z1217">
        <v>100</v>
      </c>
      <c r="AA1217">
        <v>1</v>
      </c>
      <c r="AB1217">
        <v>0.70710678118654746</v>
      </c>
      <c r="AC1217">
        <v>295</v>
      </c>
      <c r="AD1217">
        <v>5.6869753563398202</v>
      </c>
      <c r="AE1217">
        <v>0</v>
      </c>
      <c r="AF1217">
        <v>1</v>
      </c>
    </row>
    <row r="1218" spans="1:32" x14ac:dyDescent="0.35">
      <c r="A1218" s="1">
        <v>45413</v>
      </c>
      <c r="B1218">
        <v>2024</v>
      </c>
      <c r="C1218">
        <v>5</v>
      </c>
      <c r="D1218">
        <v>2</v>
      </c>
      <c r="E1218">
        <v>1</v>
      </c>
      <c r="F1218">
        <v>0</v>
      </c>
      <c r="G1218" t="s">
        <v>612</v>
      </c>
      <c r="H1218" t="s">
        <v>610</v>
      </c>
      <c r="I1218" t="s">
        <v>1058</v>
      </c>
      <c r="J1218" t="s">
        <v>1059</v>
      </c>
      <c r="K1218" t="s">
        <v>1051</v>
      </c>
      <c r="L1218" t="s">
        <v>96</v>
      </c>
      <c r="M1218" t="s">
        <v>1603</v>
      </c>
      <c r="N1218" t="s">
        <v>1605</v>
      </c>
      <c r="O1218">
        <v>0</v>
      </c>
      <c r="P1218">
        <v>1075.2</v>
      </c>
      <c r="Q1218">
        <v>1075.2</v>
      </c>
      <c r="R1218">
        <v>0</v>
      </c>
      <c r="S1218">
        <v>1075.2</v>
      </c>
      <c r="T1218">
        <v>1075.2</v>
      </c>
      <c r="U1218">
        <v>0</v>
      </c>
      <c r="V1218">
        <v>0</v>
      </c>
      <c r="W1218">
        <v>1075.2</v>
      </c>
      <c r="X1218">
        <v>0</v>
      </c>
      <c r="Y1218">
        <v>-1075.2</v>
      </c>
      <c r="Z1218">
        <v>100</v>
      </c>
      <c r="AA1218">
        <v>1</v>
      </c>
      <c r="AB1218">
        <v>0</v>
      </c>
      <c r="AC1218">
        <v>1075.2</v>
      </c>
      <c r="AD1218">
        <v>6.9802619697688852</v>
      </c>
      <c r="AE1218">
        <v>0</v>
      </c>
      <c r="AF1218">
        <v>1</v>
      </c>
    </row>
    <row r="1219" spans="1:32" x14ac:dyDescent="0.35">
      <c r="A1219" s="1">
        <v>45292</v>
      </c>
      <c r="B1219">
        <v>2024</v>
      </c>
      <c r="C1219">
        <v>1</v>
      </c>
      <c r="D1219">
        <v>1</v>
      </c>
      <c r="E1219">
        <v>0</v>
      </c>
      <c r="F1219">
        <v>0</v>
      </c>
      <c r="G1219" t="s">
        <v>612</v>
      </c>
      <c r="H1219" t="s">
        <v>610</v>
      </c>
      <c r="I1219" t="s">
        <v>709</v>
      </c>
      <c r="J1219" t="s">
        <v>710</v>
      </c>
      <c r="K1219" t="s">
        <v>703</v>
      </c>
      <c r="L1219" t="s">
        <v>87</v>
      </c>
      <c r="M1219" t="s">
        <v>1603</v>
      </c>
      <c r="N1219" t="s">
        <v>1604</v>
      </c>
      <c r="O1219">
        <v>0</v>
      </c>
      <c r="P1219">
        <v>1144.5</v>
      </c>
      <c r="Q1219">
        <v>1144.5</v>
      </c>
      <c r="R1219">
        <v>0</v>
      </c>
      <c r="S1219">
        <v>1144.5</v>
      </c>
      <c r="T1219">
        <v>1144.5</v>
      </c>
      <c r="U1219">
        <v>0</v>
      </c>
      <c r="V1219">
        <v>0</v>
      </c>
      <c r="W1219">
        <v>1144.5</v>
      </c>
      <c r="X1219">
        <v>0</v>
      </c>
      <c r="Y1219">
        <v>-1144.5</v>
      </c>
      <c r="Z1219">
        <v>100</v>
      </c>
      <c r="AA1219">
        <v>1</v>
      </c>
      <c r="AB1219">
        <v>0</v>
      </c>
      <c r="AC1219">
        <v>1144.5</v>
      </c>
      <c r="AD1219">
        <v>7.0427231393926215</v>
      </c>
      <c r="AE1219">
        <v>0</v>
      </c>
      <c r="AF1219">
        <v>1</v>
      </c>
    </row>
    <row r="1220" spans="1:32" x14ac:dyDescent="0.35">
      <c r="A1220" s="1">
        <v>45444</v>
      </c>
      <c r="B1220">
        <v>2024</v>
      </c>
      <c r="C1220">
        <v>6</v>
      </c>
      <c r="D1220">
        <v>2</v>
      </c>
      <c r="E1220">
        <v>1</v>
      </c>
      <c r="F1220">
        <v>0</v>
      </c>
      <c r="G1220" t="s">
        <v>612</v>
      </c>
      <c r="H1220" t="s">
        <v>610</v>
      </c>
      <c r="I1220" t="s">
        <v>730</v>
      </c>
      <c r="J1220" t="s">
        <v>731</v>
      </c>
      <c r="K1220" t="s">
        <v>703</v>
      </c>
      <c r="L1220" t="s">
        <v>87</v>
      </c>
      <c r="M1220" t="s">
        <v>1603</v>
      </c>
      <c r="N1220" t="s">
        <v>1606</v>
      </c>
      <c r="O1220">
        <v>0</v>
      </c>
      <c r="P1220">
        <v>3486</v>
      </c>
      <c r="Q1220">
        <v>3486</v>
      </c>
      <c r="R1220">
        <v>0</v>
      </c>
      <c r="S1220">
        <v>3486</v>
      </c>
      <c r="T1220">
        <v>3486</v>
      </c>
      <c r="U1220">
        <v>0</v>
      </c>
      <c r="V1220">
        <v>0</v>
      </c>
      <c r="W1220">
        <v>1743</v>
      </c>
      <c r="X1220">
        <v>2464.9742392163048</v>
      </c>
      <c r="Y1220">
        <v>3486</v>
      </c>
      <c r="Z1220">
        <v>100</v>
      </c>
      <c r="AA1220">
        <v>1</v>
      </c>
      <c r="AB1220">
        <v>0.70710678118654746</v>
      </c>
      <c r="AC1220">
        <v>3486</v>
      </c>
      <c r="AD1220">
        <v>8.1565102260799662</v>
      </c>
      <c r="AE1220">
        <v>0</v>
      </c>
      <c r="AF1220">
        <v>1</v>
      </c>
    </row>
    <row r="1221" spans="1:32" x14ac:dyDescent="0.35">
      <c r="A1221" s="1">
        <v>45352</v>
      </c>
      <c r="B1221">
        <v>2024</v>
      </c>
      <c r="C1221">
        <v>3</v>
      </c>
      <c r="D1221">
        <v>1</v>
      </c>
      <c r="E1221">
        <v>0</v>
      </c>
      <c r="F1221">
        <v>0</v>
      </c>
      <c r="G1221" t="s">
        <v>612</v>
      </c>
      <c r="H1221" t="s">
        <v>610</v>
      </c>
      <c r="I1221" t="s">
        <v>1036</v>
      </c>
      <c r="J1221" t="s">
        <v>1037</v>
      </c>
      <c r="K1221" t="s">
        <v>1024</v>
      </c>
      <c r="L1221" t="s">
        <v>96</v>
      </c>
      <c r="M1221" t="s">
        <v>1603</v>
      </c>
      <c r="N1221" t="s">
        <v>1610</v>
      </c>
      <c r="O1221">
        <v>0</v>
      </c>
      <c r="P1221">
        <v>19282.89</v>
      </c>
      <c r="Q1221">
        <v>19282.89</v>
      </c>
      <c r="R1221">
        <v>0</v>
      </c>
      <c r="S1221">
        <v>19282.89</v>
      </c>
      <c r="T1221">
        <v>19282.89</v>
      </c>
      <c r="U1221">
        <v>0</v>
      </c>
      <c r="V1221">
        <v>0</v>
      </c>
      <c r="W1221">
        <v>9641.4449999999997</v>
      </c>
      <c r="X1221">
        <v>13635.062279874266</v>
      </c>
      <c r="Y1221">
        <v>-19282.89</v>
      </c>
      <c r="Z1221">
        <v>100</v>
      </c>
      <c r="AA1221">
        <v>1</v>
      </c>
      <c r="AB1221">
        <v>0.70710678118654746</v>
      </c>
      <c r="AC1221">
        <v>19282.89</v>
      </c>
      <c r="AD1221">
        <v>9.8669734531967741</v>
      </c>
      <c r="AE1221">
        <v>0</v>
      </c>
      <c r="AF1221">
        <v>1</v>
      </c>
    </row>
    <row r="1222" spans="1:32" x14ac:dyDescent="0.35">
      <c r="A1222" s="1">
        <v>45323</v>
      </c>
      <c r="B1222">
        <v>2024</v>
      </c>
      <c r="C1222">
        <v>2</v>
      </c>
      <c r="D1222">
        <v>1</v>
      </c>
      <c r="E1222">
        <v>0</v>
      </c>
      <c r="F1222">
        <v>0</v>
      </c>
      <c r="G1222" t="s">
        <v>612</v>
      </c>
      <c r="H1222" t="s">
        <v>610</v>
      </c>
      <c r="I1222" t="s">
        <v>712</v>
      </c>
      <c r="J1222" t="s">
        <v>713</v>
      </c>
      <c r="K1222" t="s">
        <v>703</v>
      </c>
      <c r="L1222" t="s">
        <v>87</v>
      </c>
      <c r="M1222" t="s">
        <v>1603</v>
      </c>
      <c r="N1222" t="s">
        <v>1608</v>
      </c>
      <c r="O1222">
        <v>0</v>
      </c>
      <c r="P1222">
        <v>732</v>
      </c>
      <c r="Q1222">
        <v>732</v>
      </c>
      <c r="R1222">
        <v>0</v>
      </c>
      <c r="S1222">
        <v>732</v>
      </c>
      <c r="T1222">
        <v>732</v>
      </c>
      <c r="U1222">
        <v>0</v>
      </c>
      <c r="V1222">
        <v>0</v>
      </c>
      <c r="W1222">
        <v>732</v>
      </c>
      <c r="X1222">
        <v>0</v>
      </c>
      <c r="Y1222">
        <v>-366</v>
      </c>
      <c r="Z1222">
        <v>100</v>
      </c>
      <c r="AA1222">
        <v>1</v>
      </c>
      <c r="AB1222">
        <v>0</v>
      </c>
      <c r="AC1222">
        <v>732</v>
      </c>
      <c r="AD1222">
        <v>6.5957805139613113</v>
      </c>
      <c r="AE1222">
        <v>0</v>
      </c>
      <c r="AF1222">
        <v>1</v>
      </c>
    </row>
    <row r="1223" spans="1:32" x14ac:dyDescent="0.35">
      <c r="A1223" s="1">
        <v>45292</v>
      </c>
      <c r="B1223">
        <v>2024</v>
      </c>
      <c r="C1223">
        <v>1</v>
      </c>
      <c r="D1223">
        <v>1</v>
      </c>
      <c r="E1223">
        <v>0</v>
      </c>
      <c r="F1223">
        <v>0</v>
      </c>
      <c r="G1223" t="s">
        <v>294</v>
      </c>
      <c r="H1223" t="s">
        <v>292</v>
      </c>
      <c r="I1223" t="s">
        <v>1096</v>
      </c>
      <c r="J1223" t="s">
        <v>1097</v>
      </c>
      <c r="K1223" t="s">
        <v>1099</v>
      </c>
      <c r="L1223" t="s">
        <v>75</v>
      </c>
      <c r="M1223" t="s">
        <v>1612</v>
      </c>
      <c r="N1223" t="s">
        <v>1613</v>
      </c>
      <c r="O1223">
        <v>0</v>
      </c>
      <c r="P1223">
        <v>120</v>
      </c>
      <c r="Q1223">
        <v>120</v>
      </c>
      <c r="R1223">
        <v>0</v>
      </c>
      <c r="S1223">
        <v>120</v>
      </c>
      <c r="T1223">
        <v>120</v>
      </c>
      <c r="U1223">
        <v>0</v>
      </c>
      <c r="V1223">
        <v>0</v>
      </c>
      <c r="W1223">
        <v>120</v>
      </c>
      <c r="X1223">
        <v>0</v>
      </c>
      <c r="Y1223">
        <v>15000</v>
      </c>
      <c r="Z1223">
        <v>100</v>
      </c>
      <c r="AA1223">
        <v>1</v>
      </c>
      <c r="AB1223">
        <v>0</v>
      </c>
      <c r="AC1223">
        <v>120</v>
      </c>
      <c r="AD1223">
        <v>4.7874917427820458</v>
      </c>
      <c r="AE1223">
        <v>0</v>
      </c>
      <c r="AF1223">
        <v>1</v>
      </c>
    </row>
    <row r="1224" spans="1:32" x14ac:dyDescent="0.35">
      <c r="A1224" s="1">
        <v>45383</v>
      </c>
      <c r="B1224">
        <v>2024</v>
      </c>
      <c r="C1224">
        <v>4</v>
      </c>
      <c r="D1224">
        <v>2</v>
      </c>
      <c r="E1224">
        <v>0</v>
      </c>
      <c r="F1224">
        <v>0</v>
      </c>
      <c r="G1224" t="s">
        <v>612</v>
      </c>
      <c r="H1224" t="s">
        <v>610</v>
      </c>
      <c r="I1224" t="s">
        <v>1018</v>
      </c>
      <c r="J1224" t="s">
        <v>1019</v>
      </c>
      <c r="K1224" t="s">
        <v>994</v>
      </c>
      <c r="L1224" t="s">
        <v>96</v>
      </c>
      <c r="M1224" t="s">
        <v>1603</v>
      </c>
      <c r="N1224" t="s">
        <v>1607</v>
      </c>
      <c r="O1224">
        <v>0</v>
      </c>
      <c r="P1224">
        <v>164.59</v>
      </c>
      <c r="Q1224">
        <v>164.59</v>
      </c>
      <c r="R1224">
        <v>0</v>
      </c>
      <c r="S1224">
        <v>164.59</v>
      </c>
      <c r="T1224">
        <v>164.59</v>
      </c>
      <c r="U1224">
        <v>0</v>
      </c>
      <c r="V1224">
        <v>0</v>
      </c>
      <c r="W1224">
        <v>164.59</v>
      </c>
      <c r="X1224">
        <v>0</v>
      </c>
      <c r="Y1224">
        <v>28706.98</v>
      </c>
      <c r="Z1224">
        <v>100</v>
      </c>
      <c r="AA1224">
        <v>1</v>
      </c>
      <c r="AB1224">
        <v>0</v>
      </c>
      <c r="AC1224">
        <v>164.59</v>
      </c>
      <c r="AD1224">
        <v>5.1034575330559768</v>
      </c>
      <c r="AE1224">
        <v>0</v>
      </c>
      <c r="AF1224">
        <v>1</v>
      </c>
    </row>
    <row r="1225" spans="1:32" x14ac:dyDescent="0.35">
      <c r="A1225" s="1">
        <v>45323</v>
      </c>
      <c r="B1225">
        <v>2024</v>
      </c>
      <c r="C1225">
        <v>2</v>
      </c>
      <c r="D1225">
        <v>1</v>
      </c>
      <c r="E1225">
        <v>0</v>
      </c>
      <c r="F1225">
        <v>0</v>
      </c>
      <c r="G1225" t="s">
        <v>612</v>
      </c>
      <c r="H1225" t="s">
        <v>610</v>
      </c>
      <c r="I1225" t="s">
        <v>1061</v>
      </c>
      <c r="J1225" t="s">
        <v>1062</v>
      </c>
      <c r="K1225" t="s">
        <v>1051</v>
      </c>
      <c r="L1225" t="s">
        <v>96</v>
      </c>
      <c r="M1225" t="s">
        <v>1603</v>
      </c>
      <c r="N1225" t="s">
        <v>1608</v>
      </c>
      <c r="O1225">
        <v>0</v>
      </c>
      <c r="P1225">
        <v>6334.29</v>
      </c>
      <c r="Q1225">
        <v>6334.29</v>
      </c>
      <c r="R1225">
        <v>0</v>
      </c>
      <c r="S1225">
        <v>6334.29</v>
      </c>
      <c r="T1225">
        <v>6334.29</v>
      </c>
      <c r="U1225">
        <v>0</v>
      </c>
      <c r="V1225">
        <v>0</v>
      </c>
      <c r="W1225">
        <v>6334.29</v>
      </c>
      <c r="X1225">
        <v>0</v>
      </c>
      <c r="Y1225">
        <v>-2909.58</v>
      </c>
      <c r="Z1225">
        <v>100</v>
      </c>
      <c r="AA1225">
        <v>1</v>
      </c>
      <c r="AB1225">
        <v>0</v>
      </c>
      <c r="AC1225">
        <v>6334.29</v>
      </c>
      <c r="AD1225">
        <v>8.753733010704746</v>
      </c>
      <c r="AE1225">
        <v>0</v>
      </c>
      <c r="AF1225">
        <v>1</v>
      </c>
    </row>
    <row r="1226" spans="1:32" x14ac:dyDescent="0.35">
      <c r="A1226" s="1">
        <v>45444</v>
      </c>
      <c r="B1226">
        <v>2024</v>
      </c>
      <c r="C1226">
        <v>6</v>
      </c>
      <c r="D1226">
        <v>2</v>
      </c>
      <c r="E1226">
        <v>1</v>
      </c>
      <c r="F1226">
        <v>0</v>
      </c>
      <c r="G1226" t="s">
        <v>612</v>
      </c>
      <c r="H1226" t="s">
        <v>610</v>
      </c>
      <c r="I1226" t="s">
        <v>1070</v>
      </c>
      <c r="J1226" t="s">
        <v>1071</v>
      </c>
      <c r="K1226" t="s">
        <v>1051</v>
      </c>
      <c r="L1226" t="s">
        <v>96</v>
      </c>
      <c r="M1226" t="s">
        <v>1603</v>
      </c>
      <c r="N1226" t="s">
        <v>1606</v>
      </c>
      <c r="O1226">
        <v>0</v>
      </c>
      <c r="P1226">
        <v>81.14</v>
      </c>
      <c r="Q1226">
        <v>81.14</v>
      </c>
      <c r="R1226">
        <v>0</v>
      </c>
      <c r="S1226">
        <v>81.14</v>
      </c>
      <c r="T1226">
        <v>81.14</v>
      </c>
      <c r="U1226">
        <v>0</v>
      </c>
      <c r="V1226">
        <v>0</v>
      </c>
      <c r="W1226">
        <v>40.57</v>
      </c>
      <c r="X1226">
        <v>57.374644225476466</v>
      </c>
      <c r="Y1226">
        <v>81.14</v>
      </c>
      <c r="Z1226">
        <v>100</v>
      </c>
      <c r="AA1226">
        <v>1</v>
      </c>
      <c r="AB1226">
        <v>0.70710678118654757</v>
      </c>
      <c r="AC1226">
        <v>81.14</v>
      </c>
      <c r="AD1226">
        <v>4.3961760577783009</v>
      </c>
      <c r="AE1226">
        <v>0</v>
      </c>
      <c r="AF1226">
        <v>1</v>
      </c>
    </row>
    <row r="1227" spans="1:32" x14ac:dyDescent="0.35">
      <c r="A1227" s="1">
        <v>45323</v>
      </c>
      <c r="B1227">
        <v>2024</v>
      </c>
      <c r="C1227">
        <v>2</v>
      </c>
      <c r="D1227">
        <v>1</v>
      </c>
      <c r="E1227">
        <v>0</v>
      </c>
      <c r="F1227">
        <v>0</v>
      </c>
      <c r="G1227" t="s">
        <v>612</v>
      </c>
      <c r="H1227" t="s">
        <v>610</v>
      </c>
      <c r="I1227" t="s">
        <v>697</v>
      </c>
      <c r="J1227" t="s">
        <v>698</v>
      </c>
      <c r="K1227" t="s">
        <v>690</v>
      </c>
      <c r="L1227" t="s">
        <v>96</v>
      </c>
      <c r="M1227" t="s">
        <v>1603</v>
      </c>
      <c r="N1227" t="s">
        <v>1608</v>
      </c>
      <c r="O1227">
        <v>0</v>
      </c>
      <c r="P1227">
        <v>12</v>
      </c>
      <c r="Q1227">
        <v>12</v>
      </c>
      <c r="R1227">
        <v>0</v>
      </c>
      <c r="S1227">
        <v>12</v>
      </c>
      <c r="T1227">
        <v>12</v>
      </c>
      <c r="U1227">
        <v>0</v>
      </c>
      <c r="V1227">
        <v>0</v>
      </c>
      <c r="W1227">
        <v>12</v>
      </c>
      <c r="X1227">
        <v>0</v>
      </c>
      <c r="Y1227">
        <v>12</v>
      </c>
      <c r="Z1227">
        <v>100</v>
      </c>
      <c r="AA1227">
        <v>1</v>
      </c>
      <c r="AB1227">
        <v>0</v>
      </c>
      <c r="AC1227">
        <v>12</v>
      </c>
      <c r="AD1227">
        <v>2.4849066497880004</v>
      </c>
      <c r="AE1227">
        <v>0</v>
      </c>
      <c r="AF1227">
        <v>1</v>
      </c>
    </row>
    <row r="1228" spans="1:32" x14ac:dyDescent="0.35">
      <c r="A1228" s="1">
        <v>45505</v>
      </c>
      <c r="B1228">
        <v>2024</v>
      </c>
      <c r="C1228">
        <v>8</v>
      </c>
      <c r="D1228">
        <v>3</v>
      </c>
      <c r="E1228">
        <v>1</v>
      </c>
      <c r="F1228">
        <v>0</v>
      </c>
      <c r="G1228" t="s">
        <v>629</v>
      </c>
      <c r="H1228" t="s">
        <v>272</v>
      </c>
      <c r="I1228" t="s">
        <v>877</v>
      </c>
      <c r="J1228" t="s">
        <v>878</v>
      </c>
      <c r="K1228" t="s">
        <v>219</v>
      </c>
      <c r="L1228" t="s">
        <v>60</v>
      </c>
      <c r="M1228" t="s">
        <v>1612</v>
      </c>
      <c r="N1228" t="s">
        <v>1620</v>
      </c>
      <c r="O1228">
        <v>0</v>
      </c>
      <c r="P1228">
        <v>160</v>
      </c>
      <c r="Q1228">
        <v>160</v>
      </c>
      <c r="R1228">
        <v>0</v>
      </c>
      <c r="S1228">
        <v>40</v>
      </c>
      <c r="T1228">
        <v>40</v>
      </c>
      <c r="U1228">
        <v>0</v>
      </c>
      <c r="V1228">
        <v>0</v>
      </c>
      <c r="W1228">
        <v>13.333333333333334</v>
      </c>
      <c r="X1228">
        <v>23.094010767585029</v>
      </c>
      <c r="Y1228">
        <v>40</v>
      </c>
      <c r="Z1228">
        <v>100</v>
      </c>
      <c r="AA1228">
        <v>1</v>
      </c>
      <c r="AB1228">
        <v>1.1547005383792515</v>
      </c>
      <c r="AC1228">
        <v>40</v>
      </c>
      <c r="AD1228">
        <v>3.6888794541139363</v>
      </c>
      <c r="AE1228">
        <v>0</v>
      </c>
      <c r="AF1228">
        <v>1</v>
      </c>
    </row>
    <row r="1229" spans="1:32" x14ac:dyDescent="0.35">
      <c r="A1229" s="1">
        <v>45352</v>
      </c>
      <c r="B1229">
        <v>2024</v>
      </c>
      <c r="C1229">
        <v>3</v>
      </c>
      <c r="D1229">
        <v>1</v>
      </c>
      <c r="E1229">
        <v>0</v>
      </c>
      <c r="F1229">
        <v>0</v>
      </c>
      <c r="G1229" t="s">
        <v>612</v>
      </c>
      <c r="H1229" t="s">
        <v>610</v>
      </c>
      <c r="I1229" t="s">
        <v>1021</v>
      </c>
      <c r="J1229" t="s">
        <v>1022</v>
      </c>
      <c r="K1229" t="s">
        <v>1024</v>
      </c>
      <c r="L1229" t="s">
        <v>96</v>
      </c>
      <c r="M1229" t="s">
        <v>1603</v>
      </c>
      <c r="N1229" t="s">
        <v>1610</v>
      </c>
      <c r="O1229">
        <v>0</v>
      </c>
      <c r="P1229">
        <v>26230.47</v>
      </c>
      <c r="Q1229">
        <v>26230.47</v>
      </c>
      <c r="R1229">
        <v>0</v>
      </c>
      <c r="S1229">
        <v>26230.47</v>
      </c>
      <c r="T1229">
        <v>26230.47</v>
      </c>
      <c r="U1229">
        <v>0</v>
      </c>
      <c r="V1229">
        <v>0</v>
      </c>
      <c r="W1229">
        <v>26230.47</v>
      </c>
      <c r="X1229">
        <v>0</v>
      </c>
      <c r="Y1229">
        <v>8545.6699999999983</v>
      </c>
      <c r="Z1229">
        <v>100</v>
      </c>
      <c r="AA1229">
        <v>1</v>
      </c>
      <c r="AB1229">
        <v>0</v>
      </c>
      <c r="AC1229">
        <v>26230.47</v>
      </c>
      <c r="AD1229">
        <v>10.174676991114417</v>
      </c>
      <c r="AE1229">
        <v>0</v>
      </c>
      <c r="AF1229">
        <v>1</v>
      </c>
    </row>
    <row r="1230" spans="1:32" x14ac:dyDescent="0.35">
      <c r="A1230" s="1">
        <v>45474</v>
      </c>
      <c r="B1230">
        <v>2024</v>
      </c>
      <c r="C1230">
        <v>7</v>
      </c>
      <c r="D1230">
        <v>3</v>
      </c>
      <c r="E1230">
        <v>1</v>
      </c>
      <c r="F1230">
        <v>0</v>
      </c>
      <c r="G1230" t="s">
        <v>612</v>
      </c>
      <c r="H1230" t="s">
        <v>610</v>
      </c>
      <c r="I1230" t="s">
        <v>1030</v>
      </c>
      <c r="J1230" t="s">
        <v>1031</v>
      </c>
      <c r="K1230" t="s">
        <v>1024</v>
      </c>
      <c r="L1230" t="s">
        <v>87</v>
      </c>
      <c r="M1230" t="s">
        <v>1603</v>
      </c>
      <c r="N1230" t="s">
        <v>1611</v>
      </c>
      <c r="O1230">
        <v>0</v>
      </c>
      <c r="P1230">
        <v>1383.76</v>
      </c>
      <c r="Q1230">
        <v>1383.76</v>
      </c>
      <c r="R1230">
        <v>0</v>
      </c>
      <c r="S1230">
        <v>1383.76</v>
      </c>
      <c r="T1230">
        <v>1383.76</v>
      </c>
      <c r="U1230">
        <v>0</v>
      </c>
      <c r="V1230">
        <v>0</v>
      </c>
      <c r="W1230">
        <v>691.88</v>
      </c>
      <c r="X1230">
        <v>978.46607953469697</v>
      </c>
      <c r="Y1230">
        <v>1383.76</v>
      </c>
      <c r="Z1230">
        <v>100</v>
      </c>
      <c r="AA1230">
        <v>1</v>
      </c>
      <c r="AB1230">
        <v>0.70710678118654757</v>
      </c>
      <c r="AC1230">
        <v>1383.76</v>
      </c>
      <c r="AD1230">
        <v>7.2325597107356678</v>
      </c>
      <c r="AE1230">
        <v>0</v>
      </c>
      <c r="AF1230">
        <v>1</v>
      </c>
    </row>
    <row r="1231" spans="1:32" x14ac:dyDescent="0.35">
      <c r="A1231" s="1">
        <v>45474</v>
      </c>
      <c r="B1231">
        <v>2024</v>
      </c>
      <c r="C1231">
        <v>7</v>
      </c>
      <c r="D1231">
        <v>3</v>
      </c>
      <c r="E1231">
        <v>1</v>
      </c>
      <c r="F1231">
        <v>0</v>
      </c>
      <c r="G1231" t="s">
        <v>612</v>
      </c>
      <c r="H1231" t="s">
        <v>610</v>
      </c>
      <c r="I1231" t="s">
        <v>909</v>
      </c>
      <c r="J1231" t="s">
        <v>910</v>
      </c>
      <c r="K1231" t="s">
        <v>912</v>
      </c>
      <c r="L1231" t="s">
        <v>96</v>
      </c>
      <c r="M1231" t="s">
        <v>1603</v>
      </c>
      <c r="N1231" t="s">
        <v>1611</v>
      </c>
      <c r="O1231">
        <v>0</v>
      </c>
      <c r="P1231">
        <v>1515.9</v>
      </c>
      <c r="Q1231">
        <v>1515.9</v>
      </c>
      <c r="R1231">
        <v>0</v>
      </c>
      <c r="S1231">
        <v>1515.9</v>
      </c>
      <c r="T1231">
        <v>1515.9</v>
      </c>
      <c r="U1231">
        <v>0</v>
      </c>
      <c r="V1231">
        <v>0</v>
      </c>
      <c r="W1231">
        <v>505.3</v>
      </c>
      <c r="X1231">
        <v>875.20527306455381</v>
      </c>
      <c r="Y1231">
        <v>-994.7</v>
      </c>
      <c r="Z1231">
        <v>100</v>
      </c>
      <c r="AA1231">
        <v>1</v>
      </c>
      <c r="AB1231">
        <v>1.1547005383792515</v>
      </c>
      <c r="AC1231">
        <v>1515.9</v>
      </c>
      <c r="AD1231">
        <v>7.3237646009659727</v>
      </c>
      <c r="AE1231">
        <v>0</v>
      </c>
      <c r="AF1231">
        <v>1</v>
      </c>
    </row>
    <row r="1232" spans="1:32" x14ac:dyDescent="0.35">
      <c r="A1232" s="1">
        <v>45505</v>
      </c>
      <c r="B1232">
        <v>2024</v>
      </c>
      <c r="C1232">
        <v>8</v>
      </c>
      <c r="D1232">
        <v>3</v>
      </c>
      <c r="E1232">
        <v>1</v>
      </c>
      <c r="F1232">
        <v>0</v>
      </c>
      <c r="G1232" t="s">
        <v>267</v>
      </c>
      <c r="H1232" t="s">
        <v>265</v>
      </c>
      <c r="I1232" t="s">
        <v>1042</v>
      </c>
      <c r="J1232" t="s">
        <v>1043</v>
      </c>
      <c r="K1232" t="s">
        <v>1045</v>
      </c>
      <c r="L1232" t="s">
        <v>60</v>
      </c>
      <c r="M1232" t="s">
        <v>1612</v>
      </c>
      <c r="N1232" t="s">
        <v>1620</v>
      </c>
      <c r="O1232">
        <v>0</v>
      </c>
      <c r="P1232">
        <v>2660</v>
      </c>
      <c r="Q1232">
        <v>2660</v>
      </c>
      <c r="R1232">
        <v>0</v>
      </c>
      <c r="S1232">
        <v>40</v>
      </c>
      <c r="T1232">
        <v>40</v>
      </c>
      <c r="U1232">
        <v>0</v>
      </c>
      <c r="V1232">
        <v>0</v>
      </c>
      <c r="W1232">
        <v>13.333333333333334</v>
      </c>
      <c r="X1232">
        <v>23.094010767585029</v>
      </c>
      <c r="Y1232">
        <v>40</v>
      </c>
      <c r="Z1232">
        <v>100</v>
      </c>
      <c r="AA1232">
        <v>1</v>
      </c>
      <c r="AB1232">
        <v>1.1547005383792515</v>
      </c>
      <c r="AC1232">
        <v>40</v>
      </c>
      <c r="AD1232">
        <v>3.6888794541139363</v>
      </c>
      <c r="AE1232">
        <v>0</v>
      </c>
      <c r="AF1232">
        <v>1</v>
      </c>
    </row>
    <row r="1233" spans="1:32" x14ac:dyDescent="0.35">
      <c r="A1233" s="1">
        <v>45505</v>
      </c>
      <c r="B1233">
        <v>2024</v>
      </c>
      <c r="C1233">
        <v>8</v>
      </c>
      <c r="D1233">
        <v>3</v>
      </c>
      <c r="E1233">
        <v>1</v>
      </c>
      <c r="F1233">
        <v>0</v>
      </c>
      <c r="G1233" t="s">
        <v>294</v>
      </c>
      <c r="H1233" t="s">
        <v>292</v>
      </c>
      <c r="I1233" t="s">
        <v>991</v>
      </c>
      <c r="J1233" t="s">
        <v>992</v>
      </c>
      <c r="K1233" t="s">
        <v>994</v>
      </c>
      <c r="L1233" t="s">
        <v>75</v>
      </c>
      <c r="M1233" t="s">
        <v>1612</v>
      </c>
      <c r="N1233" t="s">
        <v>1620</v>
      </c>
      <c r="O1233">
        <v>0</v>
      </c>
      <c r="P1233">
        <v>1660</v>
      </c>
      <c r="Q1233">
        <v>1660</v>
      </c>
      <c r="R1233">
        <v>0</v>
      </c>
      <c r="S1233">
        <v>40</v>
      </c>
      <c r="T1233">
        <v>40</v>
      </c>
      <c r="U1233">
        <v>0</v>
      </c>
      <c r="V1233">
        <v>0</v>
      </c>
      <c r="W1233">
        <v>13.333333333333334</v>
      </c>
      <c r="X1233">
        <v>23.094010767585029</v>
      </c>
      <c r="Y1233">
        <v>40</v>
      </c>
      <c r="Z1233">
        <v>100</v>
      </c>
      <c r="AA1233">
        <v>1</v>
      </c>
      <c r="AB1233">
        <v>1.1547005383792515</v>
      </c>
      <c r="AC1233">
        <v>40</v>
      </c>
      <c r="AD1233">
        <v>3.6888794541139363</v>
      </c>
      <c r="AE1233">
        <v>0</v>
      </c>
      <c r="AF1233">
        <v>1</v>
      </c>
    </row>
    <row r="1234" spans="1:32" x14ac:dyDescent="0.35">
      <c r="A1234" s="1">
        <v>45323</v>
      </c>
      <c r="B1234">
        <v>2024</v>
      </c>
      <c r="C1234">
        <v>2</v>
      </c>
      <c r="D1234">
        <v>1</v>
      </c>
      <c r="E1234">
        <v>0</v>
      </c>
      <c r="F1234">
        <v>0</v>
      </c>
      <c r="G1234" t="s">
        <v>612</v>
      </c>
      <c r="H1234" t="s">
        <v>610</v>
      </c>
      <c r="I1234" t="s">
        <v>1009</v>
      </c>
      <c r="J1234" t="s">
        <v>1010</v>
      </c>
      <c r="K1234" t="s">
        <v>994</v>
      </c>
      <c r="L1234" t="s">
        <v>87</v>
      </c>
      <c r="M1234" t="s">
        <v>1603</v>
      </c>
      <c r="N1234" t="s">
        <v>1608</v>
      </c>
      <c r="O1234">
        <v>0</v>
      </c>
      <c r="P1234">
        <v>18404.54</v>
      </c>
      <c r="Q1234">
        <v>18404.54</v>
      </c>
      <c r="R1234">
        <v>0</v>
      </c>
      <c r="S1234">
        <v>18404.54</v>
      </c>
      <c r="T1234">
        <v>18404.54</v>
      </c>
      <c r="U1234">
        <v>0</v>
      </c>
      <c r="V1234">
        <v>0</v>
      </c>
      <c r="W1234">
        <v>18404.54</v>
      </c>
      <c r="X1234">
        <v>0</v>
      </c>
      <c r="Y1234">
        <v>-14959.560000000001</v>
      </c>
      <c r="Z1234">
        <v>100</v>
      </c>
      <c r="AA1234">
        <v>1</v>
      </c>
      <c r="AB1234">
        <v>0</v>
      </c>
      <c r="AC1234">
        <v>18404.54</v>
      </c>
      <c r="AD1234">
        <v>9.8203526522924189</v>
      </c>
      <c r="AE1234">
        <v>0</v>
      </c>
      <c r="AF1234">
        <v>1</v>
      </c>
    </row>
    <row r="1235" spans="1:32" x14ac:dyDescent="0.35">
      <c r="A1235" s="1">
        <v>45352</v>
      </c>
      <c r="B1235">
        <v>2024</v>
      </c>
      <c r="C1235">
        <v>3</v>
      </c>
      <c r="D1235">
        <v>1</v>
      </c>
      <c r="E1235">
        <v>0</v>
      </c>
      <c r="F1235">
        <v>0</v>
      </c>
      <c r="G1235" t="s">
        <v>612</v>
      </c>
      <c r="H1235" t="s">
        <v>610</v>
      </c>
      <c r="I1235" t="s">
        <v>1012</v>
      </c>
      <c r="J1235" t="s">
        <v>1013</v>
      </c>
      <c r="K1235" t="s">
        <v>994</v>
      </c>
      <c r="L1235" t="s">
        <v>93</v>
      </c>
      <c r="M1235" t="s">
        <v>1603</v>
      </c>
      <c r="N1235" t="s">
        <v>1610</v>
      </c>
      <c r="O1235">
        <v>0</v>
      </c>
      <c r="P1235">
        <v>17012.8</v>
      </c>
      <c r="Q1235">
        <v>17012.8</v>
      </c>
      <c r="R1235">
        <v>0</v>
      </c>
      <c r="S1235">
        <v>17012.8</v>
      </c>
      <c r="T1235">
        <v>17012.8</v>
      </c>
      <c r="U1235">
        <v>0</v>
      </c>
      <c r="V1235">
        <v>0</v>
      </c>
      <c r="W1235">
        <v>17012.8</v>
      </c>
      <c r="X1235">
        <v>0</v>
      </c>
      <c r="Y1235">
        <v>12720.400000000001</v>
      </c>
      <c r="Z1235">
        <v>100</v>
      </c>
      <c r="AA1235">
        <v>1</v>
      </c>
      <c r="AB1235">
        <v>0</v>
      </c>
      <c r="AC1235">
        <v>17012.8</v>
      </c>
      <c r="AD1235">
        <v>9.7417212808968223</v>
      </c>
      <c r="AE1235">
        <v>0</v>
      </c>
      <c r="AF1235">
        <v>1</v>
      </c>
    </row>
    <row r="1236" spans="1:32" x14ac:dyDescent="0.35">
      <c r="A1236" s="1">
        <v>45413</v>
      </c>
      <c r="B1236">
        <v>2024</v>
      </c>
      <c r="C1236">
        <v>5</v>
      </c>
      <c r="D1236">
        <v>2</v>
      </c>
      <c r="E1236">
        <v>1</v>
      </c>
      <c r="F1236">
        <v>0</v>
      </c>
      <c r="G1236" t="s">
        <v>612</v>
      </c>
      <c r="H1236" t="s">
        <v>610</v>
      </c>
      <c r="I1236" t="s">
        <v>1015</v>
      </c>
      <c r="J1236" t="s">
        <v>1016</v>
      </c>
      <c r="K1236" t="s">
        <v>994</v>
      </c>
      <c r="L1236" t="s">
        <v>87</v>
      </c>
      <c r="M1236" t="s">
        <v>1603</v>
      </c>
      <c r="N1236" t="s">
        <v>1605</v>
      </c>
      <c r="O1236">
        <v>0</v>
      </c>
      <c r="P1236">
        <v>28468.81</v>
      </c>
      <c r="Q1236">
        <v>28468.81</v>
      </c>
      <c r="R1236">
        <v>0</v>
      </c>
      <c r="S1236">
        <v>28468.81</v>
      </c>
      <c r="T1236">
        <v>28468.81</v>
      </c>
      <c r="U1236">
        <v>0</v>
      </c>
      <c r="V1236">
        <v>0</v>
      </c>
      <c r="W1236">
        <v>28468.81</v>
      </c>
      <c r="X1236">
        <v>0</v>
      </c>
      <c r="Y1236">
        <v>28468.81</v>
      </c>
      <c r="Z1236">
        <v>100</v>
      </c>
      <c r="AA1236">
        <v>1</v>
      </c>
      <c r="AB1236">
        <v>0</v>
      </c>
      <c r="AC1236">
        <v>28468.81</v>
      </c>
      <c r="AD1236">
        <v>10.256564381014242</v>
      </c>
      <c r="AE1236">
        <v>0</v>
      </c>
      <c r="AF1236">
        <v>1</v>
      </c>
    </row>
    <row r="1237" spans="1:32" x14ac:dyDescent="0.35">
      <c r="A1237" s="1">
        <v>45505</v>
      </c>
      <c r="B1237">
        <v>2024</v>
      </c>
      <c r="C1237">
        <v>8</v>
      </c>
      <c r="D1237">
        <v>3</v>
      </c>
      <c r="E1237">
        <v>1</v>
      </c>
      <c r="F1237">
        <v>0</v>
      </c>
      <c r="G1237" t="s">
        <v>612</v>
      </c>
      <c r="H1237" t="s">
        <v>610</v>
      </c>
      <c r="I1237" t="s">
        <v>1058</v>
      </c>
      <c r="J1237" t="s">
        <v>1059</v>
      </c>
      <c r="K1237" t="s">
        <v>1051</v>
      </c>
      <c r="L1237" t="s">
        <v>93</v>
      </c>
      <c r="M1237" t="s">
        <v>1603</v>
      </c>
      <c r="N1237" t="s">
        <v>1609</v>
      </c>
      <c r="O1237">
        <v>0</v>
      </c>
      <c r="P1237">
        <v>12519.36</v>
      </c>
      <c r="Q1237">
        <v>12519.36</v>
      </c>
      <c r="R1237">
        <v>0</v>
      </c>
      <c r="S1237">
        <v>12519.36</v>
      </c>
      <c r="T1237">
        <v>12519.36</v>
      </c>
      <c r="U1237">
        <v>0</v>
      </c>
      <c r="V1237">
        <v>0</v>
      </c>
      <c r="W1237">
        <v>12519.36</v>
      </c>
      <c r="X1237">
        <v>0</v>
      </c>
      <c r="Y1237">
        <v>12519.36</v>
      </c>
      <c r="Z1237">
        <v>100</v>
      </c>
      <c r="AA1237">
        <v>1</v>
      </c>
      <c r="AB1237">
        <v>0</v>
      </c>
      <c r="AC1237">
        <v>12519.36</v>
      </c>
      <c r="AD1237">
        <v>9.4350315251366474</v>
      </c>
      <c r="AE1237">
        <v>0</v>
      </c>
      <c r="AF1237">
        <v>1</v>
      </c>
    </row>
    <row r="1238" spans="1:32" x14ac:dyDescent="0.35">
      <c r="A1238" s="1">
        <v>45383</v>
      </c>
      <c r="B1238">
        <v>2024</v>
      </c>
      <c r="C1238">
        <v>4</v>
      </c>
      <c r="D1238">
        <v>2</v>
      </c>
      <c r="E1238">
        <v>0</v>
      </c>
      <c r="F1238">
        <v>0</v>
      </c>
      <c r="G1238" t="s">
        <v>612</v>
      </c>
      <c r="H1238" t="s">
        <v>610</v>
      </c>
      <c r="I1238" t="s">
        <v>742</v>
      </c>
      <c r="J1238" t="s">
        <v>743</v>
      </c>
      <c r="K1238" t="s">
        <v>703</v>
      </c>
      <c r="L1238" t="s">
        <v>90</v>
      </c>
      <c r="M1238" t="s">
        <v>1603</v>
      </c>
      <c r="N1238" t="s">
        <v>1607</v>
      </c>
      <c r="O1238">
        <v>0</v>
      </c>
      <c r="P1238">
        <v>308</v>
      </c>
      <c r="Q1238">
        <v>308</v>
      </c>
      <c r="R1238">
        <v>0</v>
      </c>
      <c r="S1238">
        <v>308</v>
      </c>
      <c r="T1238">
        <v>308</v>
      </c>
      <c r="U1238">
        <v>0</v>
      </c>
      <c r="V1238">
        <v>0</v>
      </c>
      <c r="W1238">
        <v>154</v>
      </c>
      <c r="X1238">
        <v>217.78888860545663</v>
      </c>
      <c r="Y1238">
        <v>308</v>
      </c>
      <c r="Z1238">
        <v>100</v>
      </c>
      <c r="AA1238">
        <v>1</v>
      </c>
      <c r="AB1238">
        <v>0.70710678118654757</v>
      </c>
      <c r="AC1238">
        <v>308</v>
      </c>
      <c r="AD1238">
        <v>5.730099782973574</v>
      </c>
      <c r="AE1238">
        <v>0</v>
      </c>
      <c r="AF1238">
        <v>1</v>
      </c>
    </row>
    <row r="1239" spans="1:32" x14ac:dyDescent="0.35">
      <c r="A1239" s="1">
        <v>45352</v>
      </c>
      <c r="B1239">
        <v>2024</v>
      </c>
      <c r="C1239">
        <v>3</v>
      </c>
      <c r="D1239">
        <v>1</v>
      </c>
      <c r="E1239">
        <v>0</v>
      </c>
      <c r="F1239">
        <v>0</v>
      </c>
      <c r="G1239" t="s">
        <v>612</v>
      </c>
      <c r="H1239" t="s">
        <v>610</v>
      </c>
      <c r="I1239" t="s">
        <v>790</v>
      </c>
      <c r="J1239" t="s">
        <v>791</v>
      </c>
      <c r="K1239" t="s">
        <v>787</v>
      </c>
      <c r="L1239" t="s">
        <v>93</v>
      </c>
      <c r="M1239" t="s">
        <v>1603</v>
      </c>
      <c r="N1239" t="s">
        <v>1610</v>
      </c>
      <c r="O1239">
        <v>0</v>
      </c>
      <c r="P1239">
        <v>400</v>
      </c>
      <c r="Q1239">
        <v>400</v>
      </c>
      <c r="R1239">
        <v>0</v>
      </c>
      <c r="S1239">
        <v>400</v>
      </c>
      <c r="T1239">
        <v>400</v>
      </c>
      <c r="U1239">
        <v>0</v>
      </c>
      <c r="V1239">
        <v>0</v>
      </c>
      <c r="W1239">
        <v>400</v>
      </c>
      <c r="X1239">
        <v>0</v>
      </c>
      <c r="Y1239">
        <v>400</v>
      </c>
      <c r="Z1239">
        <v>100</v>
      </c>
      <c r="AA1239">
        <v>1</v>
      </c>
      <c r="AB1239">
        <v>0</v>
      </c>
      <c r="AC1239">
        <v>400</v>
      </c>
      <c r="AD1239">
        <v>5.9914645471079817</v>
      </c>
      <c r="AE1239">
        <v>0</v>
      </c>
      <c r="AF1239">
        <v>1</v>
      </c>
    </row>
    <row r="1240" spans="1:32" x14ac:dyDescent="0.35">
      <c r="A1240" s="1">
        <v>45352</v>
      </c>
      <c r="B1240">
        <v>2024</v>
      </c>
      <c r="C1240">
        <v>3</v>
      </c>
      <c r="D1240">
        <v>1</v>
      </c>
      <c r="E1240">
        <v>0</v>
      </c>
      <c r="F1240">
        <v>0</v>
      </c>
      <c r="G1240" t="s">
        <v>612</v>
      </c>
      <c r="H1240" t="s">
        <v>610</v>
      </c>
      <c r="I1240" t="s">
        <v>1182</v>
      </c>
      <c r="J1240" t="s">
        <v>1183</v>
      </c>
      <c r="K1240" t="s">
        <v>1185</v>
      </c>
      <c r="L1240" t="s">
        <v>87</v>
      </c>
      <c r="M1240" t="s">
        <v>1603</v>
      </c>
      <c r="N1240" t="s">
        <v>1610</v>
      </c>
      <c r="O1240">
        <v>0</v>
      </c>
      <c r="P1240">
        <v>9.27</v>
      </c>
      <c r="Q1240">
        <v>9.27</v>
      </c>
      <c r="R1240">
        <v>0</v>
      </c>
      <c r="S1240">
        <v>9.27</v>
      </c>
      <c r="T1240">
        <v>9.27</v>
      </c>
      <c r="U1240">
        <v>0</v>
      </c>
      <c r="V1240">
        <v>0</v>
      </c>
      <c r="W1240">
        <v>9.27</v>
      </c>
      <c r="X1240">
        <v>0</v>
      </c>
      <c r="Y1240">
        <v>-9.27</v>
      </c>
      <c r="Z1240">
        <v>100</v>
      </c>
      <c r="AA1240">
        <v>1</v>
      </c>
      <c r="AB1240">
        <v>0</v>
      </c>
      <c r="AC1240">
        <v>9.27</v>
      </c>
      <c r="AD1240">
        <v>2.2267833795777636</v>
      </c>
      <c r="AE1240">
        <v>0</v>
      </c>
      <c r="AF1240">
        <v>1</v>
      </c>
    </row>
    <row r="1241" spans="1:32" x14ac:dyDescent="0.35">
      <c r="A1241" s="1">
        <v>45505</v>
      </c>
      <c r="B1241">
        <v>2024</v>
      </c>
      <c r="C1241">
        <v>8</v>
      </c>
      <c r="D1241">
        <v>3</v>
      </c>
      <c r="E1241">
        <v>1</v>
      </c>
      <c r="F1241">
        <v>0</v>
      </c>
      <c r="G1241" t="s">
        <v>629</v>
      </c>
      <c r="H1241" t="s">
        <v>272</v>
      </c>
      <c r="I1241" t="s">
        <v>778</v>
      </c>
      <c r="J1241" t="s">
        <v>779</v>
      </c>
      <c r="K1241" t="s">
        <v>781</v>
      </c>
      <c r="L1241" t="s">
        <v>66</v>
      </c>
      <c r="M1241" t="s">
        <v>1612</v>
      </c>
      <c r="N1241" t="s">
        <v>1620</v>
      </c>
      <c r="O1241">
        <v>0</v>
      </c>
      <c r="P1241">
        <v>160</v>
      </c>
      <c r="Q1241">
        <v>160</v>
      </c>
      <c r="R1241">
        <v>0</v>
      </c>
      <c r="S1241">
        <v>40</v>
      </c>
      <c r="T1241">
        <v>40</v>
      </c>
      <c r="U1241">
        <v>0</v>
      </c>
      <c r="V1241">
        <v>0</v>
      </c>
      <c r="W1241">
        <v>13.333333333333334</v>
      </c>
      <c r="X1241">
        <v>23.094010767585029</v>
      </c>
      <c r="Y1241">
        <v>40</v>
      </c>
      <c r="Z1241">
        <v>100</v>
      </c>
      <c r="AA1241">
        <v>1</v>
      </c>
      <c r="AB1241">
        <v>1.1547005383792515</v>
      </c>
      <c r="AC1241">
        <v>40</v>
      </c>
      <c r="AD1241">
        <v>3.6888794541139363</v>
      </c>
      <c r="AE1241">
        <v>0</v>
      </c>
      <c r="AF1241">
        <v>1</v>
      </c>
    </row>
    <row r="1242" spans="1:32" x14ac:dyDescent="0.35">
      <c r="A1242" s="1">
        <v>45383</v>
      </c>
      <c r="B1242">
        <v>2024</v>
      </c>
      <c r="C1242">
        <v>4</v>
      </c>
      <c r="D1242">
        <v>2</v>
      </c>
      <c r="E1242">
        <v>0</v>
      </c>
      <c r="F1242">
        <v>0</v>
      </c>
      <c r="G1242" t="s">
        <v>612</v>
      </c>
      <c r="H1242" t="s">
        <v>610</v>
      </c>
      <c r="I1242" t="s">
        <v>1009</v>
      </c>
      <c r="J1242" t="s">
        <v>1010</v>
      </c>
      <c r="K1242" t="s">
        <v>994</v>
      </c>
      <c r="L1242" t="s">
        <v>93</v>
      </c>
      <c r="M1242" t="s">
        <v>1603</v>
      </c>
      <c r="N1242" t="s">
        <v>1607</v>
      </c>
      <c r="O1242">
        <v>0</v>
      </c>
      <c r="P1242">
        <v>6405.76</v>
      </c>
      <c r="Q1242">
        <v>6405.76</v>
      </c>
      <c r="R1242">
        <v>0</v>
      </c>
      <c r="S1242">
        <v>6405.76</v>
      </c>
      <c r="T1242">
        <v>6405.76</v>
      </c>
      <c r="U1242">
        <v>0</v>
      </c>
      <c r="V1242">
        <v>0</v>
      </c>
      <c r="W1242">
        <v>6405.76</v>
      </c>
      <c r="X1242">
        <v>0</v>
      </c>
      <c r="Y1242">
        <v>6405.76</v>
      </c>
      <c r="Z1242">
        <v>100</v>
      </c>
      <c r="AA1242">
        <v>1</v>
      </c>
      <c r="AB1242">
        <v>0</v>
      </c>
      <c r="AC1242">
        <v>6405.76</v>
      </c>
      <c r="AD1242">
        <v>8.7649528645905992</v>
      </c>
      <c r="AE1242">
        <v>0</v>
      </c>
      <c r="AF1242">
        <v>1</v>
      </c>
    </row>
    <row r="1243" spans="1:32" x14ac:dyDescent="0.35">
      <c r="A1243" s="1">
        <v>45323</v>
      </c>
      <c r="B1243">
        <v>2024</v>
      </c>
      <c r="C1243">
        <v>2</v>
      </c>
      <c r="D1243">
        <v>1</v>
      </c>
      <c r="E1243">
        <v>0</v>
      </c>
      <c r="F1243">
        <v>0</v>
      </c>
      <c r="G1243" t="s">
        <v>612</v>
      </c>
      <c r="H1243" t="s">
        <v>610</v>
      </c>
      <c r="I1243" t="s">
        <v>1012</v>
      </c>
      <c r="J1243" t="s">
        <v>1013</v>
      </c>
      <c r="K1243" t="s">
        <v>994</v>
      </c>
      <c r="L1243" t="s">
        <v>87</v>
      </c>
      <c r="M1243" t="s">
        <v>1603</v>
      </c>
      <c r="N1243" t="s">
        <v>1608</v>
      </c>
      <c r="O1243">
        <v>0</v>
      </c>
      <c r="P1243">
        <v>14543.2</v>
      </c>
      <c r="Q1243">
        <v>14543.2</v>
      </c>
      <c r="R1243">
        <v>0</v>
      </c>
      <c r="S1243">
        <v>14543.2</v>
      </c>
      <c r="T1243">
        <v>14543.2</v>
      </c>
      <c r="U1243">
        <v>0</v>
      </c>
      <c r="V1243">
        <v>0</v>
      </c>
      <c r="W1243">
        <v>7271.6</v>
      </c>
      <c r="X1243">
        <v>10283.595340152198</v>
      </c>
      <c r="Y1243">
        <v>-588</v>
      </c>
      <c r="Z1243">
        <v>100</v>
      </c>
      <c r="AA1243">
        <v>1</v>
      </c>
      <c r="AB1243">
        <v>0.70710678118654757</v>
      </c>
      <c r="AC1243">
        <v>14543.2</v>
      </c>
      <c r="AD1243">
        <v>9.5848788094038522</v>
      </c>
      <c r="AE1243">
        <v>0</v>
      </c>
      <c r="AF1243">
        <v>1</v>
      </c>
    </row>
    <row r="1244" spans="1:32" x14ac:dyDescent="0.35">
      <c r="A1244" s="1">
        <v>45352</v>
      </c>
      <c r="B1244">
        <v>2024</v>
      </c>
      <c r="C1244">
        <v>3</v>
      </c>
      <c r="D1244">
        <v>1</v>
      </c>
      <c r="E1244">
        <v>0</v>
      </c>
      <c r="F1244">
        <v>0</v>
      </c>
      <c r="G1244" t="s">
        <v>612</v>
      </c>
      <c r="H1244" t="s">
        <v>610</v>
      </c>
      <c r="I1244" t="s">
        <v>1058</v>
      </c>
      <c r="J1244" t="s">
        <v>1059</v>
      </c>
      <c r="K1244" t="s">
        <v>1051</v>
      </c>
      <c r="L1244" t="s">
        <v>87</v>
      </c>
      <c r="M1244" t="s">
        <v>1603</v>
      </c>
      <c r="N1244" t="s">
        <v>1610</v>
      </c>
      <c r="O1244">
        <v>0</v>
      </c>
      <c r="P1244">
        <v>12191.9</v>
      </c>
      <c r="Q1244">
        <v>12191.9</v>
      </c>
      <c r="R1244">
        <v>0</v>
      </c>
      <c r="S1244">
        <v>12191.9</v>
      </c>
      <c r="T1244">
        <v>12191.9</v>
      </c>
      <c r="U1244">
        <v>0</v>
      </c>
      <c r="V1244">
        <v>0</v>
      </c>
      <c r="W1244">
        <v>6095.95</v>
      </c>
      <c r="X1244">
        <v>8620.9751655482687</v>
      </c>
      <c r="Y1244">
        <v>12191.9</v>
      </c>
      <c r="Z1244">
        <v>100</v>
      </c>
      <c r="AA1244">
        <v>1</v>
      </c>
      <c r="AB1244">
        <v>0.70710678118654746</v>
      </c>
      <c r="AC1244">
        <v>12191.9</v>
      </c>
      <c r="AD1244">
        <v>9.408527075793053</v>
      </c>
      <c r="AE1244">
        <v>0</v>
      </c>
      <c r="AF1244">
        <v>1</v>
      </c>
    </row>
    <row r="1245" spans="1:32" x14ac:dyDescent="0.35">
      <c r="A1245" s="1">
        <v>45505</v>
      </c>
      <c r="B1245">
        <v>2024</v>
      </c>
      <c r="C1245">
        <v>8</v>
      </c>
      <c r="D1245">
        <v>3</v>
      </c>
      <c r="E1245">
        <v>1</v>
      </c>
      <c r="F1245">
        <v>0</v>
      </c>
      <c r="G1245" t="s">
        <v>612</v>
      </c>
      <c r="H1245" t="s">
        <v>610</v>
      </c>
      <c r="I1245" t="s">
        <v>709</v>
      </c>
      <c r="J1245" t="s">
        <v>710</v>
      </c>
      <c r="K1245" t="s">
        <v>703</v>
      </c>
      <c r="L1245" t="s">
        <v>96</v>
      </c>
      <c r="M1245" t="s">
        <v>1603</v>
      </c>
      <c r="N1245" t="s">
        <v>1609</v>
      </c>
      <c r="O1245">
        <v>0</v>
      </c>
      <c r="P1245">
        <v>881</v>
      </c>
      <c r="Q1245">
        <v>881</v>
      </c>
      <c r="R1245">
        <v>0</v>
      </c>
      <c r="S1245">
        <v>881</v>
      </c>
      <c r="T1245">
        <v>881</v>
      </c>
      <c r="U1245">
        <v>0</v>
      </c>
      <c r="V1245">
        <v>0</v>
      </c>
      <c r="W1245">
        <v>440.5</v>
      </c>
      <c r="X1245">
        <v>622.9610742253484</v>
      </c>
      <c r="Y1245">
        <v>881</v>
      </c>
      <c r="Z1245">
        <v>100</v>
      </c>
      <c r="AA1245">
        <v>1</v>
      </c>
      <c r="AB1245">
        <v>0.70710678118654746</v>
      </c>
      <c r="AC1245">
        <v>881</v>
      </c>
      <c r="AD1245">
        <v>6.7810576259361799</v>
      </c>
      <c r="AE1245">
        <v>0</v>
      </c>
      <c r="AF1245">
        <v>1</v>
      </c>
    </row>
    <row r="1246" spans="1:32" x14ac:dyDescent="0.35">
      <c r="A1246" s="1">
        <v>45383</v>
      </c>
      <c r="B1246">
        <v>2024</v>
      </c>
      <c r="C1246">
        <v>4</v>
      </c>
      <c r="D1246">
        <v>2</v>
      </c>
      <c r="E1246">
        <v>0</v>
      </c>
      <c r="F1246">
        <v>0</v>
      </c>
      <c r="G1246" t="s">
        <v>612</v>
      </c>
      <c r="H1246" t="s">
        <v>610</v>
      </c>
      <c r="I1246" t="s">
        <v>886</v>
      </c>
      <c r="J1246" t="s">
        <v>887</v>
      </c>
      <c r="K1246" t="s">
        <v>226</v>
      </c>
      <c r="L1246" t="s">
        <v>90</v>
      </c>
      <c r="M1246" t="s">
        <v>1603</v>
      </c>
      <c r="N1246" t="s">
        <v>1607</v>
      </c>
      <c r="O1246">
        <v>0</v>
      </c>
      <c r="P1246">
        <v>3938.21</v>
      </c>
      <c r="Q1246">
        <v>3938.21</v>
      </c>
      <c r="R1246">
        <v>0</v>
      </c>
      <c r="S1246">
        <v>3938.21</v>
      </c>
      <c r="T1246">
        <v>3938.21</v>
      </c>
      <c r="U1246">
        <v>0</v>
      </c>
      <c r="V1246">
        <v>0</v>
      </c>
      <c r="W1246">
        <v>3938.21</v>
      </c>
      <c r="X1246">
        <v>0</v>
      </c>
      <c r="Y1246">
        <v>-2522.0100000000002</v>
      </c>
      <c r="Z1246">
        <v>100</v>
      </c>
      <c r="AA1246">
        <v>1</v>
      </c>
      <c r="AB1246">
        <v>0</v>
      </c>
      <c r="AC1246">
        <v>3938.21</v>
      </c>
      <c r="AD1246">
        <v>8.2784815843389676</v>
      </c>
      <c r="AE1246">
        <v>0</v>
      </c>
      <c r="AF1246">
        <v>1</v>
      </c>
    </row>
    <row r="1247" spans="1:32" x14ac:dyDescent="0.35">
      <c r="A1247" s="1">
        <v>45323</v>
      </c>
      <c r="B1247">
        <v>2024</v>
      </c>
      <c r="C1247">
        <v>2</v>
      </c>
      <c r="D1247">
        <v>1</v>
      </c>
      <c r="E1247">
        <v>0</v>
      </c>
      <c r="F1247">
        <v>0</v>
      </c>
      <c r="G1247" t="s">
        <v>267</v>
      </c>
      <c r="H1247" t="s">
        <v>265</v>
      </c>
      <c r="I1247" t="s">
        <v>853</v>
      </c>
      <c r="J1247" t="s">
        <v>854</v>
      </c>
      <c r="K1247" t="s">
        <v>846</v>
      </c>
      <c r="L1247" t="s">
        <v>63</v>
      </c>
      <c r="M1247" t="s">
        <v>1612</v>
      </c>
      <c r="N1247" t="s">
        <v>1614</v>
      </c>
      <c r="O1247">
        <v>0</v>
      </c>
      <c r="P1247">
        <v>6750</v>
      </c>
      <c r="Q1247">
        <v>6750</v>
      </c>
      <c r="R1247">
        <v>0</v>
      </c>
      <c r="S1247">
        <v>6750</v>
      </c>
      <c r="T1247">
        <v>6750</v>
      </c>
      <c r="U1247">
        <v>0</v>
      </c>
      <c r="V1247">
        <v>0</v>
      </c>
      <c r="W1247">
        <v>4500</v>
      </c>
      <c r="X1247">
        <v>3897.1143170299738</v>
      </c>
      <c r="Y1247">
        <v>-6750</v>
      </c>
      <c r="Z1247">
        <v>100</v>
      </c>
      <c r="AA1247">
        <v>1</v>
      </c>
      <c r="AB1247">
        <v>0.57735026918962573</v>
      </c>
      <c r="AC1247">
        <v>6750</v>
      </c>
      <c r="AD1247">
        <v>8.8172977838665751</v>
      </c>
      <c r="AE1247">
        <v>0</v>
      </c>
      <c r="AF1247">
        <v>1</v>
      </c>
    </row>
    <row r="1248" spans="1:32" x14ac:dyDescent="0.35">
      <c r="A1248" s="1">
        <v>45352</v>
      </c>
      <c r="B1248">
        <v>2024</v>
      </c>
      <c r="C1248">
        <v>3</v>
      </c>
      <c r="D1248">
        <v>1</v>
      </c>
      <c r="E1248">
        <v>0</v>
      </c>
      <c r="F1248">
        <v>0</v>
      </c>
      <c r="G1248" t="s">
        <v>267</v>
      </c>
      <c r="H1248" t="s">
        <v>265</v>
      </c>
      <c r="I1248" t="s">
        <v>853</v>
      </c>
      <c r="J1248" t="s">
        <v>854</v>
      </c>
      <c r="K1248" t="s">
        <v>846</v>
      </c>
      <c r="L1248" t="s">
        <v>63</v>
      </c>
      <c r="M1248" t="s">
        <v>1612</v>
      </c>
      <c r="N1248" t="s">
        <v>1615</v>
      </c>
      <c r="O1248">
        <v>0</v>
      </c>
      <c r="P1248">
        <v>6750</v>
      </c>
      <c r="Q1248">
        <v>6750</v>
      </c>
      <c r="R1248">
        <v>0</v>
      </c>
      <c r="S1248">
        <v>6750</v>
      </c>
      <c r="T1248">
        <v>6750</v>
      </c>
      <c r="U1248">
        <v>0</v>
      </c>
      <c r="V1248">
        <v>0</v>
      </c>
      <c r="W1248">
        <v>2250</v>
      </c>
      <c r="X1248">
        <v>3897.1143170299738</v>
      </c>
      <c r="Y1248">
        <v>-6750</v>
      </c>
      <c r="Z1248">
        <v>100</v>
      </c>
      <c r="AA1248">
        <v>1</v>
      </c>
      <c r="AB1248">
        <v>1.1547005383792515</v>
      </c>
      <c r="AC1248">
        <v>6750</v>
      </c>
      <c r="AD1248">
        <v>8.8172977838665751</v>
      </c>
      <c r="AE1248">
        <v>0</v>
      </c>
      <c r="AF1248">
        <v>1</v>
      </c>
    </row>
    <row r="1249" spans="1:32" x14ac:dyDescent="0.35">
      <c r="A1249" s="1">
        <v>45474</v>
      </c>
      <c r="B1249">
        <v>2024</v>
      </c>
      <c r="C1249">
        <v>7</v>
      </c>
      <c r="D1249">
        <v>3</v>
      </c>
      <c r="E1249">
        <v>1</v>
      </c>
      <c r="F1249">
        <v>0</v>
      </c>
      <c r="G1249" t="s">
        <v>267</v>
      </c>
      <c r="H1249" t="s">
        <v>265</v>
      </c>
      <c r="I1249" t="s">
        <v>853</v>
      </c>
      <c r="J1249" t="s">
        <v>854</v>
      </c>
      <c r="K1249" t="s">
        <v>846</v>
      </c>
      <c r="L1249" t="s">
        <v>63</v>
      </c>
      <c r="M1249" t="s">
        <v>1612</v>
      </c>
      <c r="N1249" t="s">
        <v>1619</v>
      </c>
      <c r="O1249">
        <v>0</v>
      </c>
      <c r="P1249">
        <v>6750</v>
      </c>
      <c r="Q1249">
        <v>6750</v>
      </c>
      <c r="R1249">
        <v>0</v>
      </c>
      <c r="S1249">
        <v>6750</v>
      </c>
      <c r="T1249">
        <v>6750</v>
      </c>
      <c r="U1249">
        <v>0</v>
      </c>
      <c r="V1249">
        <v>0</v>
      </c>
      <c r="W1249">
        <v>0</v>
      </c>
      <c r="X1249">
        <v>6750</v>
      </c>
      <c r="Y1249">
        <v>-6750</v>
      </c>
      <c r="Z1249">
        <v>100</v>
      </c>
      <c r="AA1249">
        <v>1</v>
      </c>
      <c r="AB1249">
        <v>1</v>
      </c>
      <c r="AC1249">
        <v>6750</v>
      </c>
      <c r="AD1249">
        <v>8.8172977838665751</v>
      </c>
      <c r="AE1249">
        <v>0</v>
      </c>
      <c r="AF1249">
        <v>1</v>
      </c>
    </row>
    <row r="1250" spans="1:32" x14ac:dyDescent="0.35">
      <c r="A1250" s="1">
        <v>45505</v>
      </c>
      <c r="B1250">
        <v>2024</v>
      </c>
      <c r="C1250">
        <v>8</v>
      </c>
      <c r="D1250">
        <v>3</v>
      </c>
      <c r="E1250">
        <v>1</v>
      </c>
      <c r="F1250">
        <v>0</v>
      </c>
      <c r="G1250" t="s">
        <v>267</v>
      </c>
      <c r="H1250" t="s">
        <v>265</v>
      </c>
      <c r="I1250" t="s">
        <v>853</v>
      </c>
      <c r="J1250" t="s">
        <v>854</v>
      </c>
      <c r="K1250" t="s">
        <v>846</v>
      </c>
      <c r="L1250" t="s">
        <v>63</v>
      </c>
      <c r="M1250" t="s">
        <v>1612</v>
      </c>
      <c r="N1250" t="s">
        <v>1620</v>
      </c>
      <c r="O1250">
        <v>0</v>
      </c>
      <c r="P1250">
        <v>6750</v>
      </c>
      <c r="Q1250">
        <v>6750</v>
      </c>
      <c r="R1250">
        <v>0</v>
      </c>
      <c r="S1250">
        <v>6750</v>
      </c>
      <c r="T1250">
        <v>6750</v>
      </c>
      <c r="U1250">
        <v>0</v>
      </c>
      <c r="V1250">
        <v>0</v>
      </c>
      <c r="W1250">
        <v>2250</v>
      </c>
      <c r="X1250">
        <v>3897.1143170299738</v>
      </c>
      <c r="Y1250">
        <v>6750</v>
      </c>
      <c r="Z1250">
        <v>100</v>
      </c>
      <c r="AA1250">
        <v>1</v>
      </c>
      <c r="AB1250">
        <v>1.1547005383792515</v>
      </c>
      <c r="AC1250">
        <v>6750</v>
      </c>
      <c r="AD1250">
        <v>8.8172977838665751</v>
      </c>
      <c r="AE1250">
        <v>0</v>
      </c>
      <c r="AF1250">
        <v>1</v>
      </c>
    </row>
    <row r="1251" spans="1:32" x14ac:dyDescent="0.35">
      <c r="A1251" s="1">
        <v>45505</v>
      </c>
      <c r="B1251">
        <v>2024</v>
      </c>
      <c r="C1251">
        <v>8</v>
      </c>
      <c r="D1251">
        <v>3</v>
      </c>
      <c r="E1251">
        <v>1</v>
      </c>
      <c r="F1251">
        <v>0</v>
      </c>
      <c r="G1251" t="s">
        <v>294</v>
      </c>
      <c r="H1251" t="s">
        <v>292</v>
      </c>
      <c r="I1251" t="s">
        <v>1009</v>
      </c>
      <c r="J1251" t="s">
        <v>1010</v>
      </c>
      <c r="K1251" t="s">
        <v>994</v>
      </c>
      <c r="L1251" t="s">
        <v>75</v>
      </c>
      <c r="M1251" t="s">
        <v>1612</v>
      </c>
      <c r="N1251" t="s">
        <v>1620</v>
      </c>
      <c r="O1251">
        <v>0</v>
      </c>
      <c r="P1251">
        <v>3160</v>
      </c>
      <c r="Q1251">
        <v>3160</v>
      </c>
      <c r="R1251">
        <v>0</v>
      </c>
      <c r="S1251">
        <v>40</v>
      </c>
      <c r="T1251">
        <v>40</v>
      </c>
      <c r="U1251">
        <v>0</v>
      </c>
      <c r="V1251">
        <v>0</v>
      </c>
      <c r="W1251">
        <v>13.333333333333334</v>
      </c>
      <c r="X1251">
        <v>23.094010767585029</v>
      </c>
      <c r="Y1251">
        <v>40</v>
      </c>
      <c r="Z1251">
        <v>100</v>
      </c>
      <c r="AA1251">
        <v>1</v>
      </c>
      <c r="AB1251">
        <v>1.1547005383792515</v>
      </c>
      <c r="AC1251">
        <v>40</v>
      </c>
      <c r="AD1251">
        <v>3.6888794541139363</v>
      </c>
      <c r="AE1251">
        <v>0</v>
      </c>
      <c r="AF1251">
        <v>1</v>
      </c>
    </row>
    <row r="1252" spans="1:32" x14ac:dyDescent="0.35">
      <c r="A1252" s="1">
        <v>45444</v>
      </c>
      <c r="B1252">
        <v>2024</v>
      </c>
      <c r="C1252">
        <v>6</v>
      </c>
      <c r="D1252">
        <v>2</v>
      </c>
      <c r="E1252">
        <v>1</v>
      </c>
      <c r="F1252">
        <v>0</v>
      </c>
      <c r="G1252" t="s">
        <v>612</v>
      </c>
      <c r="H1252" t="s">
        <v>610</v>
      </c>
      <c r="I1252" t="s">
        <v>1018</v>
      </c>
      <c r="J1252" t="s">
        <v>1019</v>
      </c>
      <c r="K1252" t="s">
        <v>994</v>
      </c>
      <c r="L1252" t="s">
        <v>87</v>
      </c>
      <c r="M1252" t="s">
        <v>1603</v>
      </c>
      <c r="N1252" t="s">
        <v>1606</v>
      </c>
      <c r="O1252">
        <v>0</v>
      </c>
      <c r="P1252">
        <v>14652.72</v>
      </c>
      <c r="Q1252">
        <v>14652.72</v>
      </c>
      <c r="R1252">
        <v>0</v>
      </c>
      <c r="S1252">
        <v>14652.72</v>
      </c>
      <c r="T1252">
        <v>14652.72</v>
      </c>
      <c r="U1252">
        <v>0</v>
      </c>
      <c r="V1252">
        <v>0</v>
      </c>
      <c r="W1252">
        <v>7326.36</v>
      </c>
      <c r="X1252">
        <v>10361.037674827749</v>
      </c>
      <c r="Y1252">
        <v>14652.72</v>
      </c>
      <c r="Z1252">
        <v>100</v>
      </c>
      <c r="AA1252">
        <v>1</v>
      </c>
      <c r="AB1252">
        <v>0.70710678118654746</v>
      </c>
      <c r="AC1252">
        <v>14652.72</v>
      </c>
      <c r="AD1252">
        <v>9.5923812627405116</v>
      </c>
      <c r="AE1252">
        <v>0</v>
      </c>
      <c r="AF1252">
        <v>1</v>
      </c>
    </row>
    <row r="1253" spans="1:32" x14ac:dyDescent="0.35">
      <c r="A1253" s="1">
        <v>45505</v>
      </c>
      <c r="B1253">
        <v>2024</v>
      </c>
      <c r="C1253">
        <v>8</v>
      </c>
      <c r="D1253">
        <v>3</v>
      </c>
      <c r="E1253">
        <v>1</v>
      </c>
      <c r="F1253">
        <v>0</v>
      </c>
      <c r="G1253" t="s">
        <v>612</v>
      </c>
      <c r="H1253" t="s">
        <v>610</v>
      </c>
      <c r="I1253" t="s">
        <v>1027</v>
      </c>
      <c r="J1253" t="s">
        <v>1028</v>
      </c>
      <c r="K1253" t="s">
        <v>1024</v>
      </c>
      <c r="L1253" t="s">
        <v>93</v>
      </c>
      <c r="M1253" t="s">
        <v>1603</v>
      </c>
      <c r="N1253" t="s">
        <v>1609</v>
      </c>
      <c r="O1253">
        <v>0</v>
      </c>
      <c r="P1253">
        <v>1881.6</v>
      </c>
      <c r="Q1253">
        <v>1881.6</v>
      </c>
      <c r="R1253">
        <v>0</v>
      </c>
      <c r="S1253">
        <v>1881.6</v>
      </c>
      <c r="T1253">
        <v>1881.6</v>
      </c>
      <c r="U1253">
        <v>0</v>
      </c>
      <c r="V1253">
        <v>0</v>
      </c>
      <c r="W1253">
        <v>627.19999999999993</v>
      </c>
      <c r="X1253">
        <v>1086.3422665071998</v>
      </c>
      <c r="Y1253">
        <v>1881.6</v>
      </c>
      <c r="Z1253">
        <v>100</v>
      </c>
      <c r="AA1253">
        <v>1</v>
      </c>
      <c r="AB1253">
        <v>1.1547005383792517</v>
      </c>
      <c r="AC1253">
        <v>1881.6</v>
      </c>
      <c r="AD1253">
        <v>7.5398777577043079</v>
      </c>
      <c r="AE1253">
        <v>0</v>
      </c>
      <c r="AF1253">
        <v>1</v>
      </c>
    </row>
    <row r="1254" spans="1:32" x14ac:dyDescent="0.35">
      <c r="A1254" s="1">
        <v>45352</v>
      </c>
      <c r="B1254">
        <v>2024</v>
      </c>
      <c r="C1254">
        <v>3</v>
      </c>
      <c r="D1254">
        <v>1</v>
      </c>
      <c r="E1254">
        <v>0</v>
      </c>
      <c r="F1254">
        <v>0</v>
      </c>
      <c r="G1254" t="s">
        <v>612</v>
      </c>
      <c r="H1254" t="s">
        <v>610</v>
      </c>
      <c r="I1254" t="s">
        <v>1061</v>
      </c>
      <c r="J1254" t="s">
        <v>1062</v>
      </c>
      <c r="K1254" t="s">
        <v>1051</v>
      </c>
      <c r="L1254" t="s">
        <v>87</v>
      </c>
      <c r="M1254" t="s">
        <v>1603</v>
      </c>
      <c r="N1254" t="s">
        <v>1610</v>
      </c>
      <c r="O1254">
        <v>0</v>
      </c>
      <c r="P1254">
        <v>3689.04</v>
      </c>
      <c r="Q1254">
        <v>3689.04</v>
      </c>
      <c r="R1254">
        <v>0</v>
      </c>
      <c r="S1254">
        <v>3689.04</v>
      </c>
      <c r="T1254">
        <v>3689.04</v>
      </c>
      <c r="U1254">
        <v>0</v>
      </c>
      <c r="V1254">
        <v>0</v>
      </c>
      <c r="W1254">
        <v>1844.52</v>
      </c>
      <c r="X1254">
        <v>2608.5452000684213</v>
      </c>
      <c r="Y1254">
        <v>-3616.7799999999997</v>
      </c>
      <c r="Z1254">
        <v>100</v>
      </c>
      <c r="AA1254">
        <v>1</v>
      </c>
      <c r="AB1254">
        <v>0.70710678118654746</v>
      </c>
      <c r="AC1254">
        <v>3689.04</v>
      </c>
      <c r="AD1254">
        <v>8.2131215405847868</v>
      </c>
      <c r="AE1254">
        <v>0</v>
      </c>
      <c r="AF1254">
        <v>1</v>
      </c>
    </row>
    <row r="1255" spans="1:32" x14ac:dyDescent="0.35">
      <c r="A1255" s="1">
        <v>45474</v>
      </c>
      <c r="B1255">
        <v>2024</v>
      </c>
      <c r="C1255">
        <v>7</v>
      </c>
      <c r="D1255">
        <v>3</v>
      </c>
      <c r="E1255">
        <v>1</v>
      </c>
      <c r="F1255">
        <v>0</v>
      </c>
      <c r="G1255" t="s">
        <v>612</v>
      </c>
      <c r="H1255" t="s">
        <v>610</v>
      </c>
      <c r="I1255" t="s">
        <v>1070</v>
      </c>
      <c r="J1255" t="s">
        <v>1071</v>
      </c>
      <c r="K1255" t="s">
        <v>1051</v>
      </c>
      <c r="L1255" t="s">
        <v>87</v>
      </c>
      <c r="M1255" t="s">
        <v>1603</v>
      </c>
      <c r="N1255" t="s">
        <v>1611</v>
      </c>
      <c r="O1255">
        <v>0</v>
      </c>
      <c r="P1255">
        <v>411.89</v>
      </c>
      <c r="Q1255">
        <v>411.89</v>
      </c>
      <c r="R1255">
        <v>0</v>
      </c>
      <c r="S1255">
        <v>411.89</v>
      </c>
      <c r="T1255">
        <v>411.89</v>
      </c>
      <c r="U1255">
        <v>0</v>
      </c>
      <c r="V1255">
        <v>0</v>
      </c>
      <c r="W1255">
        <v>411.89</v>
      </c>
      <c r="X1255">
        <v>0</v>
      </c>
      <c r="Y1255">
        <v>-411.89</v>
      </c>
      <c r="Z1255">
        <v>100</v>
      </c>
      <c r="AA1255">
        <v>1</v>
      </c>
      <c r="AB1255">
        <v>0</v>
      </c>
      <c r="AC1255">
        <v>411.89</v>
      </c>
      <c r="AD1255">
        <v>6.0207563234100112</v>
      </c>
      <c r="AE1255">
        <v>0</v>
      </c>
      <c r="AF1255">
        <v>1</v>
      </c>
    </row>
    <row r="1256" spans="1:32" x14ac:dyDescent="0.35">
      <c r="A1256" s="1">
        <v>45444</v>
      </c>
      <c r="B1256">
        <v>2024</v>
      </c>
      <c r="C1256">
        <v>6</v>
      </c>
      <c r="D1256">
        <v>2</v>
      </c>
      <c r="E1256">
        <v>1</v>
      </c>
      <c r="F1256">
        <v>0</v>
      </c>
      <c r="G1256" t="s">
        <v>612</v>
      </c>
      <c r="H1256" t="s">
        <v>610</v>
      </c>
      <c r="I1256" t="s">
        <v>874</v>
      </c>
      <c r="J1256" t="s">
        <v>875</v>
      </c>
      <c r="K1256" t="s">
        <v>219</v>
      </c>
      <c r="L1256" t="s">
        <v>87</v>
      </c>
      <c r="M1256" t="s">
        <v>1603</v>
      </c>
      <c r="N1256" t="s">
        <v>1606</v>
      </c>
      <c r="O1256">
        <v>0</v>
      </c>
      <c r="P1256">
        <v>3314.4</v>
      </c>
      <c r="Q1256">
        <v>3314.4</v>
      </c>
      <c r="R1256">
        <v>0</v>
      </c>
      <c r="S1256">
        <v>3314.4</v>
      </c>
      <c r="T1256">
        <v>3314.4</v>
      </c>
      <c r="U1256">
        <v>0</v>
      </c>
      <c r="V1256">
        <v>0</v>
      </c>
      <c r="W1256">
        <v>1104.8</v>
      </c>
      <c r="X1256">
        <v>1913.5697322020958</v>
      </c>
      <c r="Y1256">
        <v>3314.4</v>
      </c>
      <c r="Z1256">
        <v>100</v>
      </c>
      <c r="AA1256">
        <v>1</v>
      </c>
      <c r="AB1256">
        <v>1.1547005383792517</v>
      </c>
      <c r="AC1256">
        <v>3314.4</v>
      </c>
      <c r="AD1256">
        <v>8.1060318907631927</v>
      </c>
      <c r="AE1256">
        <v>0</v>
      </c>
      <c r="AF1256">
        <v>1</v>
      </c>
    </row>
    <row r="1257" spans="1:32" x14ac:dyDescent="0.35">
      <c r="A1257" s="1">
        <v>45323</v>
      </c>
      <c r="B1257">
        <v>2024</v>
      </c>
      <c r="C1257">
        <v>2</v>
      </c>
      <c r="D1257">
        <v>1</v>
      </c>
      <c r="E1257">
        <v>0</v>
      </c>
      <c r="F1257">
        <v>0</v>
      </c>
      <c r="G1257" t="s">
        <v>612</v>
      </c>
      <c r="H1257" t="s">
        <v>610</v>
      </c>
      <c r="I1257" t="s">
        <v>906</v>
      </c>
      <c r="J1257" t="s">
        <v>907</v>
      </c>
      <c r="K1257" t="s">
        <v>902</v>
      </c>
      <c r="L1257" t="s">
        <v>96</v>
      </c>
      <c r="M1257" t="s">
        <v>1603</v>
      </c>
      <c r="N1257" t="s">
        <v>1608</v>
      </c>
      <c r="O1257">
        <v>0</v>
      </c>
      <c r="P1257">
        <v>9432.57</v>
      </c>
      <c r="Q1257">
        <v>9432.57</v>
      </c>
      <c r="R1257">
        <v>0</v>
      </c>
      <c r="S1257">
        <v>9432.57</v>
      </c>
      <c r="T1257">
        <v>9432.57</v>
      </c>
      <c r="U1257">
        <v>0</v>
      </c>
      <c r="V1257">
        <v>0</v>
      </c>
      <c r="W1257">
        <v>9432.57</v>
      </c>
      <c r="X1257">
        <v>0</v>
      </c>
      <c r="Y1257">
        <v>9432.57</v>
      </c>
      <c r="Z1257">
        <v>100</v>
      </c>
      <c r="AA1257">
        <v>1</v>
      </c>
      <c r="AB1257">
        <v>0</v>
      </c>
      <c r="AC1257">
        <v>9432.57</v>
      </c>
      <c r="AD1257">
        <v>9.1519238729612074</v>
      </c>
      <c r="AE1257">
        <v>0</v>
      </c>
      <c r="AF1257">
        <v>1</v>
      </c>
    </row>
    <row r="1258" spans="1:32" x14ac:dyDescent="0.35">
      <c r="A1258" s="1">
        <v>45292</v>
      </c>
      <c r="B1258">
        <v>2024</v>
      </c>
      <c r="C1258">
        <v>1</v>
      </c>
      <c r="D1258">
        <v>1</v>
      </c>
      <c r="E1258">
        <v>0</v>
      </c>
      <c r="F1258">
        <v>0</v>
      </c>
      <c r="G1258" t="s">
        <v>267</v>
      </c>
      <c r="H1258" t="s">
        <v>265</v>
      </c>
      <c r="I1258" t="s">
        <v>1090</v>
      </c>
      <c r="J1258" t="s">
        <v>1091</v>
      </c>
      <c r="K1258" t="s">
        <v>1093</v>
      </c>
      <c r="L1258" t="s">
        <v>60</v>
      </c>
      <c r="M1258" t="s">
        <v>1612</v>
      </c>
      <c r="N1258" t="s">
        <v>1613</v>
      </c>
      <c r="O1258">
        <v>0</v>
      </c>
      <c r="P1258">
        <v>250</v>
      </c>
      <c r="Q1258">
        <v>250</v>
      </c>
      <c r="R1258">
        <v>0</v>
      </c>
      <c r="S1258">
        <v>250</v>
      </c>
      <c r="T1258">
        <v>250</v>
      </c>
      <c r="U1258">
        <v>0</v>
      </c>
      <c r="V1258">
        <v>0</v>
      </c>
      <c r="W1258">
        <v>250</v>
      </c>
      <c r="X1258">
        <v>0</v>
      </c>
      <c r="Y1258">
        <v>370</v>
      </c>
      <c r="Z1258">
        <v>100</v>
      </c>
      <c r="AA1258">
        <v>1</v>
      </c>
      <c r="AB1258">
        <v>0</v>
      </c>
      <c r="AC1258">
        <v>250</v>
      </c>
      <c r="AD1258">
        <v>5.521460917862246</v>
      </c>
      <c r="AE1258">
        <v>0</v>
      </c>
      <c r="AF1258">
        <v>1</v>
      </c>
    </row>
    <row r="1259" spans="1:32" x14ac:dyDescent="0.35">
      <c r="A1259" s="1">
        <v>45474</v>
      </c>
      <c r="B1259">
        <v>2024</v>
      </c>
      <c r="C1259">
        <v>7</v>
      </c>
      <c r="D1259">
        <v>3</v>
      </c>
      <c r="E1259">
        <v>1</v>
      </c>
      <c r="F1259">
        <v>0</v>
      </c>
      <c r="G1259" t="s">
        <v>267</v>
      </c>
      <c r="H1259" t="s">
        <v>265</v>
      </c>
      <c r="I1259" t="s">
        <v>1090</v>
      </c>
      <c r="J1259" t="s">
        <v>1091</v>
      </c>
      <c r="K1259" t="s">
        <v>1093</v>
      </c>
      <c r="L1259" t="s">
        <v>60</v>
      </c>
      <c r="M1259" t="s">
        <v>1612</v>
      </c>
      <c r="N1259" t="s">
        <v>1619</v>
      </c>
      <c r="O1259">
        <v>0</v>
      </c>
      <c r="P1259">
        <v>620</v>
      </c>
      <c r="Q1259">
        <v>620</v>
      </c>
      <c r="R1259">
        <v>0</v>
      </c>
      <c r="S1259">
        <v>370</v>
      </c>
      <c r="T1259">
        <v>370</v>
      </c>
      <c r="U1259">
        <v>0</v>
      </c>
      <c r="V1259">
        <v>0</v>
      </c>
      <c r="W1259">
        <v>0</v>
      </c>
      <c r="X1259">
        <v>370</v>
      </c>
      <c r="Y1259">
        <v>40</v>
      </c>
      <c r="Z1259">
        <v>100</v>
      </c>
      <c r="AA1259">
        <v>1</v>
      </c>
      <c r="AB1259">
        <v>1</v>
      </c>
      <c r="AC1259">
        <v>370</v>
      </c>
      <c r="AD1259">
        <v>5.9135030056382698</v>
      </c>
      <c r="AE1259">
        <v>0</v>
      </c>
      <c r="AF1259">
        <v>1</v>
      </c>
    </row>
    <row r="1260" spans="1:32" x14ac:dyDescent="0.35">
      <c r="A1260" s="1">
        <v>45292</v>
      </c>
      <c r="B1260">
        <v>2024</v>
      </c>
      <c r="C1260">
        <v>1</v>
      </c>
      <c r="D1260">
        <v>1</v>
      </c>
      <c r="E1260">
        <v>0</v>
      </c>
      <c r="F1260">
        <v>0</v>
      </c>
      <c r="G1260" t="s">
        <v>267</v>
      </c>
      <c r="H1260" t="s">
        <v>265</v>
      </c>
      <c r="I1260" t="s">
        <v>1129</v>
      </c>
      <c r="J1260" t="s">
        <v>1130</v>
      </c>
      <c r="K1260" t="s">
        <v>1132</v>
      </c>
      <c r="L1260" t="s">
        <v>60</v>
      </c>
      <c r="M1260" t="s">
        <v>1612</v>
      </c>
      <c r="N1260" t="s">
        <v>1613</v>
      </c>
      <c r="O1260">
        <v>0</v>
      </c>
      <c r="P1260">
        <v>4000</v>
      </c>
      <c r="Q1260">
        <v>4000</v>
      </c>
      <c r="R1260">
        <v>0</v>
      </c>
      <c r="S1260">
        <v>4000</v>
      </c>
      <c r="T1260">
        <v>4000</v>
      </c>
      <c r="U1260">
        <v>0</v>
      </c>
      <c r="V1260">
        <v>0</v>
      </c>
      <c r="W1260">
        <v>4000</v>
      </c>
      <c r="X1260">
        <v>0</v>
      </c>
      <c r="Y1260">
        <v>2120</v>
      </c>
      <c r="Z1260">
        <v>100</v>
      </c>
      <c r="AA1260">
        <v>1</v>
      </c>
      <c r="AB1260">
        <v>0</v>
      </c>
      <c r="AC1260">
        <v>4000</v>
      </c>
      <c r="AD1260">
        <v>8.2940496401020276</v>
      </c>
      <c r="AE1260">
        <v>0</v>
      </c>
      <c r="AF1260">
        <v>1</v>
      </c>
    </row>
    <row r="1261" spans="1:32" x14ac:dyDescent="0.35">
      <c r="A1261" s="1">
        <v>45413</v>
      </c>
      <c r="B1261">
        <v>2024</v>
      </c>
      <c r="C1261">
        <v>5</v>
      </c>
      <c r="D1261">
        <v>2</v>
      </c>
      <c r="E1261">
        <v>1</v>
      </c>
      <c r="F1261">
        <v>0</v>
      </c>
      <c r="G1261" t="s">
        <v>612</v>
      </c>
      <c r="H1261" t="s">
        <v>610</v>
      </c>
      <c r="I1261" t="s">
        <v>1018</v>
      </c>
      <c r="J1261" t="s">
        <v>1019</v>
      </c>
      <c r="K1261" t="s">
        <v>994</v>
      </c>
      <c r="L1261" t="s">
        <v>93</v>
      </c>
      <c r="M1261" t="s">
        <v>1603</v>
      </c>
      <c r="N1261" t="s">
        <v>1605</v>
      </c>
      <c r="O1261">
        <v>0</v>
      </c>
      <c r="P1261">
        <v>29714.92</v>
      </c>
      <c r="Q1261">
        <v>29714.92</v>
      </c>
      <c r="R1261">
        <v>0</v>
      </c>
      <c r="S1261">
        <v>29714.92</v>
      </c>
      <c r="T1261">
        <v>29714.92</v>
      </c>
      <c r="U1261">
        <v>0</v>
      </c>
      <c r="V1261">
        <v>0</v>
      </c>
      <c r="W1261">
        <v>14857.46</v>
      </c>
      <c r="X1261">
        <v>21011.621434415763</v>
      </c>
      <c r="Y1261">
        <v>29714.92</v>
      </c>
      <c r="Z1261">
        <v>100</v>
      </c>
      <c r="AA1261">
        <v>1</v>
      </c>
      <c r="AB1261">
        <v>0.70710678118654757</v>
      </c>
      <c r="AC1261">
        <v>29714.92</v>
      </c>
      <c r="AD1261">
        <v>10.299404555554162</v>
      </c>
      <c r="AE1261">
        <v>0</v>
      </c>
      <c r="AF1261">
        <v>1</v>
      </c>
    </row>
    <row r="1262" spans="1:32" x14ac:dyDescent="0.35">
      <c r="A1262" s="1">
        <v>45323</v>
      </c>
      <c r="B1262">
        <v>2024</v>
      </c>
      <c r="C1262">
        <v>2</v>
      </c>
      <c r="D1262">
        <v>1</v>
      </c>
      <c r="E1262">
        <v>0</v>
      </c>
      <c r="F1262">
        <v>0</v>
      </c>
      <c r="G1262" t="s">
        <v>612</v>
      </c>
      <c r="H1262" t="s">
        <v>610</v>
      </c>
      <c r="I1262" t="s">
        <v>1021</v>
      </c>
      <c r="J1262" t="s">
        <v>1022</v>
      </c>
      <c r="K1262" t="s">
        <v>1024</v>
      </c>
      <c r="L1262" t="s">
        <v>90</v>
      </c>
      <c r="M1262" t="s">
        <v>1603</v>
      </c>
      <c r="N1262" t="s">
        <v>1608</v>
      </c>
      <c r="O1262">
        <v>0</v>
      </c>
      <c r="P1262">
        <v>32502.05</v>
      </c>
      <c r="Q1262">
        <v>32502.05</v>
      </c>
      <c r="R1262">
        <v>0</v>
      </c>
      <c r="S1262">
        <v>32502.05</v>
      </c>
      <c r="T1262">
        <v>32502.05</v>
      </c>
      <c r="U1262">
        <v>0</v>
      </c>
      <c r="V1262">
        <v>0</v>
      </c>
      <c r="W1262">
        <v>32502.05</v>
      </c>
      <c r="X1262">
        <v>0</v>
      </c>
      <c r="Y1262">
        <v>-21833.14</v>
      </c>
      <c r="Z1262">
        <v>100</v>
      </c>
      <c r="AA1262">
        <v>1</v>
      </c>
      <c r="AB1262">
        <v>0</v>
      </c>
      <c r="AC1262">
        <v>32502.05</v>
      </c>
      <c r="AD1262">
        <v>10.38905844325164</v>
      </c>
      <c r="AE1262">
        <v>0</v>
      </c>
      <c r="AF1262">
        <v>1</v>
      </c>
    </row>
    <row r="1263" spans="1:32" x14ac:dyDescent="0.35">
      <c r="A1263" s="1">
        <v>45444</v>
      </c>
      <c r="B1263">
        <v>2024</v>
      </c>
      <c r="C1263">
        <v>6</v>
      </c>
      <c r="D1263">
        <v>2</v>
      </c>
      <c r="E1263">
        <v>1</v>
      </c>
      <c r="F1263">
        <v>0</v>
      </c>
      <c r="G1263" t="s">
        <v>612</v>
      </c>
      <c r="H1263" t="s">
        <v>610</v>
      </c>
      <c r="I1263" t="s">
        <v>1027</v>
      </c>
      <c r="J1263" t="s">
        <v>1028</v>
      </c>
      <c r="K1263" t="s">
        <v>1024</v>
      </c>
      <c r="L1263" t="s">
        <v>87</v>
      </c>
      <c r="M1263" t="s">
        <v>1603</v>
      </c>
      <c r="N1263" t="s">
        <v>1606</v>
      </c>
      <c r="O1263">
        <v>0</v>
      </c>
      <c r="P1263">
        <v>558.46</v>
      </c>
      <c r="Q1263">
        <v>558.46</v>
      </c>
      <c r="R1263">
        <v>0</v>
      </c>
      <c r="S1263">
        <v>558.46</v>
      </c>
      <c r="T1263">
        <v>558.46</v>
      </c>
      <c r="U1263">
        <v>0</v>
      </c>
      <c r="V1263">
        <v>0</v>
      </c>
      <c r="W1263">
        <v>186.15333333333334</v>
      </c>
      <c r="X1263">
        <v>322.42703133163843</v>
      </c>
      <c r="Y1263">
        <v>558.46</v>
      </c>
      <c r="Z1263">
        <v>100</v>
      </c>
      <c r="AA1263">
        <v>1</v>
      </c>
      <c r="AB1263">
        <v>1.1547005383792517</v>
      </c>
      <c r="AC1263">
        <v>558.46</v>
      </c>
      <c r="AD1263">
        <v>6.3251829955325736</v>
      </c>
      <c r="AE1263">
        <v>0</v>
      </c>
      <c r="AF1263">
        <v>1</v>
      </c>
    </row>
    <row r="1264" spans="1:32" x14ac:dyDescent="0.35">
      <c r="A1264" s="1">
        <v>45383</v>
      </c>
      <c r="B1264">
        <v>2024</v>
      </c>
      <c r="C1264">
        <v>4</v>
      </c>
      <c r="D1264">
        <v>2</v>
      </c>
      <c r="E1264">
        <v>0</v>
      </c>
      <c r="F1264">
        <v>0</v>
      </c>
      <c r="G1264" t="s">
        <v>612</v>
      </c>
      <c r="H1264" t="s">
        <v>610</v>
      </c>
      <c r="I1264" t="s">
        <v>1061</v>
      </c>
      <c r="J1264" t="s">
        <v>1062</v>
      </c>
      <c r="K1264" t="s">
        <v>1051</v>
      </c>
      <c r="L1264" t="s">
        <v>93</v>
      </c>
      <c r="M1264" t="s">
        <v>1603</v>
      </c>
      <c r="N1264" t="s">
        <v>1607</v>
      </c>
      <c r="O1264">
        <v>0</v>
      </c>
      <c r="P1264">
        <v>3891.32</v>
      </c>
      <c r="Q1264">
        <v>3891.32</v>
      </c>
      <c r="R1264">
        <v>0</v>
      </c>
      <c r="S1264">
        <v>3891.32</v>
      </c>
      <c r="T1264">
        <v>3891.32</v>
      </c>
      <c r="U1264">
        <v>0</v>
      </c>
      <c r="V1264">
        <v>0</v>
      </c>
      <c r="W1264">
        <v>3891.32</v>
      </c>
      <c r="X1264">
        <v>0</v>
      </c>
      <c r="Y1264">
        <v>3891.32</v>
      </c>
      <c r="Z1264">
        <v>100</v>
      </c>
      <c r="AA1264">
        <v>1</v>
      </c>
      <c r="AB1264">
        <v>0</v>
      </c>
      <c r="AC1264">
        <v>3891.32</v>
      </c>
      <c r="AD1264">
        <v>8.266503710672076</v>
      </c>
      <c r="AE1264">
        <v>0</v>
      </c>
      <c r="AF1264">
        <v>1</v>
      </c>
    </row>
    <row r="1265" spans="1:32" x14ac:dyDescent="0.35">
      <c r="A1265" s="1">
        <v>45352</v>
      </c>
      <c r="B1265">
        <v>2024</v>
      </c>
      <c r="C1265">
        <v>3</v>
      </c>
      <c r="D1265">
        <v>1</v>
      </c>
      <c r="E1265">
        <v>0</v>
      </c>
      <c r="F1265">
        <v>0</v>
      </c>
      <c r="G1265" t="s">
        <v>612</v>
      </c>
      <c r="H1265" t="s">
        <v>610</v>
      </c>
      <c r="I1265" t="s">
        <v>697</v>
      </c>
      <c r="J1265" t="s">
        <v>698</v>
      </c>
      <c r="K1265" t="s">
        <v>690</v>
      </c>
      <c r="L1265" t="s">
        <v>93</v>
      </c>
      <c r="M1265" t="s">
        <v>1603</v>
      </c>
      <c r="N1265" t="s">
        <v>1610</v>
      </c>
      <c r="O1265">
        <v>0</v>
      </c>
      <c r="P1265">
        <v>21</v>
      </c>
      <c r="Q1265">
        <v>21</v>
      </c>
      <c r="R1265">
        <v>0</v>
      </c>
      <c r="S1265">
        <v>21</v>
      </c>
      <c r="T1265">
        <v>21</v>
      </c>
      <c r="U1265">
        <v>0</v>
      </c>
      <c r="V1265">
        <v>0</v>
      </c>
      <c r="W1265">
        <v>21</v>
      </c>
      <c r="X1265">
        <v>0</v>
      </c>
      <c r="Y1265">
        <v>-21</v>
      </c>
      <c r="Z1265">
        <v>100</v>
      </c>
      <c r="AA1265">
        <v>1</v>
      </c>
      <c r="AB1265">
        <v>0</v>
      </c>
      <c r="AC1265">
        <v>21</v>
      </c>
      <c r="AD1265">
        <v>3.044522437723423</v>
      </c>
      <c r="AE1265">
        <v>0</v>
      </c>
      <c r="AF1265">
        <v>1</v>
      </c>
    </row>
    <row r="1266" spans="1:32" x14ac:dyDescent="0.35">
      <c r="A1266" s="1">
        <v>45323</v>
      </c>
      <c r="B1266">
        <v>2024</v>
      </c>
      <c r="C1266">
        <v>2</v>
      </c>
      <c r="D1266">
        <v>1</v>
      </c>
      <c r="E1266">
        <v>0</v>
      </c>
      <c r="F1266">
        <v>0</v>
      </c>
      <c r="G1266" t="s">
        <v>612</v>
      </c>
      <c r="H1266" t="s">
        <v>610</v>
      </c>
      <c r="I1266" t="s">
        <v>909</v>
      </c>
      <c r="J1266" t="s">
        <v>910</v>
      </c>
      <c r="K1266" t="s">
        <v>912</v>
      </c>
      <c r="L1266" t="s">
        <v>90</v>
      </c>
      <c r="M1266" t="s">
        <v>1603</v>
      </c>
      <c r="N1266" t="s">
        <v>1608</v>
      </c>
      <c r="O1266">
        <v>0</v>
      </c>
      <c r="P1266">
        <v>572.6</v>
      </c>
      <c r="Q1266">
        <v>572.6</v>
      </c>
      <c r="R1266">
        <v>0</v>
      </c>
      <c r="S1266">
        <v>572.6</v>
      </c>
      <c r="T1266">
        <v>572.6</v>
      </c>
      <c r="U1266">
        <v>0</v>
      </c>
      <c r="V1266">
        <v>0</v>
      </c>
      <c r="W1266">
        <v>572.6</v>
      </c>
      <c r="X1266">
        <v>0</v>
      </c>
      <c r="Y1266">
        <v>1103.8000000000002</v>
      </c>
      <c r="Z1266">
        <v>100</v>
      </c>
      <c r="AA1266">
        <v>1</v>
      </c>
      <c r="AB1266">
        <v>0</v>
      </c>
      <c r="AC1266">
        <v>572.6</v>
      </c>
      <c r="AD1266">
        <v>6.3501873926640151</v>
      </c>
      <c r="AE1266">
        <v>0</v>
      </c>
      <c r="AF1266">
        <v>1</v>
      </c>
    </row>
    <row r="1267" spans="1:32" x14ac:dyDescent="0.35">
      <c r="A1267" s="1">
        <v>45292</v>
      </c>
      <c r="B1267">
        <v>2024</v>
      </c>
      <c r="C1267">
        <v>1</v>
      </c>
      <c r="D1267">
        <v>1</v>
      </c>
      <c r="E1267">
        <v>0</v>
      </c>
      <c r="F1267">
        <v>0</v>
      </c>
      <c r="G1267" t="s">
        <v>618</v>
      </c>
      <c r="H1267" t="s">
        <v>616</v>
      </c>
      <c r="I1267" t="s">
        <v>991</v>
      </c>
      <c r="J1267" t="s">
        <v>992</v>
      </c>
      <c r="K1267" t="s">
        <v>994</v>
      </c>
      <c r="L1267" t="s">
        <v>72</v>
      </c>
      <c r="M1267" t="s">
        <v>1612</v>
      </c>
      <c r="N1267" t="s">
        <v>1613</v>
      </c>
      <c r="O1267">
        <v>0</v>
      </c>
      <c r="P1267">
        <v>27880</v>
      </c>
      <c r="Q1267">
        <v>27880</v>
      </c>
      <c r="R1267">
        <v>0</v>
      </c>
      <c r="S1267">
        <v>27880</v>
      </c>
      <c r="T1267">
        <v>27880</v>
      </c>
      <c r="U1267">
        <v>0</v>
      </c>
      <c r="V1267">
        <v>0</v>
      </c>
      <c r="W1267">
        <v>27880</v>
      </c>
      <c r="X1267">
        <v>0</v>
      </c>
      <c r="Y1267">
        <v>0</v>
      </c>
      <c r="Z1267">
        <v>100</v>
      </c>
      <c r="AA1267">
        <v>1</v>
      </c>
      <c r="AB1267">
        <v>0</v>
      </c>
      <c r="AC1267">
        <v>27880</v>
      </c>
      <c r="AD1267">
        <v>10.23566486487446</v>
      </c>
      <c r="AE1267">
        <v>0</v>
      </c>
      <c r="AF1267">
        <v>1</v>
      </c>
    </row>
    <row r="1268" spans="1:32" x14ac:dyDescent="0.35">
      <c r="A1268" s="1">
        <v>45292</v>
      </c>
      <c r="B1268">
        <v>2024</v>
      </c>
      <c r="C1268">
        <v>1</v>
      </c>
      <c r="D1268">
        <v>1</v>
      </c>
      <c r="E1268">
        <v>0</v>
      </c>
      <c r="F1268">
        <v>0</v>
      </c>
      <c r="G1268" t="s">
        <v>618</v>
      </c>
      <c r="H1268" t="s">
        <v>616</v>
      </c>
      <c r="I1268" t="s">
        <v>1343</v>
      </c>
      <c r="J1268" t="s">
        <v>1344</v>
      </c>
      <c r="K1268" t="s">
        <v>1346</v>
      </c>
      <c r="L1268" t="s">
        <v>72</v>
      </c>
      <c r="M1268" t="s">
        <v>1612</v>
      </c>
      <c r="N1268" t="s">
        <v>1613</v>
      </c>
      <c r="O1268">
        <v>0</v>
      </c>
      <c r="P1268">
        <v>-27750</v>
      </c>
      <c r="Q1268">
        <v>-27750</v>
      </c>
      <c r="R1268">
        <v>0</v>
      </c>
      <c r="S1268">
        <v>-27750</v>
      </c>
      <c r="T1268">
        <v>-27750</v>
      </c>
      <c r="U1268">
        <v>0</v>
      </c>
      <c r="V1268">
        <v>0</v>
      </c>
      <c r="W1268">
        <v>-27750</v>
      </c>
      <c r="X1268">
        <v>0</v>
      </c>
      <c r="Y1268">
        <v>0</v>
      </c>
      <c r="Z1268">
        <v>100</v>
      </c>
      <c r="AA1268">
        <v>1</v>
      </c>
      <c r="AB1268">
        <v>0</v>
      </c>
      <c r="AC1268">
        <v>27750</v>
      </c>
      <c r="AD1268">
        <v>10.230991119174581</v>
      </c>
      <c r="AE1268">
        <v>0</v>
      </c>
      <c r="AF1268">
        <v>0</v>
      </c>
    </row>
    <row r="1269" spans="1:32" x14ac:dyDescent="0.35">
      <c r="A1269" s="1">
        <v>45292</v>
      </c>
      <c r="B1269">
        <v>2024</v>
      </c>
      <c r="C1269">
        <v>1</v>
      </c>
      <c r="D1269">
        <v>1</v>
      </c>
      <c r="E1269">
        <v>0</v>
      </c>
      <c r="F1269">
        <v>0</v>
      </c>
      <c r="G1269" t="s">
        <v>629</v>
      </c>
      <c r="H1269" t="s">
        <v>272</v>
      </c>
      <c r="I1269" t="s">
        <v>1124</v>
      </c>
      <c r="J1269" t="s">
        <v>1125</v>
      </c>
      <c r="K1269" t="s">
        <v>1127</v>
      </c>
      <c r="L1269" t="s">
        <v>63</v>
      </c>
      <c r="M1269" t="s">
        <v>1612</v>
      </c>
      <c r="N1269" t="s">
        <v>1613</v>
      </c>
      <c r="O1269">
        <v>0</v>
      </c>
      <c r="P1269">
        <v>120</v>
      </c>
      <c r="Q1269">
        <v>120</v>
      </c>
      <c r="R1269">
        <v>0</v>
      </c>
      <c r="S1269">
        <v>120</v>
      </c>
      <c r="T1269">
        <v>120</v>
      </c>
      <c r="U1269">
        <v>0</v>
      </c>
      <c r="V1269">
        <v>0</v>
      </c>
      <c r="W1269">
        <v>120</v>
      </c>
      <c r="X1269">
        <v>0</v>
      </c>
      <c r="Y1269">
        <v>0</v>
      </c>
      <c r="Z1269">
        <v>100</v>
      </c>
      <c r="AA1269">
        <v>1</v>
      </c>
      <c r="AB1269">
        <v>0</v>
      </c>
      <c r="AC1269">
        <v>120</v>
      </c>
      <c r="AD1269">
        <v>4.7874917427820458</v>
      </c>
      <c r="AE1269">
        <v>0</v>
      </c>
      <c r="AF1269">
        <v>1</v>
      </c>
    </row>
    <row r="1270" spans="1:32" x14ac:dyDescent="0.35">
      <c r="A1270" s="1">
        <v>45292</v>
      </c>
      <c r="B1270">
        <v>2024</v>
      </c>
      <c r="C1270">
        <v>1</v>
      </c>
      <c r="D1270">
        <v>1</v>
      </c>
      <c r="E1270">
        <v>0</v>
      </c>
      <c r="F1270">
        <v>0</v>
      </c>
      <c r="G1270" t="s">
        <v>294</v>
      </c>
      <c r="H1270" t="s">
        <v>292</v>
      </c>
      <c r="I1270" t="s">
        <v>853</v>
      </c>
      <c r="J1270" t="s">
        <v>854</v>
      </c>
      <c r="K1270" t="s">
        <v>846</v>
      </c>
      <c r="L1270" t="s">
        <v>75</v>
      </c>
      <c r="M1270" t="s">
        <v>1612</v>
      </c>
      <c r="N1270" t="s">
        <v>1613</v>
      </c>
      <c r="O1270">
        <v>0</v>
      </c>
      <c r="P1270">
        <v>250</v>
      </c>
      <c r="Q1270">
        <v>250</v>
      </c>
      <c r="R1270">
        <v>0</v>
      </c>
      <c r="S1270">
        <v>250</v>
      </c>
      <c r="T1270">
        <v>250</v>
      </c>
      <c r="U1270">
        <v>0</v>
      </c>
      <c r="V1270">
        <v>0</v>
      </c>
      <c r="W1270">
        <v>250</v>
      </c>
      <c r="X1270">
        <v>0</v>
      </c>
      <c r="Y1270">
        <v>0</v>
      </c>
      <c r="Z1270">
        <v>100</v>
      </c>
      <c r="AA1270">
        <v>1</v>
      </c>
      <c r="AB1270">
        <v>0</v>
      </c>
      <c r="AC1270">
        <v>250</v>
      </c>
      <c r="AD1270">
        <v>5.521460917862246</v>
      </c>
      <c r="AE1270">
        <v>0</v>
      </c>
      <c r="AF1270">
        <v>1</v>
      </c>
    </row>
    <row r="1271" spans="1:32" x14ac:dyDescent="0.35">
      <c r="A1271" s="1">
        <v>45292</v>
      </c>
      <c r="B1271">
        <v>2024</v>
      </c>
      <c r="C1271">
        <v>1</v>
      </c>
      <c r="D1271">
        <v>1</v>
      </c>
      <c r="E1271">
        <v>0</v>
      </c>
      <c r="F1271">
        <v>0</v>
      </c>
      <c r="G1271" t="s">
        <v>267</v>
      </c>
      <c r="H1271" t="s">
        <v>265</v>
      </c>
      <c r="I1271" t="s">
        <v>1290</v>
      </c>
      <c r="J1271" t="s">
        <v>1291</v>
      </c>
      <c r="K1271" t="s">
        <v>1293</v>
      </c>
      <c r="L1271" t="s">
        <v>63</v>
      </c>
      <c r="M1271" t="s">
        <v>1612</v>
      </c>
      <c r="N1271" t="s">
        <v>1613</v>
      </c>
      <c r="O1271">
        <v>0</v>
      </c>
      <c r="P1271">
        <v>-4620</v>
      </c>
      <c r="Q1271">
        <v>-4620</v>
      </c>
      <c r="R1271">
        <v>0</v>
      </c>
      <c r="S1271">
        <v>-4620</v>
      </c>
      <c r="T1271">
        <v>-4620</v>
      </c>
      <c r="U1271">
        <v>0</v>
      </c>
      <c r="V1271">
        <v>0</v>
      </c>
      <c r="W1271">
        <v>-4620</v>
      </c>
      <c r="X1271">
        <v>0</v>
      </c>
      <c r="Y1271">
        <v>0</v>
      </c>
      <c r="Z1271">
        <v>100</v>
      </c>
      <c r="AA1271">
        <v>1</v>
      </c>
      <c r="AB1271">
        <v>0</v>
      </c>
      <c r="AC1271">
        <v>4620</v>
      </c>
      <c r="AD1271">
        <v>8.4381499840757836</v>
      </c>
      <c r="AE1271">
        <v>0</v>
      </c>
      <c r="AF1271">
        <v>0</v>
      </c>
    </row>
    <row r="1272" spans="1:32" x14ac:dyDescent="0.35">
      <c r="A1272" s="1">
        <v>45444</v>
      </c>
      <c r="B1272">
        <v>2024</v>
      </c>
      <c r="C1272">
        <v>6</v>
      </c>
      <c r="D1272">
        <v>2</v>
      </c>
      <c r="E1272">
        <v>1</v>
      </c>
      <c r="F1272">
        <v>0</v>
      </c>
      <c r="G1272" t="s">
        <v>267</v>
      </c>
      <c r="H1272" t="s">
        <v>265</v>
      </c>
      <c r="I1272" t="s">
        <v>1356</v>
      </c>
      <c r="J1272" t="s">
        <v>1357</v>
      </c>
      <c r="K1272" t="s">
        <v>1359</v>
      </c>
      <c r="L1272" t="s">
        <v>60</v>
      </c>
      <c r="M1272" t="s">
        <v>1612</v>
      </c>
      <c r="N1272" t="s">
        <v>1618</v>
      </c>
      <c r="O1272">
        <v>0</v>
      </c>
      <c r="P1272">
        <v>-22120</v>
      </c>
      <c r="Q1272">
        <v>-22120</v>
      </c>
      <c r="R1272">
        <v>0</v>
      </c>
      <c r="S1272">
        <v>-21620</v>
      </c>
      <c r="T1272">
        <v>-21620</v>
      </c>
      <c r="U1272">
        <v>0</v>
      </c>
      <c r="V1272">
        <v>0</v>
      </c>
      <c r="W1272">
        <v>0</v>
      </c>
      <c r="X1272">
        <v>21620</v>
      </c>
      <c r="Y1272">
        <v>0</v>
      </c>
      <c r="Z1272">
        <v>100</v>
      </c>
      <c r="AA1272">
        <v>1</v>
      </c>
      <c r="AB1272">
        <v>-1</v>
      </c>
      <c r="AC1272">
        <v>21620</v>
      </c>
      <c r="AD1272">
        <v>9.9813740911931994</v>
      </c>
      <c r="AE1272">
        <v>0</v>
      </c>
      <c r="AF1272">
        <v>0</v>
      </c>
    </row>
    <row r="1273" spans="1:32" x14ac:dyDescent="0.35">
      <c r="A1273" s="1">
        <v>45292</v>
      </c>
      <c r="B1273">
        <v>2024</v>
      </c>
      <c r="C1273">
        <v>1</v>
      </c>
      <c r="D1273">
        <v>1</v>
      </c>
      <c r="E1273">
        <v>0</v>
      </c>
      <c r="F1273">
        <v>0</v>
      </c>
      <c r="G1273" t="s">
        <v>629</v>
      </c>
      <c r="H1273" t="s">
        <v>272</v>
      </c>
      <c r="I1273" t="s">
        <v>991</v>
      </c>
      <c r="J1273" t="s">
        <v>992</v>
      </c>
      <c r="K1273" t="s">
        <v>994</v>
      </c>
      <c r="L1273" t="s">
        <v>63</v>
      </c>
      <c r="M1273" t="s">
        <v>1612</v>
      </c>
      <c r="N1273" t="s">
        <v>1613</v>
      </c>
      <c r="O1273">
        <v>0</v>
      </c>
      <c r="P1273">
        <v>4500</v>
      </c>
      <c r="Q1273">
        <v>4500</v>
      </c>
      <c r="R1273">
        <v>0</v>
      </c>
      <c r="S1273">
        <v>4500</v>
      </c>
      <c r="T1273">
        <v>4500</v>
      </c>
      <c r="U1273">
        <v>0</v>
      </c>
      <c r="V1273">
        <v>0</v>
      </c>
      <c r="W1273">
        <v>4500</v>
      </c>
      <c r="X1273">
        <v>0</v>
      </c>
      <c r="Y1273">
        <v>0</v>
      </c>
      <c r="Z1273">
        <v>100</v>
      </c>
      <c r="AA1273">
        <v>1</v>
      </c>
      <c r="AB1273">
        <v>0</v>
      </c>
      <c r="AC1273">
        <v>4500</v>
      </c>
      <c r="AD1273">
        <v>8.4118326757584114</v>
      </c>
      <c r="AE1273">
        <v>0</v>
      </c>
      <c r="AF1273">
        <v>1</v>
      </c>
    </row>
    <row r="1274" spans="1:32" x14ac:dyDescent="0.35">
      <c r="A1274" s="1">
        <v>45292</v>
      </c>
      <c r="B1274">
        <v>2024</v>
      </c>
      <c r="C1274">
        <v>1</v>
      </c>
      <c r="D1274">
        <v>1</v>
      </c>
      <c r="E1274">
        <v>0</v>
      </c>
      <c r="F1274">
        <v>0</v>
      </c>
      <c r="G1274" t="s">
        <v>267</v>
      </c>
      <c r="H1274" t="s">
        <v>265</v>
      </c>
      <c r="I1274" t="s">
        <v>1090</v>
      </c>
      <c r="J1274" t="s">
        <v>1091</v>
      </c>
      <c r="K1274" t="s">
        <v>1093</v>
      </c>
      <c r="L1274" t="s">
        <v>63</v>
      </c>
      <c r="M1274" t="s">
        <v>1612</v>
      </c>
      <c r="N1274" t="s">
        <v>1613</v>
      </c>
      <c r="O1274">
        <v>0</v>
      </c>
      <c r="P1274">
        <v>1000</v>
      </c>
      <c r="Q1274">
        <v>1000</v>
      </c>
      <c r="R1274">
        <v>0</v>
      </c>
      <c r="S1274">
        <v>1000</v>
      </c>
      <c r="T1274">
        <v>1000</v>
      </c>
      <c r="U1274">
        <v>0</v>
      </c>
      <c r="V1274">
        <v>0</v>
      </c>
      <c r="W1274">
        <v>1000</v>
      </c>
      <c r="X1274">
        <v>0</v>
      </c>
      <c r="Y1274">
        <v>0</v>
      </c>
      <c r="Z1274">
        <v>100</v>
      </c>
      <c r="AA1274">
        <v>1</v>
      </c>
      <c r="AB1274">
        <v>0</v>
      </c>
      <c r="AC1274">
        <v>1000</v>
      </c>
      <c r="AD1274">
        <v>6.9077552789821368</v>
      </c>
      <c r="AE1274">
        <v>0</v>
      </c>
      <c r="AF1274">
        <v>1</v>
      </c>
    </row>
    <row r="1275" spans="1:32" x14ac:dyDescent="0.35">
      <c r="A1275" s="1">
        <v>45352</v>
      </c>
      <c r="B1275">
        <v>2024</v>
      </c>
      <c r="C1275">
        <v>3</v>
      </c>
      <c r="D1275">
        <v>1</v>
      </c>
      <c r="E1275">
        <v>0</v>
      </c>
      <c r="F1275">
        <v>0</v>
      </c>
      <c r="G1275" t="s">
        <v>267</v>
      </c>
      <c r="H1275" t="s">
        <v>265</v>
      </c>
      <c r="I1275" t="s">
        <v>1135</v>
      </c>
      <c r="J1275" t="s">
        <v>1136</v>
      </c>
      <c r="K1275" t="s">
        <v>1138</v>
      </c>
      <c r="L1275" t="s">
        <v>63</v>
      </c>
      <c r="M1275" t="s">
        <v>1612</v>
      </c>
      <c r="N1275" t="s">
        <v>1615</v>
      </c>
      <c r="O1275">
        <v>0</v>
      </c>
      <c r="P1275">
        <v>5120</v>
      </c>
      <c r="Q1275">
        <v>5120</v>
      </c>
      <c r="R1275">
        <v>0</v>
      </c>
      <c r="S1275">
        <v>4240</v>
      </c>
      <c r="T1275">
        <v>4240</v>
      </c>
      <c r="U1275">
        <v>0</v>
      </c>
      <c r="V1275">
        <v>0</v>
      </c>
      <c r="W1275">
        <v>0</v>
      </c>
      <c r="X1275">
        <v>4240</v>
      </c>
      <c r="Y1275">
        <v>0</v>
      </c>
      <c r="Z1275">
        <v>100</v>
      </c>
      <c r="AA1275">
        <v>1</v>
      </c>
      <c r="AB1275">
        <v>1</v>
      </c>
      <c r="AC1275">
        <v>4240</v>
      </c>
      <c r="AD1275">
        <v>8.3523185482260036</v>
      </c>
      <c r="AE1275">
        <v>0</v>
      </c>
      <c r="AF1275">
        <v>1</v>
      </c>
    </row>
    <row r="1276" spans="1:32" x14ac:dyDescent="0.35">
      <c r="A1276" s="1">
        <v>45383</v>
      </c>
      <c r="B1276">
        <v>2024</v>
      </c>
      <c r="C1276">
        <v>4</v>
      </c>
      <c r="D1276">
        <v>2</v>
      </c>
      <c r="E1276">
        <v>0</v>
      </c>
      <c r="F1276">
        <v>0</v>
      </c>
      <c r="G1276" t="s">
        <v>267</v>
      </c>
      <c r="H1276" t="s">
        <v>265</v>
      </c>
      <c r="I1276" t="s">
        <v>1135</v>
      </c>
      <c r="J1276" t="s">
        <v>1136</v>
      </c>
      <c r="K1276" t="s">
        <v>1138</v>
      </c>
      <c r="L1276" t="s">
        <v>63</v>
      </c>
      <c r="M1276" t="s">
        <v>1612</v>
      </c>
      <c r="N1276" t="s">
        <v>1616</v>
      </c>
      <c r="O1276">
        <v>0</v>
      </c>
      <c r="P1276">
        <v>880</v>
      </c>
      <c r="Q1276">
        <v>880</v>
      </c>
      <c r="R1276">
        <v>0</v>
      </c>
      <c r="S1276">
        <v>-4240</v>
      </c>
      <c r="T1276">
        <v>-4240</v>
      </c>
      <c r="U1276">
        <v>0</v>
      </c>
      <c r="V1276">
        <v>0</v>
      </c>
      <c r="W1276">
        <v>0</v>
      </c>
      <c r="X1276">
        <v>4240</v>
      </c>
      <c r="Y1276">
        <v>0</v>
      </c>
      <c r="Z1276">
        <v>100</v>
      </c>
      <c r="AA1276">
        <v>1</v>
      </c>
      <c r="AB1276">
        <v>-1</v>
      </c>
      <c r="AC1276">
        <v>4240</v>
      </c>
      <c r="AD1276">
        <v>8.3523185482260036</v>
      </c>
      <c r="AE1276">
        <v>0</v>
      </c>
      <c r="AF1276">
        <v>0</v>
      </c>
    </row>
    <row r="1277" spans="1:32" x14ac:dyDescent="0.35">
      <c r="A1277" s="1">
        <v>45413</v>
      </c>
      <c r="B1277">
        <v>2024</v>
      </c>
      <c r="C1277">
        <v>5</v>
      </c>
      <c r="D1277">
        <v>2</v>
      </c>
      <c r="E1277">
        <v>1</v>
      </c>
      <c r="F1277">
        <v>0</v>
      </c>
      <c r="G1277" t="s">
        <v>267</v>
      </c>
      <c r="H1277" t="s">
        <v>265</v>
      </c>
      <c r="I1277" t="s">
        <v>1135</v>
      </c>
      <c r="J1277" t="s">
        <v>1136</v>
      </c>
      <c r="K1277" t="s">
        <v>1138</v>
      </c>
      <c r="L1277" t="s">
        <v>63</v>
      </c>
      <c r="M1277" t="s">
        <v>1612</v>
      </c>
      <c r="N1277" t="s">
        <v>1617</v>
      </c>
      <c r="O1277">
        <v>0</v>
      </c>
      <c r="P1277">
        <v>5120</v>
      </c>
      <c r="Q1277">
        <v>5120</v>
      </c>
      <c r="R1277">
        <v>0</v>
      </c>
      <c r="S1277">
        <v>4240</v>
      </c>
      <c r="T1277">
        <v>4240</v>
      </c>
      <c r="U1277">
        <v>0</v>
      </c>
      <c r="V1277">
        <v>0</v>
      </c>
      <c r="W1277">
        <v>0</v>
      </c>
      <c r="X1277">
        <v>4240</v>
      </c>
      <c r="Y1277">
        <v>0</v>
      </c>
      <c r="Z1277">
        <v>100</v>
      </c>
      <c r="AA1277">
        <v>1</v>
      </c>
      <c r="AB1277">
        <v>1</v>
      </c>
      <c r="AC1277">
        <v>4240</v>
      </c>
      <c r="AD1277">
        <v>8.3523185482260036</v>
      </c>
      <c r="AE1277">
        <v>0</v>
      </c>
      <c r="AF1277">
        <v>1</v>
      </c>
    </row>
    <row r="1278" spans="1:32" x14ac:dyDescent="0.35">
      <c r="A1278" s="1">
        <v>45292</v>
      </c>
      <c r="B1278">
        <v>2024</v>
      </c>
      <c r="C1278">
        <v>1</v>
      </c>
      <c r="D1278">
        <v>1</v>
      </c>
      <c r="E1278">
        <v>0</v>
      </c>
      <c r="F1278">
        <v>0</v>
      </c>
      <c r="G1278" t="s">
        <v>267</v>
      </c>
      <c r="H1278" t="s">
        <v>265</v>
      </c>
      <c r="I1278" t="s">
        <v>1353</v>
      </c>
      <c r="J1278" t="s">
        <v>1354</v>
      </c>
      <c r="K1278" t="s">
        <v>1346</v>
      </c>
      <c r="L1278" t="s">
        <v>60</v>
      </c>
      <c r="M1278" t="s">
        <v>1612</v>
      </c>
      <c r="N1278" t="s">
        <v>1613</v>
      </c>
      <c r="O1278">
        <v>0</v>
      </c>
      <c r="P1278">
        <v>-118120</v>
      </c>
      <c r="Q1278">
        <v>-118120</v>
      </c>
      <c r="R1278">
        <v>0</v>
      </c>
      <c r="S1278">
        <v>-118120</v>
      </c>
      <c r="T1278">
        <v>-118120</v>
      </c>
      <c r="U1278">
        <v>0</v>
      </c>
      <c r="V1278">
        <v>0</v>
      </c>
      <c r="W1278">
        <v>-118120</v>
      </c>
      <c r="X1278">
        <v>0</v>
      </c>
      <c r="Y1278">
        <v>0</v>
      </c>
      <c r="Z1278">
        <v>100</v>
      </c>
      <c r="AA1278">
        <v>1</v>
      </c>
      <c r="AB1278">
        <v>0</v>
      </c>
      <c r="AC1278">
        <v>118120</v>
      </c>
      <c r="AD1278">
        <v>11.679456335857859</v>
      </c>
      <c r="AE1278">
        <v>0</v>
      </c>
      <c r="AF1278">
        <v>0</v>
      </c>
    </row>
    <row r="1279" spans="1:32" x14ac:dyDescent="0.35">
      <c r="A1279" s="1">
        <v>45383</v>
      </c>
      <c r="B1279">
        <v>2024</v>
      </c>
      <c r="C1279">
        <v>4</v>
      </c>
      <c r="D1279">
        <v>2</v>
      </c>
      <c r="E1279">
        <v>0</v>
      </c>
      <c r="F1279">
        <v>0</v>
      </c>
      <c r="G1279" t="s">
        <v>612</v>
      </c>
      <c r="H1279" t="s">
        <v>610</v>
      </c>
      <c r="I1279" t="s">
        <v>1048</v>
      </c>
      <c r="J1279" t="s">
        <v>1049</v>
      </c>
      <c r="K1279" t="s">
        <v>1051</v>
      </c>
      <c r="L1279" t="s">
        <v>93</v>
      </c>
      <c r="M1279" t="s">
        <v>1603</v>
      </c>
      <c r="N1279" t="s">
        <v>1607</v>
      </c>
      <c r="O1279">
        <v>0</v>
      </c>
      <c r="P1279">
        <v>14522.67</v>
      </c>
      <c r="Q1279">
        <v>14522.67</v>
      </c>
      <c r="R1279">
        <v>0</v>
      </c>
      <c r="S1279">
        <v>14522.67</v>
      </c>
      <c r="T1279">
        <v>14522.67</v>
      </c>
      <c r="U1279">
        <v>0</v>
      </c>
      <c r="V1279">
        <v>0</v>
      </c>
      <c r="W1279">
        <v>14522.67</v>
      </c>
      <c r="X1279">
        <v>0</v>
      </c>
      <c r="Y1279">
        <v>0</v>
      </c>
      <c r="Z1279">
        <v>100</v>
      </c>
      <c r="AA1279">
        <v>1</v>
      </c>
      <c r="AB1279">
        <v>0</v>
      </c>
      <c r="AC1279">
        <v>14522.67</v>
      </c>
      <c r="AD1279">
        <v>9.5834661557716618</v>
      </c>
      <c r="AE1279">
        <v>0</v>
      </c>
      <c r="AF1279">
        <v>1</v>
      </c>
    </row>
    <row r="1280" spans="1:32" x14ac:dyDescent="0.35">
      <c r="A1280" s="1">
        <v>45292</v>
      </c>
      <c r="B1280">
        <v>2024</v>
      </c>
      <c r="C1280">
        <v>1</v>
      </c>
      <c r="D1280">
        <v>1</v>
      </c>
      <c r="E1280">
        <v>0</v>
      </c>
      <c r="F1280">
        <v>0</v>
      </c>
      <c r="G1280" t="s">
        <v>267</v>
      </c>
      <c r="H1280" t="s">
        <v>265</v>
      </c>
      <c r="I1280" t="s">
        <v>1255</v>
      </c>
      <c r="J1280" t="s">
        <v>1256</v>
      </c>
      <c r="K1280" t="s">
        <v>1258</v>
      </c>
      <c r="L1280" t="s">
        <v>60</v>
      </c>
      <c r="M1280" t="s">
        <v>1612</v>
      </c>
      <c r="N1280" t="s">
        <v>1613</v>
      </c>
      <c r="O1280">
        <v>0</v>
      </c>
      <c r="P1280">
        <v>31250</v>
      </c>
      <c r="Q1280">
        <v>31250</v>
      </c>
      <c r="R1280">
        <v>0</v>
      </c>
      <c r="S1280">
        <v>31250</v>
      </c>
      <c r="T1280">
        <v>31250</v>
      </c>
      <c r="U1280">
        <v>0</v>
      </c>
      <c r="V1280">
        <v>0</v>
      </c>
      <c r="W1280">
        <v>31250</v>
      </c>
      <c r="X1280">
        <v>0</v>
      </c>
      <c r="Y1280">
        <v>0</v>
      </c>
      <c r="Z1280">
        <v>100</v>
      </c>
      <c r="AA1280">
        <v>1</v>
      </c>
      <c r="AB1280">
        <v>0</v>
      </c>
      <c r="AC1280">
        <v>31250</v>
      </c>
      <c r="AD1280">
        <v>10.349774655164548</v>
      </c>
      <c r="AE1280">
        <v>0</v>
      </c>
      <c r="AF1280">
        <v>1</v>
      </c>
    </row>
    <row r="1281" spans="1:32" x14ac:dyDescent="0.35">
      <c r="A1281" s="1">
        <v>45292</v>
      </c>
      <c r="B1281">
        <v>2024</v>
      </c>
      <c r="C1281">
        <v>1</v>
      </c>
      <c r="D1281">
        <v>1</v>
      </c>
      <c r="E1281">
        <v>0</v>
      </c>
      <c r="F1281">
        <v>0</v>
      </c>
      <c r="G1281" t="s">
        <v>629</v>
      </c>
      <c r="H1281" t="s">
        <v>272</v>
      </c>
      <c r="I1281" t="s">
        <v>1042</v>
      </c>
      <c r="J1281" t="s">
        <v>1043</v>
      </c>
      <c r="K1281" t="s">
        <v>1045</v>
      </c>
      <c r="L1281" t="s">
        <v>60</v>
      </c>
      <c r="M1281" t="s">
        <v>1612</v>
      </c>
      <c r="N1281" t="s">
        <v>1613</v>
      </c>
      <c r="O1281">
        <v>0</v>
      </c>
      <c r="P1281">
        <v>5750</v>
      </c>
      <c r="Q1281">
        <v>5750</v>
      </c>
      <c r="R1281">
        <v>0</v>
      </c>
      <c r="S1281">
        <v>5750</v>
      </c>
      <c r="T1281">
        <v>5750</v>
      </c>
      <c r="U1281">
        <v>0</v>
      </c>
      <c r="V1281">
        <v>0</v>
      </c>
      <c r="W1281">
        <v>5750</v>
      </c>
      <c r="X1281">
        <v>0</v>
      </c>
      <c r="Y1281">
        <v>0</v>
      </c>
      <c r="Z1281">
        <v>100</v>
      </c>
      <c r="AA1281">
        <v>1</v>
      </c>
      <c r="AB1281">
        <v>0</v>
      </c>
      <c r="AC1281">
        <v>5750</v>
      </c>
      <c r="AD1281">
        <v>8.6569551337913957</v>
      </c>
      <c r="AE1281">
        <v>0</v>
      </c>
      <c r="AF1281">
        <v>1</v>
      </c>
    </row>
    <row r="1282" spans="1:32" x14ac:dyDescent="0.35">
      <c r="A1282" s="1">
        <v>45292</v>
      </c>
      <c r="B1282">
        <v>2024</v>
      </c>
      <c r="C1282">
        <v>1</v>
      </c>
      <c r="D1282">
        <v>1</v>
      </c>
      <c r="E1282">
        <v>0</v>
      </c>
      <c r="F1282">
        <v>0</v>
      </c>
      <c r="G1282" t="s">
        <v>629</v>
      </c>
      <c r="H1282" t="s">
        <v>272</v>
      </c>
      <c r="I1282" t="s">
        <v>700</v>
      </c>
      <c r="J1282" t="s">
        <v>701</v>
      </c>
      <c r="K1282" t="s">
        <v>703</v>
      </c>
      <c r="L1282" t="s">
        <v>60</v>
      </c>
      <c r="M1282" t="s">
        <v>1612</v>
      </c>
      <c r="N1282" t="s">
        <v>1613</v>
      </c>
      <c r="O1282">
        <v>0</v>
      </c>
      <c r="P1282">
        <v>250</v>
      </c>
      <c r="Q1282">
        <v>250</v>
      </c>
      <c r="R1282">
        <v>0</v>
      </c>
      <c r="S1282">
        <v>250</v>
      </c>
      <c r="T1282">
        <v>250</v>
      </c>
      <c r="U1282">
        <v>0</v>
      </c>
      <c r="V1282">
        <v>0</v>
      </c>
      <c r="W1282">
        <v>250</v>
      </c>
      <c r="X1282">
        <v>0</v>
      </c>
      <c r="Y1282">
        <v>0</v>
      </c>
      <c r="Z1282">
        <v>100</v>
      </c>
      <c r="AA1282">
        <v>1</v>
      </c>
      <c r="AB1282">
        <v>0</v>
      </c>
      <c r="AC1282">
        <v>250</v>
      </c>
      <c r="AD1282">
        <v>5.521460917862246</v>
      </c>
      <c r="AE1282">
        <v>0</v>
      </c>
      <c r="AF1282">
        <v>1</v>
      </c>
    </row>
    <row r="1283" spans="1:32" x14ac:dyDescent="0.35">
      <c r="A1283" s="1">
        <v>45292</v>
      </c>
      <c r="B1283">
        <v>2024</v>
      </c>
      <c r="C1283">
        <v>1</v>
      </c>
      <c r="D1283">
        <v>1</v>
      </c>
      <c r="E1283">
        <v>0</v>
      </c>
      <c r="F1283">
        <v>0</v>
      </c>
      <c r="G1283" t="s">
        <v>629</v>
      </c>
      <c r="H1283" t="s">
        <v>272</v>
      </c>
      <c r="I1283" t="s">
        <v>706</v>
      </c>
      <c r="J1283" t="s">
        <v>707</v>
      </c>
      <c r="K1283" t="s">
        <v>703</v>
      </c>
      <c r="L1283" t="s">
        <v>63</v>
      </c>
      <c r="M1283" t="s">
        <v>1612</v>
      </c>
      <c r="N1283" t="s">
        <v>1613</v>
      </c>
      <c r="O1283">
        <v>0</v>
      </c>
      <c r="P1283">
        <v>250</v>
      </c>
      <c r="Q1283">
        <v>250</v>
      </c>
      <c r="R1283">
        <v>0</v>
      </c>
      <c r="S1283">
        <v>250</v>
      </c>
      <c r="T1283">
        <v>250</v>
      </c>
      <c r="U1283">
        <v>0</v>
      </c>
      <c r="V1283">
        <v>0</v>
      </c>
      <c r="W1283">
        <v>250</v>
      </c>
      <c r="X1283">
        <v>0</v>
      </c>
      <c r="Y1283">
        <v>0</v>
      </c>
      <c r="Z1283">
        <v>100</v>
      </c>
      <c r="AA1283">
        <v>1</v>
      </c>
      <c r="AB1283">
        <v>0</v>
      </c>
      <c r="AC1283">
        <v>250</v>
      </c>
      <c r="AD1283">
        <v>5.521460917862246</v>
      </c>
      <c r="AE1283">
        <v>0</v>
      </c>
      <c r="AF1283">
        <v>1</v>
      </c>
    </row>
    <row r="1284" spans="1:32" x14ac:dyDescent="0.35">
      <c r="A1284" s="1">
        <v>45292</v>
      </c>
      <c r="B1284">
        <v>2024</v>
      </c>
      <c r="C1284">
        <v>1</v>
      </c>
      <c r="D1284">
        <v>1</v>
      </c>
      <c r="E1284">
        <v>0</v>
      </c>
      <c r="F1284">
        <v>0</v>
      </c>
      <c r="G1284" t="s">
        <v>267</v>
      </c>
      <c r="H1284" t="s">
        <v>265</v>
      </c>
      <c r="I1284" t="s">
        <v>979</v>
      </c>
      <c r="J1284" t="s">
        <v>980</v>
      </c>
      <c r="K1284" t="s">
        <v>972</v>
      </c>
      <c r="L1284" t="s">
        <v>63</v>
      </c>
      <c r="M1284" t="s">
        <v>1612</v>
      </c>
      <c r="N1284" t="s">
        <v>1613</v>
      </c>
      <c r="O1284">
        <v>0</v>
      </c>
      <c r="P1284">
        <v>250</v>
      </c>
      <c r="Q1284">
        <v>250</v>
      </c>
      <c r="R1284">
        <v>0</v>
      </c>
      <c r="S1284">
        <v>250</v>
      </c>
      <c r="T1284">
        <v>250</v>
      </c>
      <c r="U1284">
        <v>0</v>
      </c>
      <c r="V1284">
        <v>0</v>
      </c>
      <c r="W1284">
        <v>250</v>
      </c>
      <c r="X1284">
        <v>0</v>
      </c>
      <c r="Y1284">
        <v>0</v>
      </c>
      <c r="Z1284">
        <v>100</v>
      </c>
      <c r="AA1284">
        <v>1</v>
      </c>
      <c r="AB1284">
        <v>0</v>
      </c>
      <c r="AC1284">
        <v>250</v>
      </c>
      <c r="AD1284">
        <v>5.521460917862246</v>
      </c>
      <c r="AE1284">
        <v>0</v>
      </c>
      <c r="AF1284">
        <v>1</v>
      </c>
    </row>
    <row r="1285" spans="1:32" x14ac:dyDescent="0.35">
      <c r="A1285" s="1">
        <v>45292</v>
      </c>
      <c r="B1285">
        <v>2024</v>
      </c>
      <c r="C1285">
        <v>1</v>
      </c>
      <c r="D1285">
        <v>1</v>
      </c>
      <c r="E1285">
        <v>0</v>
      </c>
      <c r="F1285">
        <v>0</v>
      </c>
      <c r="G1285" t="s">
        <v>624</v>
      </c>
      <c r="H1285" t="s">
        <v>622</v>
      </c>
      <c r="I1285" t="s">
        <v>1343</v>
      </c>
      <c r="J1285" t="s">
        <v>1344</v>
      </c>
      <c r="K1285" t="s">
        <v>1346</v>
      </c>
      <c r="L1285" t="s">
        <v>63</v>
      </c>
      <c r="M1285" t="s">
        <v>1612</v>
      </c>
      <c r="N1285" t="s">
        <v>1613</v>
      </c>
      <c r="O1285">
        <v>0</v>
      </c>
      <c r="P1285">
        <v>-48620</v>
      </c>
      <c r="Q1285">
        <v>-48620</v>
      </c>
      <c r="R1285">
        <v>0</v>
      </c>
      <c r="S1285">
        <v>-48620</v>
      </c>
      <c r="T1285">
        <v>-48620</v>
      </c>
      <c r="U1285">
        <v>0</v>
      </c>
      <c r="V1285">
        <v>0</v>
      </c>
      <c r="W1285">
        <v>-48620</v>
      </c>
      <c r="X1285">
        <v>0</v>
      </c>
      <c r="Y1285">
        <v>0</v>
      </c>
      <c r="Z1285">
        <v>100</v>
      </c>
      <c r="AA1285">
        <v>1</v>
      </c>
      <c r="AB1285">
        <v>0</v>
      </c>
      <c r="AC1285">
        <v>48620</v>
      </c>
      <c r="AD1285">
        <v>10.791790247870114</v>
      </c>
      <c r="AE1285">
        <v>0</v>
      </c>
      <c r="AF1285">
        <v>0</v>
      </c>
    </row>
    <row r="1286" spans="1:32" x14ac:dyDescent="0.35">
      <c r="A1286" s="1">
        <v>45292</v>
      </c>
      <c r="B1286">
        <v>2024</v>
      </c>
      <c r="C1286">
        <v>1</v>
      </c>
      <c r="D1286">
        <v>1</v>
      </c>
      <c r="E1286">
        <v>0</v>
      </c>
      <c r="F1286">
        <v>0</v>
      </c>
      <c r="G1286" t="s">
        <v>267</v>
      </c>
      <c r="H1286" t="s">
        <v>265</v>
      </c>
      <c r="I1286" t="s">
        <v>1042</v>
      </c>
      <c r="J1286" t="s">
        <v>1043</v>
      </c>
      <c r="K1286" t="s">
        <v>1045</v>
      </c>
      <c r="L1286" t="s">
        <v>66</v>
      </c>
      <c r="M1286" t="s">
        <v>1612</v>
      </c>
      <c r="N1286" t="s">
        <v>1613</v>
      </c>
      <c r="O1286">
        <v>0</v>
      </c>
      <c r="P1286">
        <v>2250</v>
      </c>
      <c r="Q1286">
        <v>2250</v>
      </c>
      <c r="R1286">
        <v>0</v>
      </c>
      <c r="S1286">
        <v>2250</v>
      </c>
      <c r="T1286">
        <v>2250</v>
      </c>
      <c r="U1286">
        <v>0</v>
      </c>
      <c r="V1286">
        <v>0</v>
      </c>
      <c r="W1286">
        <v>2250</v>
      </c>
      <c r="X1286">
        <v>0</v>
      </c>
      <c r="Y1286">
        <v>0</v>
      </c>
      <c r="Z1286">
        <v>100</v>
      </c>
      <c r="AA1286">
        <v>1</v>
      </c>
      <c r="AB1286">
        <v>0</v>
      </c>
      <c r="AC1286">
        <v>2250</v>
      </c>
      <c r="AD1286">
        <v>7.718685495198466</v>
      </c>
      <c r="AE1286">
        <v>0</v>
      </c>
      <c r="AF1286">
        <v>1</v>
      </c>
    </row>
    <row r="1287" spans="1:32" x14ac:dyDescent="0.35">
      <c r="A1287" s="1">
        <v>45292</v>
      </c>
      <c r="B1287">
        <v>2024</v>
      </c>
      <c r="C1287">
        <v>1</v>
      </c>
      <c r="D1287">
        <v>1</v>
      </c>
      <c r="E1287">
        <v>0</v>
      </c>
      <c r="F1287">
        <v>0</v>
      </c>
      <c r="G1287" t="s">
        <v>267</v>
      </c>
      <c r="H1287" t="s">
        <v>265</v>
      </c>
      <c r="I1287" t="s">
        <v>778</v>
      </c>
      <c r="J1287" t="s">
        <v>779</v>
      </c>
      <c r="K1287" t="s">
        <v>781</v>
      </c>
      <c r="L1287" t="s">
        <v>63</v>
      </c>
      <c r="M1287" t="s">
        <v>1612</v>
      </c>
      <c r="N1287" t="s">
        <v>1613</v>
      </c>
      <c r="O1287">
        <v>0</v>
      </c>
      <c r="P1287">
        <v>120</v>
      </c>
      <c r="Q1287">
        <v>120</v>
      </c>
      <c r="R1287">
        <v>0</v>
      </c>
      <c r="S1287">
        <v>120</v>
      </c>
      <c r="T1287">
        <v>120</v>
      </c>
      <c r="U1287">
        <v>0</v>
      </c>
      <c r="V1287">
        <v>0</v>
      </c>
      <c r="W1287">
        <v>120</v>
      </c>
      <c r="X1287">
        <v>0</v>
      </c>
      <c r="Y1287">
        <v>0</v>
      </c>
      <c r="Z1287">
        <v>100</v>
      </c>
      <c r="AA1287">
        <v>1</v>
      </c>
      <c r="AB1287">
        <v>0</v>
      </c>
      <c r="AC1287">
        <v>120</v>
      </c>
      <c r="AD1287">
        <v>4.7874917427820458</v>
      </c>
      <c r="AE1287">
        <v>0</v>
      </c>
      <c r="AF1287">
        <v>1</v>
      </c>
    </row>
    <row r="1288" spans="1:32" x14ac:dyDescent="0.35">
      <c r="A1288" s="1">
        <v>45323</v>
      </c>
      <c r="B1288">
        <v>2024</v>
      </c>
      <c r="C1288">
        <v>2</v>
      </c>
      <c r="D1288">
        <v>1</v>
      </c>
      <c r="E1288">
        <v>0</v>
      </c>
      <c r="F1288">
        <v>0</v>
      </c>
      <c r="G1288" t="s">
        <v>267</v>
      </c>
      <c r="H1288" t="s">
        <v>265</v>
      </c>
      <c r="I1288" t="s">
        <v>1151</v>
      </c>
      <c r="J1288" t="s">
        <v>1152</v>
      </c>
      <c r="K1288" t="s">
        <v>1154</v>
      </c>
      <c r="L1288" t="s">
        <v>60</v>
      </c>
      <c r="M1288" t="s">
        <v>1612</v>
      </c>
      <c r="N1288" t="s">
        <v>1614</v>
      </c>
      <c r="O1288">
        <v>0</v>
      </c>
      <c r="P1288">
        <v>2120</v>
      </c>
      <c r="Q1288">
        <v>2120</v>
      </c>
      <c r="R1288">
        <v>0</v>
      </c>
      <c r="S1288">
        <v>-20000</v>
      </c>
      <c r="T1288">
        <v>-20000</v>
      </c>
      <c r="U1288">
        <v>0</v>
      </c>
      <c r="V1288">
        <v>0</v>
      </c>
      <c r="W1288">
        <v>0</v>
      </c>
      <c r="X1288">
        <v>20000</v>
      </c>
      <c r="Y1288">
        <v>0</v>
      </c>
      <c r="Z1288">
        <v>100</v>
      </c>
      <c r="AA1288">
        <v>1</v>
      </c>
      <c r="AB1288">
        <v>-1</v>
      </c>
      <c r="AC1288">
        <v>20000</v>
      </c>
      <c r="AD1288">
        <v>9.9034875525361272</v>
      </c>
      <c r="AE1288">
        <v>0</v>
      </c>
      <c r="AF1288">
        <v>0</v>
      </c>
    </row>
    <row r="1289" spans="1:32" x14ac:dyDescent="0.35">
      <c r="A1289" s="1">
        <v>45352</v>
      </c>
      <c r="B1289">
        <v>2024</v>
      </c>
      <c r="C1289">
        <v>3</v>
      </c>
      <c r="D1289">
        <v>1</v>
      </c>
      <c r="E1289">
        <v>0</v>
      </c>
      <c r="F1289">
        <v>0</v>
      </c>
      <c r="G1289" t="s">
        <v>267</v>
      </c>
      <c r="H1289" t="s">
        <v>265</v>
      </c>
      <c r="I1289" t="s">
        <v>1151</v>
      </c>
      <c r="J1289" t="s">
        <v>1152</v>
      </c>
      <c r="K1289" t="s">
        <v>1154</v>
      </c>
      <c r="L1289" t="s">
        <v>60</v>
      </c>
      <c r="M1289" t="s">
        <v>1612</v>
      </c>
      <c r="N1289" t="s">
        <v>1615</v>
      </c>
      <c r="O1289">
        <v>0</v>
      </c>
      <c r="P1289">
        <v>22120</v>
      </c>
      <c r="Q1289">
        <v>22120</v>
      </c>
      <c r="R1289">
        <v>0</v>
      </c>
      <c r="S1289">
        <v>20000</v>
      </c>
      <c r="T1289">
        <v>20000</v>
      </c>
      <c r="U1289">
        <v>0</v>
      </c>
      <c r="V1289">
        <v>0</v>
      </c>
      <c r="W1289">
        <v>0</v>
      </c>
      <c r="X1289">
        <v>20000</v>
      </c>
      <c r="Y1289">
        <v>0</v>
      </c>
      <c r="Z1289">
        <v>100</v>
      </c>
      <c r="AA1289">
        <v>1</v>
      </c>
      <c r="AB1289">
        <v>1</v>
      </c>
      <c r="AC1289">
        <v>20000</v>
      </c>
      <c r="AD1289">
        <v>9.9034875525361272</v>
      </c>
      <c r="AE1289">
        <v>0</v>
      </c>
      <c r="AF1289">
        <v>1</v>
      </c>
    </row>
    <row r="1290" spans="1:32" x14ac:dyDescent="0.35">
      <c r="A1290" s="1">
        <v>45383</v>
      </c>
      <c r="B1290">
        <v>2024</v>
      </c>
      <c r="C1290">
        <v>4</v>
      </c>
      <c r="D1290">
        <v>2</v>
      </c>
      <c r="E1290">
        <v>0</v>
      </c>
      <c r="F1290">
        <v>0</v>
      </c>
      <c r="G1290" t="s">
        <v>267</v>
      </c>
      <c r="H1290" t="s">
        <v>265</v>
      </c>
      <c r="I1290" t="s">
        <v>1151</v>
      </c>
      <c r="J1290" t="s">
        <v>1152</v>
      </c>
      <c r="K1290" t="s">
        <v>1154</v>
      </c>
      <c r="L1290" t="s">
        <v>60</v>
      </c>
      <c r="M1290" t="s">
        <v>1612</v>
      </c>
      <c r="N1290" t="s">
        <v>1616</v>
      </c>
      <c r="O1290">
        <v>0</v>
      </c>
      <c r="P1290">
        <v>2120</v>
      </c>
      <c r="Q1290">
        <v>2120</v>
      </c>
      <c r="R1290">
        <v>0</v>
      </c>
      <c r="S1290">
        <v>-20000</v>
      </c>
      <c r="T1290">
        <v>-20000</v>
      </c>
      <c r="U1290">
        <v>0</v>
      </c>
      <c r="V1290">
        <v>0</v>
      </c>
      <c r="W1290">
        <v>0</v>
      </c>
      <c r="X1290">
        <v>20000</v>
      </c>
      <c r="Y1290">
        <v>0</v>
      </c>
      <c r="Z1290">
        <v>100</v>
      </c>
      <c r="AA1290">
        <v>1</v>
      </c>
      <c r="AB1290">
        <v>-1</v>
      </c>
      <c r="AC1290">
        <v>20000</v>
      </c>
      <c r="AD1290">
        <v>9.9034875525361272</v>
      </c>
      <c r="AE1290">
        <v>0</v>
      </c>
      <c r="AF1290">
        <v>0</v>
      </c>
    </row>
    <row r="1291" spans="1:32" x14ac:dyDescent="0.35">
      <c r="A1291" s="1">
        <v>45413</v>
      </c>
      <c r="B1291">
        <v>2024</v>
      </c>
      <c r="C1291">
        <v>5</v>
      </c>
      <c r="D1291">
        <v>2</v>
      </c>
      <c r="E1291">
        <v>1</v>
      </c>
      <c r="F1291">
        <v>0</v>
      </c>
      <c r="G1291" t="s">
        <v>267</v>
      </c>
      <c r="H1291" t="s">
        <v>265</v>
      </c>
      <c r="I1291" t="s">
        <v>1151</v>
      </c>
      <c r="J1291" t="s">
        <v>1152</v>
      </c>
      <c r="K1291" t="s">
        <v>1154</v>
      </c>
      <c r="L1291" t="s">
        <v>60</v>
      </c>
      <c r="M1291" t="s">
        <v>1612</v>
      </c>
      <c r="N1291" t="s">
        <v>1617</v>
      </c>
      <c r="O1291">
        <v>0</v>
      </c>
      <c r="P1291">
        <v>22120</v>
      </c>
      <c r="Q1291">
        <v>22120</v>
      </c>
      <c r="R1291">
        <v>0</v>
      </c>
      <c r="S1291">
        <v>20000</v>
      </c>
      <c r="T1291">
        <v>20000</v>
      </c>
      <c r="U1291">
        <v>0</v>
      </c>
      <c r="V1291">
        <v>0</v>
      </c>
      <c r="W1291">
        <v>0</v>
      </c>
      <c r="X1291">
        <v>20000</v>
      </c>
      <c r="Y1291">
        <v>0</v>
      </c>
      <c r="Z1291">
        <v>100</v>
      </c>
      <c r="AA1291">
        <v>1</v>
      </c>
      <c r="AB1291">
        <v>1</v>
      </c>
      <c r="AC1291">
        <v>20000</v>
      </c>
      <c r="AD1291">
        <v>9.9034875525361272</v>
      </c>
      <c r="AE1291">
        <v>0</v>
      </c>
      <c r="AF1291">
        <v>1</v>
      </c>
    </row>
    <row r="1292" spans="1:32" x14ac:dyDescent="0.35">
      <c r="A1292" s="1">
        <v>45292</v>
      </c>
      <c r="B1292">
        <v>2024</v>
      </c>
      <c r="C1292">
        <v>1</v>
      </c>
      <c r="D1292">
        <v>1</v>
      </c>
      <c r="E1292">
        <v>0</v>
      </c>
      <c r="F1292">
        <v>0</v>
      </c>
      <c r="G1292" t="s">
        <v>629</v>
      </c>
      <c r="H1292" t="s">
        <v>272</v>
      </c>
      <c r="I1292" t="s">
        <v>831</v>
      </c>
      <c r="J1292" t="s">
        <v>832</v>
      </c>
      <c r="K1292" t="s">
        <v>834</v>
      </c>
      <c r="L1292" t="s">
        <v>60</v>
      </c>
      <c r="M1292" t="s">
        <v>1612</v>
      </c>
      <c r="N1292" t="s">
        <v>1613</v>
      </c>
      <c r="O1292">
        <v>0</v>
      </c>
      <c r="P1292">
        <v>750</v>
      </c>
      <c r="Q1292">
        <v>750</v>
      </c>
      <c r="R1292">
        <v>0</v>
      </c>
      <c r="S1292">
        <v>750</v>
      </c>
      <c r="T1292">
        <v>750</v>
      </c>
      <c r="U1292">
        <v>0</v>
      </c>
      <c r="V1292">
        <v>0</v>
      </c>
      <c r="W1292">
        <v>750</v>
      </c>
      <c r="X1292">
        <v>0</v>
      </c>
      <c r="Y1292">
        <v>0</v>
      </c>
      <c r="Z1292">
        <v>100</v>
      </c>
      <c r="AA1292">
        <v>1</v>
      </c>
      <c r="AB1292">
        <v>0</v>
      </c>
      <c r="AC1292">
        <v>750</v>
      </c>
      <c r="AD1292">
        <v>6.620073206530356</v>
      </c>
      <c r="AE1292">
        <v>0</v>
      </c>
      <c r="AF1292">
        <v>1</v>
      </c>
    </row>
    <row r="1293" spans="1:32" x14ac:dyDescent="0.35">
      <c r="A1293" s="1">
        <v>45292</v>
      </c>
      <c r="B1293">
        <v>2024</v>
      </c>
      <c r="C1293">
        <v>1</v>
      </c>
      <c r="D1293">
        <v>1</v>
      </c>
      <c r="E1293">
        <v>0</v>
      </c>
      <c r="F1293">
        <v>0</v>
      </c>
      <c r="G1293" t="s">
        <v>267</v>
      </c>
      <c r="H1293" t="s">
        <v>265</v>
      </c>
      <c r="I1293" t="s">
        <v>687</v>
      </c>
      <c r="J1293" t="s">
        <v>688</v>
      </c>
      <c r="K1293" t="s">
        <v>690</v>
      </c>
      <c r="L1293" t="s">
        <v>63</v>
      </c>
      <c r="M1293" t="s">
        <v>1612</v>
      </c>
      <c r="N1293" t="s">
        <v>1613</v>
      </c>
      <c r="O1293">
        <v>0</v>
      </c>
      <c r="P1293">
        <v>120</v>
      </c>
      <c r="Q1293">
        <v>120</v>
      </c>
      <c r="R1293">
        <v>0</v>
      </c>
      <c r="S1293">
        <v>120</v>
      </c>
      <c r="T1293">
        <v>120</v>
      </c>
      <c r="U1293">
        <v>0</v>
      </c>
      <c r="V1293">
        <v>0</v>
      </c>
      <c r="W1293">
        <v>120</v>
      </c>
      <c r="X1293">
        <v>0</v>
      </c>
      <c r="Y1293">
        <v>0</v>
      </c>
      <c r="Z1293">
        <v>100</v>
      </c>
      <c r="AA1293">
        <v>1</v>
      </c>
      <c r="AB1293">
        <v>0</v>
      </c>
      <c r="AC1293">
        <v>120</v>
      </c>
      <c r="AD1293">
        <v>4.7874917427820458</v>
      </c>
      <c r="AE1293">
        <v>0</v>
      </c>
      <c r="AF1293">
        <v>1</v>
      </c>
    </row>
    <row r="1294" spans="1:32" x14ac:dyDescent="0.35">
      <c r="A1294" s="1">
        <v>45292</v>
      </c>
      <c r="B1294">
        <v>2024</v>
      </c>
      <c r="C1294">
        <v>1</v>
      </c>
      <c r="D1294">
        <v>1</v>
      </c>
      <c r="E1294">
        <v>0</v>
      </c>
      <c r="F1294">
        <v>0</v>
      </c>
      <c r="G1294" t="s">
        <v>267</v>
      </c>
      <c r="H1294" t="s">
        <v>265</v>
      </c>
      <c r="I1294" t="s">
        <v>1356</v>
      </c>
      <c r="J1294" t="s">
        <v>1357</v>
      </c>
      <c r="K1294" t="s">
        <v>1359</v>
      </c>
      <c r="L1294" t="s">
        <v>63</v>
      </c>
      <c r="M1294" t="s">
        <v>1612</v>
      </c>
      <c r="N1294" t="s">
        <v>1613</v>
      </c>
      <c r="O1294">
        <v>0</v>
      </c>
      <c r="P1294">
        <v>-2120</v>
      </c>
      <c r="Q1294">
        <v>-2120</v>
      </c>
      <c r="R1294">
        <v>0</v>
      </c>
      <c r="S1294">
        <v>-2120</v>
      </c>
      <c r="T1294">
        <v>-2120</v>
      </c>
      <c r="U1294">
        <v>0</v>
      </c>
      <c r="V1294">
        <v>0</v>
      </c>
      <c r="W1294">
        <v>-2120</v>
      </c>
      <c r="X1294">
        <v>0</v>
      </c>
      <c r="Y1294">
        <v>0</v>
      </c>
      <c r="Z1294">
        <v>100</v>
      </c>
      <c r="AA1294">
        <v>1</v>
      </c>
      <c r="AB1294">
        <v>0</v>
      </c>
      <c r="AC1294">
        <v>2120</v>
      </c>
      <c r="AD1294">
        <v>7.6591713676660582</v>
      </c>
      <c r="AE1294">
        <v>0</v>
      </c>
      <c r="AF1294">
        <v>0</v>
      </c>
    </row>
    <row r="1295" spans="1:32" x14ac:dyDescent="0.35">
      <c r="A1295" s="1">
        <v>45292</v>
      </c>
      <c r="B1295">
        <v>2024</v>
      </c>
      <c r="C1295">
        <v>1</v>
      </c>
      <c r="D1295">
        <v>1</v>
      </c>
      <c r="E1295">
        <v>0</v>
      </c>
      <c r="F1295">
        <v>0</v>
      </c>
      <c r="G1295" t="s">
        <v>624</v>
      </c>
      <c r="H1295" t="s">
        <v>622</v>
      </c>
      <c r="I1295" t="s">
        <v>1021</v>
      </c>
      <c r="J1295" t="s">
        <v>1022</v>
      </c>
      <c r="K1295" t="s">
        <v>1024</v>
      </c>
      <c r="L1295" t="s">
        <v>60</v>
      </c>
      <c r="M1295" t="s">
        <v>1612</v>
      </c>
      <c r="N1295" t="s">
        <v>1613</v>
      </c>
      <c r="O1295">
        <v>0</v>
      </c>
      <c r="P1295">
        <v>10250</v>
      </c>
      <c r="Q1295">
        <v>10250</v>
      </c>
      <c r="R1295">
        <v>0</v>
      </c>
      <c r="S1295">
        <v>10250</v>
      </c>
      <c r="T1295">
        <v>10250</v>
      </c>
      <c r="U1295">
        <v>0</v>
      </c>
      <c r="V1295">
        <v>0</v>
      </c>
      <c r="W1295">
        <v>10250</v>
      </c>
      <c r="X1295">
        <v>0</v>
      </c>
      <c r="Y1295">
        <v>0</v>
      </c>
      <c r="Z1295">
        <v>100</v>
      </c>
      <c r="AA1295">
        <v>1</v>
      </c>
      <c r="AB1295">
        <v>0</v>
      </c>
      <c r="AC1295">
        <v>10250</v>
      </c>
      <c r="AD1295">
        <v>9.2350329845665549</v>
      </c>
      <c r="AE1295">
        <v>0</v>
      </c>
      <c r="AF1295">
        <v>1</v>
      </c>
    </row>
    <row r="1296" spans="1:32" x14ac:dyDescent="0.35">
      <c r="A1296" s="1">
        <v>45292</v>
      </c>
      <c r="B1296">
        <v>2024</v>
      </c>
      <c r="C1296">
        <v>1</v>
      </c>
      <c r="D1296">
        <v>1</v>
      </c>
      <c r="E1296">
        <v>0</v>
      </c>
      <c r="F1296">
        <v>0</v>
      </c>
      <c r="G1296" t="s">
        <v>629</v>
      </c>
      <c r="H1296" t="s">
        <v>272</v>
      </c>
      <c r="I1296" t="s">
        <v>1009</v>
      </c>
      <c r="J1296" t="s">
        <v>1010</v>
      </c>
      <c r="K1296" t="s">
        <v>994</v>
      </c>
      <c r="L1296" t="s">
        <v>66</v>
      </c>
      <c r="M1296" t="s">
        <v>1612</v>
      </c>
      <c r="N1296" t="s">
        <v>1613</v>
      </c>
      <c r="O1296">
        <v>0</v>
      </c>
      <c r="P1296">
        <v>11500</v>
      </c>
      <c r="Q1296">
        <v>11500</v>
      </c>
      <c r="R1296">
        <v>0</v>
      </c>
      <c r="S1296">
        <v>11500</v>
      </c>
      <c r="T1296">
        <v>11500</v>
      </c>
      <c r="U1296">
        <v>0</v>
      </c>
      <c r="V1296">
        <v>0</v>
      </c>
      <c r="W1296">
        <v>11500</v>
      </c>
      <c r="X1296">
        <v>0</v>
      </c>
      <c r="Y1296">
        <v>0</v>
      </c>
      <c r="Z1296">
        <v>100</v>
      </c>
      <c r="AA1296">
        <v>1</v>
      </c>
      <c r="AB1296">
        <v>0</v>
      </c>
      <c r="AC1296">
        <v>11500</v>
      </c>
      <c r="AD1296">
        <v>9.3501023143513411</v>
      </c>
      <c r="AE1296">
        <v>0</v>
      </c>
      <c r="AF1296">
        <v>1</v>
      </c>
    </row>
    <row r="1297" spans="1:32" x14ac:dyDescent="0.35">
      <c r="A1297" s="1">
        <v>45292</v>
      </c>
      <c r="B1297">
        <v>2024</v>
      </c>
      <c r="C1297">
        <v>1</v>
      </c>
      <c r="D1297">
        <v>1</v>
      </c>
      <c r="E1297">
        <v>0</v>
      </c>
      <c r="F1297">
        <v>0</v>
      </c>
      <c r="G1297" t="s">
        <v>267</v>
      </c>
      <c r="H1297" t="s">
        <v>265</v>
      </c>
      <c r="I1297" t="s">
        <v>877</v>
      </c>
      <c r="J1297" t="s">
        <v>878</v>
      </c>
      <c r="K1297" t="s">
        <v>219</v>
      </c>
      <c r="L1297" t="s">
        <v>60</v>
      </c>
      <c r="M1297" t="s">
        <v>1612</v>
      </c>
      <c r="N1297" t="s">
        <v>1613</v>
      </c>
      <c r="O1297">
        <v>0</v>
      </c>
      <c r="P1297">
        <v>880</v>
      </c>
      <c r="Q1297">
        <v>880</v>
      </c>
      <c r="R1297">
        <v>0</v>
      </c>
      <c r="S1297">
        <v>880</v>
      </c>
      <c r="T1297">
        <v>880</v>
      </c>
      <c r="U1297">
        <v>0</v>
      </c>
      <c r="V1297">
        <v>0</v>
      </c>
      <c r="W1297">
        <v>880</v>
      </c>
      <c r="X1297">
        <v>0</v>
      </c>
      <c r="Y1297">
        <v>0</v>
      </c>
      <c r="Z1297">
        <v>100</v>
      </c>
      <c r="AA1297">
        <v>1</v>
      </c>
      <c r="AB1297">
        <v>0</v>
      </c>
      <c r="AC1297">
        <v>880</v>
      </c>
      <c r="AD1297">
        <v>6.7799219074722519</v>
      </c>
      <c r="AE1297">
        <v>0</v>
      </c>
      <c r="AF1297">
        <v>1</v>
      </c>
    </row>
    <row r="1298" spans="1:32" x14ac:dyDescent="0.35">
      <c r="A1298" s="1">
        <v>45292</v>
      </c>
      <c r="B1298">
        <v>2024</v>
      </c>
      <c r="C1298">
        <v>1</v>
      </c>
      <c r="D1298">
        <v>1</v>
      </c>
      <c r="E1298">
        <v>0</v>
      </c>
      <c r="F1298">
        <v>0</v>
      </c>
      <c r="G1298" t="s">
        <v>294</v>
      </c>
      <c r="H1298" t="s">
        <v>292</v>
      </c>
      <c r="I1298" t="s">
        <v>1021</v>
      </c>
      <c r="J1298" t="s">
        <v>1022</v>
      </c>
      <c r="K1298" t="s">
        <v>1024</v>
      </c>
      <c r="L1298" t="s">
        <v>75</v>
      </c>
      <c r="M1298" t="s">
        <v>1612</v>
      </c>
      <c r="N1298" t="s">
        <v>1613</v>
      </c>
      <c r="O1298">
        <v>0</v>
      </c>
      <c r="P1298">
        <v>880</v>
      </c>
      <c r="Q1298">
        <v>880</v>
      </c>
      <c r="R1298">
        <v>0</v>
      </c>
      <c r="S1298">
        <v>880</v>
      </c>
      <c r="T1298">
        <v>880</v>
      </c>
      <c r="U1298">
        <v>0</v>
      </c>
      <c r="V1298">
        <v>0</v>
      </c>
      <c r="W1298">
        <v>880</v>
      </c>
      <c r="X1298">
        <v>0</v>
      </c>
      <c r="Y1298">
        <v>0</v>
      </c>
      <c r="Z1298">
        <v>100</v>
      </c>
      <c r="AA1298">
        <v>1</v>
      </c>
      <c r="AB1298">
        <v>0</v>
      </c>
      <c r="AC1298">
        <v>880</v>
      </c>
      <c r="AD1298">
        <v>6.7799219074722519</v>
      </c>
      <c r="AE1298">
        <v>0</v>
      </c>
      <c r="AF1298">
        <v>1</v>
      </c>
    </row>
    <row r="1299" spans="1:32" x14ac:dyDescent="0.35">
      <c r="A1299" s="1">
        <v>45292</v>
      </c>
      <c r="B1299">
        <v>2024</v>
      </c>
      <c r="C1299">
        <v>1</v>
      </c>
      <c r="D1299">
        <v>1</v>
      </c>
      <c r="E1299">
        <v>0</v>
      </c>
      <c r="F1299">
        <v>0</v>
      </c>
      <c r="G1299" t="s">
        <v>635</v>
      </c>
      <c r="H1299" t="s">
        <v>288</v>
      </c>
      <c r="I1299" t="s">
        <v>1151</v>
      </c>
      <c r="J1299" t="s">
        <v>1152</v>
      </c>
      <c r="K1299" t="s">
        <v>1154</v>
      </c>
      <c r="L1299" t="s">
        <v>60</v>
      </c>
      <c r="M1299" t="s">
        <v>1612</v>
      </c>
      <c r="N1299" t="s">
        <v>1613</v>
      </c>
      <c r="O1299">
        <v>0</v>
      </c>
      <c r="P1299">
        <v>7000</v>
      </c>
      <c r="Q1299">
        <v>7000</v>
      </c>
      <c r="R1299">
        <v>0</v>
      </c>
      <c r="S1299">
        <v>7000</v>
      </c>
      <c r="T1299">
        <v>7000</v>
      </c>
      <c r="U1299">
        <v>0</v>
      </c>
      <c r="V1299">
        <v>0</v>
      </c>
      <c r="W1299">
        <v>7000</v>
      </c>
      <c r="X1299">
        <v>0</v>
      </c>
      <c r="Y1299">
        <v>0</v>
      </c>
      <c r="Z1299">
        <v>100</v>
      </c>
      <c r="AA1299">
        <v>1</v>
      </c>
      <c r="AB1299">
        <v>0</v>
      </c>
      <c r="AC1299">
        <v>7000</v>
      </c>
      <c r="AD1299">
        <v>8.8536654280374503</v>
      </c>
      <c r="AE1299">
        <v>0</v>
      </c>
      <c r="AF1299">
        <v>1</v>
      </c>
    </row>
    <row r="1300" spans="1:32" x14ac:dyDescent="0.35">
      <c r="A1300" s="1">
        <v>45292</v>
      </c>
      <c r="B1300">
        <v>2024</v>
      </c>
      <c r="C1300">
        <v>1</v>
      </c>
      <c r="D1300">
        <v>1</v>
      </c>
      <c r="E1300">
        <v>0</v>
      </c>
      <c r="F1300">
        <v>0</v>
      </c>
      <c r="G1300" t="s">
        <v>267</v>
      </c>
      <c r="H1300" t="s">
        <v>265</v>
      </c>
      <c r="I1300" t="s">
        <v>1085</v>
      </c>
      <c r="J1300" t="s">
        <v>1086</v>
      </c>
      <c r="K1300" t="s">
        <v>1088</v>
      </c>
      <c r="L1300" t="s">
        <v>60</v>
      </c>
      <c r="M1300" t="s">
        <v>1612</v>
      </c>
      <c r="N1300" t="s">
        <v>1613</v>
      </c>
      <c r="O1300">
        <v>0</v>
      </c>
      <c r="P1300">
        <v>500</v>
      </c>
      <c r="Q1300">
        <v>500</v>
      </c>
      <c r="R1300">
        <v>0</v>
      </c>
      <c r="S1300">
        <v>500</v>
      </c>
      <c r="T1300">
        <v>500</v>
      </c>
      <c r="U1300">
        <v>0</v>
      </c>
      <c r="V1300">
        <v>0</v>
      </c>
      <c r="W1300">
        <v>500</v>
      </c>
      <c r="X1300">
        <v>0</v>
      </c>
      <c r="Y1300">
        <v>0</v>
      </c>
      <c r="Z1300">
        <v>100</v>
      </c>
      <c r="AA1300">
        <v>1</v>
      </c>
      <c r="AB1300">
        <v>0</v>
      </c>
      <c r="AC1300">
        <v>500</v>
      </c>
      <c r="AD1300">
        <v>6.2146080984221914</v>
      </c>
      <c r="AE1300">
        <v>0</v>
      </c>
      <c r="AF1300">
        <v>1</v>
      </c>
    </row>
    <row r="1301" spans="1:32" x14ac:dyDescent="0.35">
      <c r="A1301" s="1">
        <v>45292</v>
      </c>
      <c r="B1301">
        <v>2024</v>
      </c>
      <c r="C1301">
        <v>1</v>
      </c>
      <c r="D1301">
        <v>1</v>
      </c>
      <c r="E1301">
        <v>0</v>
      </c>
      <c r="F1301">
        <v>0</v>
      </c>
      <c r="G1301" t="s">
        <v>267</v>
      </c>
      <c r="H1301" t="s">
        <v>265</v>
      </c>
      <c r="I1301" t="s">
        <v>790</v>
      </c>
      <c r="J1301" t="s">
        <v>791</v>
      </c>
      <c r="K1301" t="s">
        <v>787</v>
      </c>
      <c r="L1301" t="s">
        <v>60</v>
      </c>
      <c r="M1301" t="s">
        <v>1612</v>
      </c>
      <c r="N1301" t="s">
        <v>1613</v>
      </c>
      <c r="O1301">
        <v>0</v>
      </c>
      <c r="P1301">
        <v>500</v>
      </c>
      <c r="Q1301">
        <v>500</v>
      </c>
      <c r="R1301">
        <v>0</v>
      </c>
      <c r="S1301">
        <v>500</v>
      </c>
      <c r="T1301">
        <v>500</v>
      </c>
      <c r="U1301">
        <v>0</v>
      </c>
      <c r="V1301">
        <v>0</v>
      </c>
      <c r="W1301">
        <v>500</v>
      </c>
      <c r="X1301">
        <v>0</v>
      </c>
      <c r="Y1301">
        <v>0</v>
      </c>
      <c r="Z1301">
        <v>100</v>
      </c>
      <c r="AA1301">
        <v>1</v>
      </c>
      <c r="AB1301">
        <v>0</v>
      </c>
      <c r="AC1301">
        <v>500</v>
      </c>
      <c r="AD1301">
        <v>6.2146080984221914</v>
      </c>
      <c r="AE1301">
        <v>0</v>
      </c>
      <c r="AF1301">
        <v>1</v>
      </c>
    </row>
    <row r="1302" spans="1:32" x14ac:dyDescent="0.35">
      <c r="A1302" s="1">
        <v>45292</v>
      </c>
      <c r="B1302">
        <v>2024</v>
      </c>
      <c r="C1302">
        <v>1</v>
      </c>
      <c r="D1302">
        <v>1</v>
      </c>
      <c r="E1302">
        <v>0</v>
      </c>
      <c r="F1302">
        <v>0</v>
      </c>
      <c r="G1302" t="s">
        <v>267</v>
      </c>
      <c r="H1302" t="s">
        <v>265</v>
      </c>
      <c r="I1302" t="s">
        <v>1353</v>
      </c>
      <c r="J1302" t="s">
        <v>1354</v>
      </c>
      <c r="K1302" t="s">
        <v>1346</v>
      </c>
      <c r="L1302" t="s">
        <v>66</v>
      </c>
      <c r="M1302" t="s">
        <v>1612</v>
      </c>
      <c r="N1302" t="s">
        <v>1613</v>
      </c>
      <c r="O1302">
        <v>0</v>
      </c>
      <c r="P1302">
        <v>-4250</v>
      </c>
      <c r="Q1302">
        <v>-4250</v>
      </c>
      <c r="R1302">
        <v>0</v>
      </c>
      <c r="S1302">
        <v>-4250</v>
      </c>
      <c r="T1302">
        <v>-4250</v>
      </c>
      <c r="U1302">
        <v>0</v>
      </c>
      <c r="V1302">
        <v>0</v>
      </c>
      <c r="W1302">
        <v>-4250</v>
      </c>
      <c r="X1302">
        <v>0</v>
      </c>
      <c r="Y1302">
        <v>0</v>
      </c>
      <c r="Z1302">
        <v>100</v>
      </c>
      <c r="AA1302">
        <v>1</v>
      </c>
      <c r="AB1302">
        <v>0</v>
      </c>
      <c r="AC1302">
        <v>4250</v>
      </c>
      <c r="AD1302">
        <v>8.3546742619184631</v>
      </c>
      <c r="AE1302">
        <v>0</v>
      </c>
      <c r="AF1302">
        <v>0</v>
      </c>
    </row>
    <row r="1303" spans="1:32" x14ac:dyDescent="0.35">
      <c r="A1303" s="1">
        <v>45292</v>
      </c>
      <c r="B1303">
        <v>2024</v>
      </c>
      <c r="C1303">
        <v>1</v>
      </c>
      <c r="D1303">
        <v>1</v>
      </c>
      <c r="E1303">
        <v>0</v>
      </c>
      <c r="F1303">
        <v>0</v>
      </c>
      <c r="G1303" t="s">
        <v>267</v>
      </c>
      <c r="H1303" t="s">
        <v>265</v>
      </c>
      <c r="I1303" t="s">
        <v>1374</v>
      </c>
      <c r="J1303" t="s">
        <v>1375</v>
      </c>
      <c r="K1303" t="s">
        <v>1377</v>
      </c>
      <c r="L1303" t="s">
        <v>66</v>
      </c>
      <c r="M1303" t="s">
        <v>1612</v>
      </c>
      <c r="N1303" t="s">
        <v>1613</v>
      </c>
      <c r="O1303">
        <v>0</v>
      </c>
      <c r="P1303">
        <v>-3620</v>
      </c>
      <c r="Q1303">
        <v>-3620</v>
      </c>
      <c r="R1303">
        <v>0</v>
      </c>
      <c r="S1303">
        <v>-3620</v>
      </c>
      <c r="T1303">
        <v>-3620</v>
      </c>
      <c r="U1303">
        <v>0</v>
      </c>
      <c r="V1303">
        <v>0</v>
      </c>
      <c r="W1303">
        <v>-3620</v>
      </c>
      <c r="X1303">
        <v>0</v>
      </c>
      <c r="Y1303">
        <v>0</v>
      </c>
      <c r="Z1303">
        <v>100</v>
      </c>
      <c r="AA1303">
        <v>1</v>
      </c>
      <c r="AB1303">
        <v>0</v>
      </c>
      <c r="AC1303">
        <v>3620</v>
      </c>
      <c r="AD1303">
        <v>8.1942293048198174</v>
      </c>
      <c r="AE1303">
        <v>0</v>
      </c>
      <c r="AF1303">
        <v>0</v>
      </c>
    </row>
    <row r="1304" spans="1:32" x14ac:dyDescent="0.35">
      <c r="A1304" s="1">
        <v>45292</v>
      </c>
      <c r="B1304">
        <v>2024</v>
      </c>
      <c r="C1304">
        <v>1</v>
      </c>
      <c r="D1304">
        <v>1</v>
      </c>
      <c r="E1304">
        <v>0</v>
      </c>
      <c r="F1304">
        <v>0</v>
      </c>
      <c r="G1304" t="s">
        <v>267</v>
      </c>
      <c r="H1304" t="s">
        <v>265</v>
      </c>
      <c r="I1304" t="s">
        <v>1396</v>
      </c>
      <c r="J1304" t="s">
        <v>554</v>
      </c>
      <c r="K1304" t="s">
        <v>1398</v>
      </c>
      <c r="L1304" t="s">
        <v>66</v>
      </c>
      <c r="M1304" t="s">
        <v>1612</v>
      </c>
      <c r="N1304" t="s">
        <v>1613</v>
      </c>
      <c r="O1304">
        <v>0</v>
      </c>
      <c r="P1304">
        <v>-22000</v>
      </c>
      <c r="Q1304">
        <v>-22000</v>
      </c>
      <c r="R1304">
        <v>0</v>
      </c>
      <c r="S1304">
        <v>-22000</v>
      </c>
      <c r="T1304">
        <v>-22000</v>
      </c>
      <c r="U1304">
        <v>0</v>
      </c>
      <c r="V1304">
        <v>0</v>
      </c>
      <c r="W1304">
        <v>-22000</v>
      </c>
      <c r="X1304">
        <v>0</v>
      </c>
      <c r="Y1304">
        <v>0</v>
      </c>
      <c r="Z1304">
        <v>100</v>
      </c>
      <c r="AA1304">
        <v>1</v>
      </c>
      <c r="AB1304">
        <v>0</v>
      </c>
      <c r="AC1304">
        <v>22000</v>
      </c>
      <c r="AD1304">
        <v>9.9987977323404529</v>
      </c>
      <c r="AE1304">
        <v>0</v>
      </c>
      <c r="AF1304">
        <v>0</v>
      </c>
    </row>
    <row r="1305" spans="1:32" x14ac:dyDescent="0.35">
      <c r="A1305" s="1">
        <v>45292</v>
      </c>
      <c r="B1305">
        <v>2024</v>
      </c>
      <c r="C1305">
        <v>1</v>
      </c>
      <c r="D1305">
        <v>1</v>
      </c>
      <c r="E1305">
        <v>0</v>
      </c>
      <c r="F1305">
        <v>0</v>
      </c>
      <c r="G1305" t="s">
        <v>294</v>
      </c>
      <c r="H1305" t="s">
        <v>292</v>
      </c>
      <c r="I1305" t="s">
        <v>865</v>
      </c>
      <c r="J1305" t="s">
        <v>866</v>
      </c>
      <c r="K1305" t="s">
        <v>219</v>
      </c>
      <c r="L1305" t="s">
        <v>75</v>
      </c>
      <c r="M1305" t="s">
        <v>1612</v>
      </c>
      <c r="N1305" t="s">
        <v>1613</v>
      </c>
      <c r="O1305">
        <v>0</v>
      </c>
      <c r="P1305">
        <v>1250</v>
      </c>
      <c r="Q1305">
        <v>1250</v>
      </c>
      <c r="R1305">
        <v>0</v>
      </c>
      <c r="S1305">
        <v>1250</v>
      </c>
      <c r="T1305">
        <v>1250</v>
      </c>
      <c r="U1305">
        <v>0</v>
      </c>
      <c r="V1305">
        <v>0</v>
      </c>
      <c r="W1305">
        <v>1250</v>
      </c>
      <c r="X1305">
        <v>0</v>
      </c>
      <c r="Y1305">
        <v>0</v>
      </c>
      <c r="Z1305">
        <v>100</v>
      </c>
      <c r="AA1305">
        <v>1</v>
      </c>
      <c r="AB1305">
        <v>0</v>
      </c>
      <c r="AC1305">
        <v>1250</v>
      </c>
      <c r="AD1305">
        <v>7.1308988302963465</v>
      </c>
      <c r="AE1305">
        <v>0</v>
      </c>
      <c r="AF1305">
        <v>1</v>
      </c>
    </row>
    <row r="1306" spans="1:32" x14ac:dyDescent="0.35">
      <c r="A1306" s="1">
        <v>45292</v>
      </c>
      <c r="B1306">
        <v>2024</v>
      </c>
      <c r="C1306">
        <v>1</v>
      </c>
      <c r="D1306">
        <v>1</v>
      </c>
      <c r="E1306">
        <v>0</v>
      </c>
      <c r="F1306">
        <v>0</v>
      </c>
      <c r="G1306" t="s">
        <v>294</v>
      </c>
      <c r="H1306" t="s">
        <v>292</v>
      </c>
      <c r="I1306" t="s">
        <v>1151</v>
      </c>
      <c r="J1306" t="s">
        <v>1152</v>
      </c>
      <c r="K1306" t="s">
        <v>1154</v>
      </c>
      <c r="L1306" t="s">
        <v>75</v>
      </c>
      <c r="M1306" t="s">
        <v>1612</v>
      </c>
      <c r="N1306" t="s">
        <v>1613</v>
      </c>
      <c r="O1306">
        <v>0</v>
      </c>
      <c r="P1306">
        <v>1500</v>
      </c>
      <c r="Q1306">
        <v>1500</v>
      </c>
      <c r="R1306">
        <v>0</v>
      </c>
      <c r="S1306">
        <v>1500</v>
      </c>
      <c r="T1306">
        <v>1500</v>
      </c>
      <c r="U1306">
        <v>0</v>
      </c>
      <c r="V1306">
        <v>0</v>
      </c>
      <c r="W1306">
        <v>1500</v>
      </c>
      <c r="X1306">
        <v>0</v>
      </c>
      <c r="Y1306">
        <v>0</v>
      </c>
      <c r="Z1306">
        <v>100</v>
      </c>
      <c r="AA1306">
        <v>1</v>
      </c>
      <c r="AB1306">
        <v>0</v>
      </c>
      <c r="AC1306">
        <v>1500</v>
      </c>
      <c r="AD1306">
        <v>7.3132203870903014</v>
      </c>
      <c r="AE1306">
        <v>0</v>
      </c>
      <c r="AF1306">
        <v>1</v>
      </c>
    </row>
    <row r="1307" spans="1:32" x14ac:dyDescent="0.35">
      <c r="A1307" s="1">
        <v>45292</v>
      </c>
      <c r="B1307">
        <v>2024</v>
      </c>
      <c r="C1307">
        <v>1</v>
      </c>
      <c r="D1307">
        <v>1</v>
      </c>
      <c r="E1307">
        <v>0</v>
      </c>
      <c r="F1307">
        <v>0</v>
      </c>
      <c r="G1307" t="s">
        <v>635</v>
      </c>
      <c r="H1307" t="s">
        <v>288</v>
      </c>
      <c r="I1307" t="s">
        <v>1356</v>
      </c>
      <c r="J1307" t="s">
        <v>1357</v>
      </c>
      <c r="K1307" t="s">
        <v>1359</v>
      </c>
      <c r="L1307" t="s">
        <v>63</v>
      </c>
      <c r="M1307" t="s">
        <v>1612</v>
      </c>
      <c r="N1307" t="s">
        <v>1613</v>
      </c>
      <c r="O1307">
        <v>0</v>
      </c>
      <c r="P1307">
        <v>-7000</v>
      </c>
      <c r="Q1307">
        <v>-7000</v>
      </c>
      <c r="R1307">
        <v>0</v>
      </c>
      <c r="S1307">
        <v>-7000</v>
      </c>
      <c r="T1307">
        <v>-7000</v>
      </c>
      <c r="U1307">
        <v>0</v>
      </c>
      <c r="V1307">
        <v>0</v>
      </c>
      <c r="W1307">
        <v>-7000</v>
      </c>
      <c r="X1307">
        <v>0</v>
      </c>
      <c r="Y1307">
        <v>0</v>
      </c>
      <c r="Z1307">
        <v>100</v>
      </c>
      <c r="AA1307">
        <v>1</v>
      </c>
      <c r="AB1307">
        <v>0</v>
      </c>
      <c r="AC1307">
        <v>7000</v>
      </c>
      <c r="AD1307">
        <v>8.8536654280374503</v>
      </c>
      <c r="AE1307">
        <v>0</v>
      </c>
      <c r="AF1307">
        <v>0</v>
      </c>
    </row>
    <row r="1308" spans="1:32" x14ac:dyDescent="0.35">
      <c r="A1308" s="1">
        <v>45292</v>
      </c>
      <c r="B1308">
        <v>2024</v>
      </c>
      <c r="C1308">
        <v>1</v>
      </c>
      <c r="D1308">
        <v>1</v>
      </c>
      <c r="E1308">
        <v>0</v>
      </c>
      <c r="F1308">
        <v>0</v>
      </c>
      <c r="G1308" t="s">
        <v>267</v>
      </c>
      <c r="H1308" t="s">
        <v>265</v>
      </c>
      <c r="I1308" t="s">
        <v>1021</v>
      </c>
      <c r="J1308" t="s">
        <v>1022</v>
      </c>
      <c r="K1308" t="s">
        <v>1024</v>
      </c>
      <c r="L1308" t="s">
        <v>60</v>
      </c>
      <c r="M1308" t="s">
        <v>1612</v>
      </c>
      <c r="N1308" t="s">
        <v>1613</v>
      </c>
      <c r="O1308">
        <v>0</v>
      </c>
      <c r="P1308">
        <v>1880</v>
      </c>
      <c r="Q1308">
        <v>1880</v>
      </c>
      <c r="R1308">
        <v>0</v>
      </c>
      <c r="S1308">
        <v>1880</v>
      </c>
      <c r="T1308">
        <v>1880</v>
      </c>
      <c r="U1308">
        <v>0</v>
      </c>
      <c r="V1308">
        <v>0</v>
      </c>
      <c r="W1308">
        <v>1880</v>
      </c>
      <c r="X1308">
        <v>0</v>
      </c>
      <c r="Y1308">
        <v>0</v>
      </c>
      <c r="Z1308">
        <v>100</v>
      </c>
      <c r="AA1308">
        <v>1</v>
      </c>
      <c r="AB1308">
        <v>0</v>
      </c>
      <c r="AC1308">
        <v>1880</v>
      </c>
      <c r="AD1308">
        <v>7.5390270558239951</v>
      </c>
      <c r="AE1308">
        <v>0</v>
      </c>
      <c r="AF1308">
        <v>1</v>
      </c>
    </row>
    <row r="1309" spans="1:32" x14ac:dyDescent="0.35">
      <c r="A1309" s="1">
        <v>45292</v>
      </c>
      <c r="B1309">
        <v>2024</v>
      </c>
      <c r="C1309">
        <v>1</v>
      </c>
      <c r="D1309">
        <v>1</v>
      </c>
      <c r="E1309">
        <v>0</v>
      </c>
      <c r="F1309">
        <v>0</v>
      </c>
      <c r="G1309" t="s">
        <v>267</v>
      </c>
      <c r="H1309" t="s">
        <v>265</v>
      </c>
      <c r="I1309" t="s">
        <v>1362</v>
      </c>
      <c r="J1309" t="s">
        <v>1363</v>
      </c>
      <c r="K1309" t="s">
        <v>1365</v>
      </c>
      <c r="L1309" t="s">
        <v>63</v>
      </c>
      <c r="M1309" t="s">
        <v>1612</v>
      </c>
      <c r="N1309" t="s">
        <v>1613</v>
      </c>
      <c r="O1309">
        <v>0</v>
      </c>
      <c r="P1309">
        <v>-31250</v>
      </c>
      <c r="Q1309">
        <v>-31250</v>
      </c>
      <c r="R1309">
        <v>0</v>
      </c>
      <c r="S1309">
        <v>-31250</v>
      </c>
      <c r="T1309">
        <v>-31250</v>
      </c>
      <c r="U1309">
        <v>0</v>
      </c>
      <c r="V1309">
        <v>0</v>
      </c>
      <c r="W1309">
        <v>-31250</v>
      </c>
      <c r="X1309">
        <v>0</v>
      </c>
      <c r="Y1309">
        <v>0</v>
      </c>
      <c r="Z1309">
        <v>100</v>
      </c>
      <c r="AA1309">
        <v>1</v>
      </c>
      <c r="AB1309">
        <v>0</v>
      </c>
      <c r="AC1309">
        <v>31250</v>
      </c>
      <c r="AD1309">
        <v>10.349774655164548</v>
      </c>
      <c r="AE1309">
        <v>0</v>
      </c>
      <c r="AF1309">
        <v>0</v>
      </c>
    </row>
    <row r="1310" spans="1:32" x14ac:dyDescent="0.35">
      <c r="A1310" s="1">
        <v>45292</v>
      </c>
      <c r="B1310">
        <v>2024</v>
      </c>
      <c r="C1310">
        <v>1</v>
      </c>
      <c r="D1310">
        <v>1</v>
      </c>
      <c r="E1310">
        <v>0</v>
      </c>
      <c r="F1310">
        <v>0</v>
      </c>
      <c r="G1310" t="s">
        <v>267</v>
      </c>
      <c r="H1310" t="s">
        <v>265</v>
      </c>
      <c r="I1310" t="s">
        <v>853</v>
      </c>
      <c r="J1310" t="s">
        <v>854</v>
      </c>
      <c r="K1310" t="s">
        <v>846</v>
      </c>
      <c r="L1310" t="s">
        <v>60</v>
      </c>
      <c r="M1310" t="s">
        <v>1612</v>
      </c>
      <c r="N1310" t="s">
        <v>1613</v>
      </c>
      <c r="O1310">
        <v>0</v>
      </c>
      <c r="P1310">
        <v>-120</v>
      </c>
      <c r="Q1310">
        <v>-120</v>
      </c>
      <c r="R1310">
        <v>0</v>
      </c>
      <c r="S1310">
        <v>-120</v>
      </c>
      <c r="T1310">
        <v>-120</v>
      </c>
      <c r="U1310">
        <v>0</v>
      </c>
      <c r="V1310">
        <v>0</v>
      </c>
      <c r="W1310">
        <v>-120</v>
      </c>
      <c r="X1310">
        <v>0</v>
      </c>
      <c r="Y1310">
        <v>0</v>
      </c>
      <c r="Z1310">
        <v>100</v>
      </c>
      <c r="AA1310">
        <v>1</v>
      </c>
      <c r="AB1310">
        <v>0</v>
      </c>
      <c r="AC1310">
        <v>120</v>
      </c>
      <c r="AD1310">
        <v>4.7874917427820458</v>
      </c>
      <c r="AE1310">
        <v>0</v>
      </c>
      <c r="AF1310">
        <v>0</v>
      </c>
    </row>
    <row r="1311" spans="1:32" x14ac:dyDescent="0.35">
      <c r="A1311" s="1">
        <v>45292</v>
      </c>
      <c r="B1311">
        <v>2024</v>
      </c>
      <c r="C1311">
        <v>1</v>
      </c>
      <c r="D1311">
        <v>1</v>
      </c>
      <c r="E1311">
        <v>0</v>
      </c>
      <c r="F1311">
        <v>0</v>
      </c>
      <c r="G1311" t="s">
        <v>629</v>
      </c>
      <c r="H1311" t="s">
        <v>272</v>
      </c>
      <c r="I1311" t="s">
        <v>877</v>
      </c>
      <c r="J1311" t="s">
        <v>878</v>
      </c>
      <c r="K1311" t="s">
        <v>219</v>
      </c>
      <c r="L1311" t="s">
        <v>60</v>
      </c>
      <c r="M1311" t="s">
        <v>1612</v>
      </c>
      <c r="N1311" t="s">
        <v>1613</v>
      </c>
      <c r="O1311">
        <v>0</v>
      </c>
      <c r="P1311">
        <v>120</v>
      </c>
      <c r="Q1311">
        <v>120</v>
      </c>
      <c r="R1311">
        <v>0</v>
      </c>
      <c r="S1311">
        <v>120</v>
      </c>
      <c r="T1311">
        <v>120</v>
      </c>
      <c r="U1311">
        <v>0</v>
      </c>
      <c r="V1311">
        <v>0</v>
      </c>
      <c r="W1311">
        <v>120</v>
      </c>
      <c r="X1311">
        <v>0</v>
      </c>
      <c r="Y1311">
        <v>0</v>
      </c>
      <c r="Z1311">
        <v>100</v>
      </c>
      <c r="AA1311">
        <v>1</v>
      </c>
      <c r="AB1311">
        <v>0</v>
      </c>
      <c r="AC1311">
        <v>120</v>
      </c>
      <c r="AD1311">
        <v>4.7874917427820458</v>
      </c>
      <c r="AE1311">
        <v>0</v>
      </c>
      <c r="AF1311">
        <v>1</v>
      </c>
    </row>
    <row r="1312" spans="1:32" x14ac:dyDescent="0.35">
      <c r="A1312" s="1">
        <v>45292</v>
      </c>
      <c r="B1312">
        <v>2024</v>
      </c>
      <c r="C1312">
        <v>1</v>
      </c>
      <c r="D1312">
        <v>1</v>
      </c>
      <c r="E1312">
        <v>0</v>
      </c>
      <c r="F1312">
        <v>0</v>
      </c>
      <c r="G1312" t="s">
        <v>267</v>
      </c>
      <c r="H1312" t="s">
        <v>265</v>
      </c>
      <c r="I1312" t="s">
        <v>1042</v>
      </c>
      <c r="J1312" t="s">
        <v>1043</v>
      </c>
      <c r="K1312" t="s">
        <v>1045</v>
      </c>
      <c r="L1312" t="s">
        <v>60</v>
      </c>
      <c r="M1312" t="s">
        <v>1612</v>
      </c>
      <c r="N1312" t="s">
        <v>1613</v>
      </c>
      <c r="O1312">
        <v>0</v>
      </c>
      <c r="P1312">
        <v>2620</v>
      </c>
      <c r="Q1312">
        <v>2620</v>
      </c>
      <c r="R1312">
        <v>0</v>
      </c>
      <c r="S1312">
        <v>2620</v>
      </c>
      <c r="T1312">
        <v>2620</v>
      </c>
      <c r="U1312">
        <v>0</v>
      </c>
      <c r="V1312">
        <v>0</v>
      </c>
      <c r="W1312">
        <v>2620</v>
      </c>
      <c r="X1312">
        <v>0</v>
      </c>
      <c r="Y1312">
        <v>0</v>
      </c>
      <c r="Z1312">
        <v>100</v>
      </c>
      <c r="AA1312">
        <v>1</v>
      </c>
      <c r="AB1312">
        <v>0</v>
      </c>
      <c r="AC1312">
        <v>2620</v>
      </c>
      <c r="AD1312">
        <v>7.8709295967551425</v>
      </c>
      <c r="AE1312">
        <v>0</v>
      </c>
      <c r="AF1312">
        <v>1</v>
      </c>
    </row>
    <row r="1313" spans="1:32" x14ac:dyDescent="0.35">
      <c r="A1313" s="1">
        <v>45292</v>
      </c>
      <c r="B1313">
        <v>2024</v>
      </c>
      <c r="C1313">
        <v>1</v>
      </c>
      <c r="D1313">
        <v>1</v>
      </c>
      <c r="E1313">
        <v>0</v>
      </c>
      <c r="F1313">
        <v>0</v>
      </c>
      <c r="G1313" t="s">
        <v>629</v>
      </c>
      <c r="H1313" t="s">
        <v>272</v>
      </c>
      <c r="I1313" t="s">
        <v>1343</v>
      </c>
      <c r="J1313" t="s">
        <v>1344</v>
      </c>
      <c r="K1313" t="s">
        <v>1346</v>
      </c>
      <c r="L1313" t="s">
        <v>60</v>
      </c>
      <c r="M1313" t="s">
        <v>1612</v>
      </c>
      <c r="N1313" t="s">
        <v>1613</v>
      </c>
      <c r="O1313">
        <v>0</v>
      </c>
      <c r="P1313">
        <v>-7120</v>
      </c>
      <c r="Q1313">
        <v>-7120</v>
      </c>
      <c r="R1313">
        <v>0</v>
      </c>
      <c r="S1313">
        <v>-7120</v>
      </c>
      <c r="T1313">
        <v>-7120</v>
      </c>
      <c r="U1313">
        <v>0</v>
      </c>
      <c r="V1313">
        <v>0</v>
      </c>
      <c r="W1313">
        <v>-7120</v>
      </c>
      <c r="X1313">
        <v>0</v>
      </c>
      <c r="Y1313">
        <v>0</v>
      </c>
      <c r="Z1313">
        <v>100</v>
      </c>
      <c r="AA1313">
        <v>1</v>
      </c>
      <c r="AB1313">
        <v>0</v>
      </c>
      <c r="AC1313">
        <v>7120</v>
      </c>
      <c r="AD1313">
        <v>8.8706630044060208</v>
      </c>
      <c r="AE1313">
        <v>0</v>
      </c>
      <c r="AF1313">
        <v>0</v>
      </c>
    </row>
    <row r="1314" spans="1:32" x14ac:dyDescent="0.35">
      <c r="A1314" s="1">
        <v>45292</v>
      </c>
      <c r="B1314">
        <v>2024</v>
      </c>
      <c r="C1314">
        <v>1</v>
      </c>
      <c r="D1314">
        <v>1</v>
      </c>
      <c r="E1314">
        <v>0</v>
      </c>
      <c r="F1314">
        <v>0</v>
      </c>
      <c r="G1314" t="s">
        <v>294</v>
      </c>
      <c r="H1314" t="s">
        <v>292</v>
      </c>
      <c r="I1314" t="s">
        <v>991</v>
      </c>
      <c r="J1314" t="s">
        <v>992</v>
      </c>
      <c r="K1314" t="s">
        <v>994</v>
      </c>
      <c r="L1314" t="s">
        <v>75</v>
      </c>
      <c r="M1314" t="s">
        <v>1612</v>
      </c>
      <c r="N1314" t="s">
        <v>1613</v>
      </c>
      <c r="O1314">
        <v>0</v>
      </c>
      <c r="P1314">
        <v>1620</v>
      </c>
      <c r="Q1314">
        <v>1620</v>
      </c>
      <c r="R1314">
        <v>0</v>
      </c>
      <c r="S1314">
        <v>1620</v>
      </c>
      <c r="T1314">
        <v>1620</v>
      </c>
      <c r="U1314">
        <v>0</v>
      </c>
      <c r="V1314">
        <v>0</v>
      </c>
      <c r="W1314">
        <v>1620</v>
      </c>
      <c r="X1314">
        <v>0</v>
      </c>
      <c r="Y1314">
        <v>0</v>
      </c>
      <c r="Z1314">
        <v>100</v>
      </c>
      <c r="AA1314">
        <v>1</v>
      </c>
      <c r="AB1314">
        <v>0</v>
      </c>
      <c r="AC1314">
        <v>1620</v>
      </c>
      <c r="AD1314">
        <v>7.3901814282264295</v>
      </c>
      <c r="AE1314">
        <v>0</v>
      </c>
      <c r="AF1314">
        <v>1</v>
      </c>
    </row>
    <row r="1315" spans="1:32" x14ac:dyDescent="0.35">
      <c r="A1315" s="1">
        <v>45292</v>
      </c>
      <c r="B1315">
        <v>2024</v>
      </c>
      <c r="C1315">
        <v>1</v>
      </c>
      <c r="D1315">
        <v>1</v>
      </c>
      <c r="E1315">
        <v>0</v>
      </c>
      <c r="F1315">
        <v>0</v>
      </c>
      <c r="G1315" t="s">
        <v>294</v>
      </c>
      <c r="H1315" t="s">
        <v>292</v>
      </c>
      <c r="I1315" t="s">
        <v>1279</v>
      </c>
      <c r="J1315" t="s">
        <v>1280</v>
      </c>
      <c r="K1315" t="s">
        <v>1282</v>
      </c>
      <c r="L1315" t="s">
        <v>75</v>
      </c>
      <c r="M1315" t="s">
        <v>1612</v>
      </c>
      <c r="N1315" t="s">
        <v>1613</v>
      </c>
      <c r="O1315">
        <v>0</v>
      </c>
      <c r="P1315">
        <v>-120</v>
      </c>
      <c r="Q1315">
        <v>-120</v>
      </c>
      <c r="R1315">
        <v>0</v>
      </c>
      <c r="S1315">
        <v>-120</v>
      </c>
      <c r="T1315">
        <v>-120</v>
      </c>
      <c r="U1315">
        <v>0</v>
      </c>
      <c r="V1315">
        <v>0</v>
      </c>
      <c r="W1315">
        <v>-120</v>
      </c>
      <c r="X1315">
        <v>0</v>
      </c>
      <c r="Y1315">
        <v>0</v>
      </c>
      <c r="Z1315">
        <v>100</v>
      </c>
      <c r="AA1315">
        <v>1</v>
      </c>
      <c r="AB1315">
        <v>0</v>
      </c>
      <c r="AC1315">
        <v>120</v>
      </c>
      <c r="AD1315">
        <v>4.7874917427820458</v>
      </c>
      <c r="AE1315">
        <v>0</v>
      </c>
      <c r="AF1315">
        <v>0</v>
      </c>
    </row>
    <row r="1316" spans="1:32" x14ac:dyDescent="0.35">
      <c r="A1316" s="1">
        <v>45292</v>
      </c>
      <c r="B1316">
        <v>2024</v>
      </c>
      <c r="C1316">
        <v>1</v>
      </c>
      <c r="D1316">
        <v>1</v>
      </c>
      <c r="E1316">
        <v>0</v>
      </c>
      <c r="F1316">
        <v>0</v>
      </c>
      <c r="G1316" t="s">
        <v>267</v>
      </c>
      <c r="H1316" t="s">
        <v>265</v>
      </c>
      <c r="I1316" t="s">
        <v>706</v>
      </c>
      <c r="J1316" t="s">
        <v>707</v>
      </c>
      <c r="K1316" t="s">
        <v>703</v>
      </c>
      <c r="L1316" t="s">
        <v>63</v>
      </c>
      <c r="M1316" t="s">
        <v>1612</v>
      </c>
      <c r="N1316" t="s">
        <v>1613</v>
      </c>
      <c r="O1316">
        <v>0</v>
      </c>
      <c r="P1316">
        <v>500</v>
      </c>
      <c r="Q1316">
        <v>500</v>
      </c>
      <c r="R1316">
        <v>0</v>
      </c>
      <c r="S1316">
        <v>500</v>
      </c>
      <c r="T1316">
        <v>500</v>
      </c>
      <c r="U1316">
        <v>0</v>
      </c>
      <c r="V1316">
        <v>0</v>
      </c>
      <c r="W1316">
        <v>500</v>
      </c>
      <c r="X1316">
        <v>0</v>
      </c>
      <c r="Y1316">
        <v>0</v>
      </c>
      <c r="Z1316">
        <v>100</v>
      </c>
      <c r="AA1316">
        <v>1</v>
      </c>
      <c r="AB1316">
        <v>0</v>
      </c>
      <c r="AC1316">
        <v>500</v>
      </c>
      <c r="AD1316">
        <v>6.2146080984221914</v>
      </c>
      <c r="AE1316">
        <v>0</v>
      </c>
      <c r="AF1316">
        <v>1</v>
      </c>
    </row>
    <row r="1317" spans="1:32" x14ac:dyDescent="0.35">
      <c r="A1317" s="1">
        <v>45292</v>
      </c>
      <c r="B1317">
        <v>2024</v>
      </c>
      <c r="C1317">
        <v>1</v>
      </c>
      <c r="D1317">
        <v>1</v>
      </c>
      <c r="E1317">
        <v>0</v>
      </c>
      <c r="F1317">
        <v>0</v>
      </c>
      <c r="G1317" t="s">
        <v>267</v>
      </c>
      <c r="H1317" t="s">
        <v>265</v>
      </c>
      <c r="I1317" t="s">
        <v>742</v>
      </c>
      <c r="J1317" t="s">
        <v>743</v>
      </c>
      <c r="K1317" t="s">
        <v>703</v>
      </c>
      <c r="L1317" t="s">
        <v>66</v>
      </c>
      <c r="M1317" t="s">
        <v>1612</v>
      </c>
      <c r="N1317" t="s">
        <v>1613</v>
      </c>
      <c r="O1317">
        <v>0</v>
      </c>
      <c r="P1317">
        <v>-500</v>
      </c>
      <c r="Q1317">
        <v>-500</v>
      </c>
      <c r="R1317">
        <v>0</v>
      </c>
      <c r="S1317">
        <v>-500</v>
      </c>
      <c r="T1317">
        <v>-500</v>
      </c>
      <c r="U1317">
        <v>0</v>
      </c>
      <c r="V1317">
        <v>0</v>
      </c>
      <c r="W1317">
        <v>-500</v>
      </c>
      <c r="X1317">
        <v>0</v>
      </c>
      <c r="Y1317">
        <v>0</v>
      </c>
      <c r="Z1317">
        <v>100</v>
      </c>
      <c r="AA1317">
        <v>1</v>
      </c>
      <c r="AB1317">
        <v>0</v>
      </c>
      <c r="AC1317">
        <v>500</v>
      </c>
      <c r="AD1317">
        <v>6.2146080984221914</v>
      </c>
      <c r="AE1317">
        <v>0</v>
      </c>
      <c r="AF1317">
        <v>0</v>
      </c>
    </row>
    <row r="1318" spans="1:32" x14ac:dyDescent="0.35">
      <c r="A1318" s="1">
        <v>45292</v>
      </c>
      <c r="B1318">
        <v>2024</v>
      </c>
      <c r="C1318">
        <v>1</v>
      </c>
      <c r="D1318">
        <v>1</v>
      </c>
      <c r="E1318">
        <v>0</v>
      </c>
      <c r="F1318">
        <v>0</v>
      </c>
      <c r="G1318" t="s">
        <v>629</v>
      </c>
      <c r="H1318" t="s">
        <v>272</v>
      </c>
      <c r="I1318" t="s">
        <v>778</v>
      </c>
      <c r="J1318" t="s">
        <v>779</v>
      </c>
      <c r="K1318" t="s">
        <v>781</v>
      </c>
      <c r="L1318" t="s">
        <v>66</v>
      </c>
      <c r="M1318" t="s">
        <v>1612</v>
      </c>
      <c r="N1318" t="s">
        <v>1613</v>
      </c>
      <c r="O1318">
        <v>0</v>
      </c>
      <c r="P1318">
        <v>120</v>
      </c>
      <c r="Q1318">
        <v>120</v>
      </c>
      <c r="R1318">
        <v>0</v>
      </c>
      <c r="S1318">
        <v>120</v>
      </c>
      <c r="T1318">
        <v>120</v>
      </c>
      <c r="U1318">
        <v>0</v>
      </c>
      <c r="V1318">
        <v>0</v>
      </c>
      <c r="W1318">
        <v>120</v>
      </c>
      <c r="X1318">
        <v>0</v>
      </c>
      <c r="Y1318">
        <v>0</v>
      </c>
      <c r="Z1318">
        <v>100</v>
      </c>
      <c r="AA1318">
        <v>1</v>
      </c>
      <c r="AB1318">
        <v>0</v>
      </c>
      <c r="AC1318">
        <v>120</v>
      </c>
      <c r="AD1318">
        <v>4.7874917427820458</v>
      </c>
      <c r="AE1318">
        <v>0</v>
      </c>
      <c r="AF1318">
        <v>1</v>
      </c>
    </row>
    <row r="1319" spans="1:32" x14ac:dyDescent="0.35">
      <c r="A1319" s="1">
        <v>45292</v>
      </c>
      <c r="B1319">
        <v>2024</v>
      </c>
      <c r="C1319">
        <v>1</v>
      </c>
      <c r="D1319">
        <v>1</v>
      </c>
      <c r="E1319">
        <v>0</v>
      </c>
      <c r="F1319">
        <v>0</v>
      </c>
      <c r="G1319" t="s">
        <v>287</v>
      </c>
      <c r="H1319" t="s">
        <v>285</v>
      </c>
      <c r="I1319" t="s">
        <v>1021</v>
      </c>
      <c r="J1319" t="s">
        <v>1022</v>
      </c>
      <c r="K1319" t="s">
        <v>1024</v>
      </c>
      <c r="L1319" t="s">
        <v>63</v>
      </c>
      <c r="M1319" t="s">
        <v>1612</v>
      </c>
      <c r="N1319" t="s">
        <v>1613</v>
      </c>
      <c r="O1319">
        <v>0</v>
      </c>
      <c r="P1319">
        <v>4000</v>
      </c>
      <c r="Q1319">
        <v>4000</v>
      </c>
      <c r="R1319">
        <v>0</v>
      </c>
      <c r="S1319">
        <v>4000</v>
      </c>
      <c r="T1319">
        <v>4000</v>
      </c>
      <c r="U1319">
        <v>0</v>
      </c>
      <c r="V1319">
        <v>0</v>
      </c>
      <c r="W1319">
        <v>4000</v>
      </c>
      <c r="X1319">
        <v>0</v>
      </c>
      <c r="Y1319">
        <v>0</v>
      </c>
      <c r="Z1319">
        <v>100</v>
      </c>
      <c r="AA1319">
        <v>1</v>
      </c>
      <c r="AB1319">
        <v>0</v>
      </c>
      <c r="AC1319">
        <v>4000</v>
      </c>
      <c r="AD1319">
        <v>8.2940496401020276</v>
      </c>
      <c r="AE1319">
        <v>0</v>
      </c>
      <c r="AF1319">
        <v>1</v>
      </c>
    </row>
    <row r="1320" spans="1:32" x14ac:dyDescent="0.35">
      <c r="A1320" s="1">
        <v>45292</v>
      </c>
      <c r="B1320">
        <v>2024</v>
      </c>
      <c r="C1320">
        <v>1</v>
      </c>
      <c r="D1320">
        <v>1</v>
      </c>
      <c r="E1320">
        <v>0</v>
      </c>
      <c r="F1320">
        <v>0</v>
      </c>
      <c r="G1320" t="s">
        <v>267</v>
      </c>
      <c r="H1320" t="s">
        <v>265</v>
      </c>
      <c r="I1320" t="s">
        <v>853</v>
      </c>
      <c r="J1320" t="s">
        <v>854</v>
      </c>
      <c r="K1320" t="s">
        <v>846</v>
      </c>
      <c r="L1320" t="s">
        <v>63</v>
      </c>
      <c r="M1320" t="s">
        <v>1612</v>
      </c>
      <c r="N1320" t="s">
        <v>1613</v>
      </c>
      <c r="O1320">
        <v>0</v>
      </c>
      <c r="P1320">
        <v>6750</v>
      </c>
      <c r="Q1320">
        <v>6750</v>
      </c>
      <c r="R1320">
        <v>0</v>
      </c>
      <c r="S1320">
        <v>6750</v>
      </c>
      <c r="T1320">
        <v>6750</v>
      </c>
      <c r="U1320">
        <v>0</v>
      </c>
      <c r="V1320">
        <v>0</v>
      </c>
      <c r="W1320">
        <v>3375</v>
      </c>
      <c r="X1320">
        <v>4772.9707730091959</v>
      </c>
      <c r="Y1320">
        <v>0</v>
      </c>
      <c r="Z1320">
        <v>100</v>
      </c>
      <c r="AA1320">
        <v>1</v>
      </c>
      <c r="AB1320">
        <v>0.70710678118654746</v>
      </c>
      <c r="AC1320">
        <v>6750</v>
      </c>
      <c r="AD1320">
        <v>8.8172977838665751</v>
      </c>
      <c r="AE1320">
        <v>0</v>
      </c>
      <c r="AF1320">
        <v>1</v>
      </c>
    </row>
    <row r="1321" spans="1:32" x14ac:dyDescent="0.35">
      <c r="A1321" s="1">
        <v>45413</v>
      </c>
      <c r="B1321">
        <v>2024</v>
      </c>
      <c r="C1321">
        <v>5</v>
      </c>
      <c r="D1321">
        <v>2</v>
      </c>
      <c r="E1321">
        <v>1</v>
      </c>
      <c r="F1321">
        <v>0</v>
      </c>
      <c r="G1321" t="s">
        <v>267</v>
      </c>
      <c r="H1321" t="s">
        <v>265</v>
      </c>
      <c r="I1321" t="s">
        <v>853</v>
      </c>
      <c r="J1321" t="s">
        <v>854</v>
      </c>
      <c r="K1321" t="s">
        <v>846</v>
      </c>
      <c r="L1321" t="s">
        <v>63</v>
      </c>
      <c r="M1321" t="s">
        <v>1612</v>
      </c>
      <c r="N1321" t="s">
        <v>1617</v>
      </c>
      <c r="O1321">
        <v>0</v>
      </c>
      <c r="P1321">
        <v>6750</v>
      </c>
      <c r="Q1321">
        <v>6750</v>
      </c>
      <c r="R1321">
        <v>0</v>
      </c>
      <c r="S1321">
        <v>6750</v>
      </c>
      <c r="T1321">
        <v>6750</v>
      </c>
      <c r="U1321">
        <v>0</v>
      </c>
      <c r="V1321">
        <v>0</v>
      </c>
      <c r="W1321">
        <v>0</v>
      </c>
      <c r="X1321">
        <v>6750</v>
      </c>
      <c r="Y1321">
        <v>0</v>
      </c>
      <c r="Z1321">
        <v>100</v>
      </c>
      <c r="AA1321">
        <v>1</v>
      </c>
      <c r="AB1321">
        <v>1</v>
      </c>
      <c r="AC1321">
        <v>6750</v>
      </c>
      <c r="AD1321">
        <v>8.8172977838665751</v>
      </c>
      <c r="AE1321">
        <v>0</v>
      </c>
      <c r="AF1321">
        <v>1</v>
      </c>
    </row>
    <row r="1322" spans="1:32" x14ac:dyDescent="0.35">
      <c r="A1322" s="1">
        <v>45292</v>
      </c>
      <c r="B1322">
        <v>2024</v>
      </c>
      <c r="C1322">
        <v>1</v>
      </c>
      <c r="D1322">
        <v>1</v>
      </c>
      <c r="E1322">
        <v>0</v>
      </c>
      <c r="F1322">
        <v>0</v>
      </c>
      <c r="G1322" t="s">
        <v>294</v>
      </c>
      <c r="H1322" t="s">
        <v>292</v>
      </c>
      <c r="I1322" t="s">
        <v>1009</v>
      </c>
      <c r="J1322" t="s">
        <v>1010</v>
      </c>
      <c r="K1322" t="s">
        <v>994</v>
      </c>
      <c r="L1322" t="s">
        <v>75</v>
      </c>
      <c r="M1322" t="s">
        <v>1612</v>
      </c>
      <c r="N1322" t="s">
        <v>1613</v>
      </c>
      <c r="O1322">
        <v>0</v>
      </c>
      <c r="P1322">
        <v>3120</v>
      </c>
      <c r="Q1322">
        <v>3120</v>
      </c>
      <c r="R1322">
        <v>0</v>
      </c>
      <c r="S1322">
        <v>3120</v>
      </c>
      <c r="T1322">
        <v>3120</v>
      </c>
      <c r="U1322">
        <v>0</v>
      </c>
      <c r="V1322">
        <v>0</v>
      </c>
      <c r="W1322">
        <v>3120</v>
      </c>
      <c r="X1322">
        <v>0</v>
      </c>
      <c r="Y1322">
        <v>0</v>
      </c>
      <c r="Z1322">
        <v>100</v>
      </c>
      <c r="AA1322">
        <v>1</v>
      </c>
      <c r="AB1322">
        <v>0</v>
      </c>
      <c r="AC1322">
        <v>3120</v>
      </c>
      <c r="AD1322">
        <v>8.0455882808035284</v>
      </c>
      <c r="AE1322">
        <v>0</v>
      </c>
      <c r="AF1322">
        <v>1</v>
      </c>
    </row>
    <row r="1323" spans="1:32" x14ac:dyDescent="0.35">
      <c r="A1323" s="1">
        <v>45292</v>
      </c>
      <c r="B1323">
        <v>2024</v>
      </c>
      <c r="C1323">
        <v>1</v>
      </c>
      <c r="D1323">
        <v>1</v>
      </c>
      <c r="E1323">
        <v>0</v>
      </c>
      <c r="F1323">
        <v>0</v>
      </c>
      <c r="G1323" t="s">
        <v>294</v>
      </c>
      <c r="H1323" t="s">
        <v>292</v>
      </c>
      <c r="I1323" t="s">
        <v>1042</v>
      </c>
      <c r="J1323" t="s">
        <v>1043</v>
      </c>
      <c r="K1323" t="s">
        <v>1045</v>
      </c>
      <c r="L1323" t="s">
        <v>75</v>
      </c>
      <c r="M1323" t="s">
        <v>1612</v>
      </c>
      <c r="N1323" t="s">
        <v>1613</v>
      </c>
      <c r="O1323">
        <v>0</v>
      </c>
      <c r="P1323">
        <v>2000</v>
      </c>
      <c r="Q1323">
        <v>2000</v>
      </c>
      <c r="R1323">
        <v>0</v>
      </c>
      <c r="S1323">
        <v>2000</v>
      </c>
      <c r="T1323">
        <v>2000</v>
      </c>
      <c r="U1323">
        <v>0</v>
      </c>
      <c r="V1323">
        <v>0</v>
      </c>
      <c r="W1323">
        <v>2000</v>
      </c>
      <c r="X1323">
        <v>0</v>
      </c>
      <c r="Y1323">
        <v>0</v>
      </c>
      <c r="Z1323">
        <v>100</v>
      </c>
      <c r="AA1323">
        <v>1</v>
      </c>
      <c r="AB1323">
        <v>0</v>
      </c>
      <c r="AC1323">
        <v>2000</v>
      </c>
      <c r="AD1323">
        <v>7.6009024595420822</v>
      </c>
      <c r="AE1323">
        <v>0</v>
      </c>
      <c r="AF1323">
        <v>1</v>
      </c>
    </row>
    <row r="1324" spans="1:32" x14ac:dyDescent="0.35">
      <c r="A1324" s="1">
        <v>45413</v>
      </c>
      <c r="B1324">
        <v>2024</v>
      </c>
      <c r="C1324">
        <v>5</v>
      </c>
      <c r="D1324">
        <v>2</v>
      </c>
      <c r="E1324">
        <v>1</v>
      </c>
      <c r="F1324">
        <v>0</v>
      </c>
      <c r="G1324" t="s">
        <v>267</v>
      </c>
      <c r="H1324" t="s">
        <v>265</v>
      </c>
      <c r="I1324" t="s">
        <v>1090</v>
      </c>
      <c r="J1324" t="s">
        <v>1091</v>
      </c>
      <c r="K1324" t="s">
        <v>1093</v>
      </c>
      <c r="L1324" t="s">
        <v>60</v>
      </c>
      <c r="M1324" t="s">
        <v>1612</v>
      </c>
      <c r="N1324" t="s">
        <v>1617</v>
      </c>
      <c r="O1324">
        <v>0</v>
      </c>
      <c r="P1324">
        <v>620</v>
      </c>
      <c r="Q1324">
        <v>620</v>
      </c>
      <c r="R1324">
        <v>0</v>
      </c>
      <c r="S1324">
        <v>370</v>
      </c>
      <c r="T1324">
        <v>370</v>
      </c>
      <c r="U1324">
        <v>0</v>
      </c>
      <c r="V1324">
        <v>0</v>
      </c>
      <c r="W1324">
        <v>0</v>
      </c>
      <c r="X1324">
        <v>370</v>
      </c>
      <c r="Y1324">
        <v>0</v>
      </c>
      <c r="Z1324">
        <v>100</v>
      </c>
      <c r="AA1324">
        <v>1</v>
      </c>
      <c r="AB1324">
        <v>1</v>
      </c>
      <c r="AC1324">
        <v>370</v>
      </c>
      <c r="AD1324">
        <v>5.9135030056382698</v>
      </c>
      <c r="AE1324">
        <v>0</v>
      </c>
      <c r="AF1324">
        <v>1</v>
      </c>
    </row>
    <row r="1325" spans="1:32" x14ac:dyDescent="0.35">
      <c r="A1325" s="1">
        <v>45444</v>
      </c>
      <c r="B1325">
        <v>2024</v>
      </c>
      <c r="C1325">
        <v>6</v>
      </c>
      <c r="D1325">
        <v>2</v>
      </c>
      <c r="E1325">
        <v>1</v>
      </c>
      <c r="F1325">
        <v>0</v>
      </c>
      <c r="G1325" t="s">
        <v>267</v>
      </c>
      <c r="H1325" t="s">
        <v>265</v>
      </c>
      <c r="I1325" t="s">
        <v>1090</v>
      </c>
      <c r="J1325" t="s">
        <v>1091</v>
      </c>
      <c r="K1325" t="s">
        <v>1093</v>
      </c>
      <c r="L1325" t="s">
        <v>60</v>
      </c>
      <c r="M1325" t="s">
        <v>1612</v>
      </c>
      <c r="N1325" t="s">
        <v>1618</v>
      </c>
      <c r="O1325">
        <v>0</v>
      </c>
      <c r="P1325">
        <v>250</v>
      </c>
      <c r="Q1325">
        <v>250</v>
      </c>
      <c r="R1325">
        <v>0</v>
      </c>
      <c r="S1325">
        <v>-370</v>
      </c>
      <c r="T1325">
        <v>-370</v>
      </c>
      <c r="U1325">
        <v>0</v>
      </c>
      <c r="V1325">
        <v>0</v>
      </c>
      <c r="W1325">
        <v>0</v>
      </c>
      <c r="X1325">
        <v>370</v>
      </c>
      <c r="Y1325">
        <v>0</v>
      </c>
      <c r="Z1325">
        <v>100</v>
      </c>
      <c r="AA1325">
        <v>1</v>
      </c>
      <c r="AB1325">
        <v>-1</v>
      </c>
      <c r="AC1325">
        <v>370</v>
      </c>
      <c r="AD1325">
        <v>5.9135030056382698</v>
      </c>
      <c r="AE1325">
        <v>0</v>
      </c>
      <c r="AF1325">
        <v>0</v>
      </c>
    </row>
    <row r="1326" spans="1:32" x14ac:dyDescent="0.35">
      <c r="A1326" s="1">
        <v>45292</v>
      </c>
      <c r="B1326">
        <v>2024</v>
      </c>
      <c r="C1326">
        <v>1</v>
      </c>
      <c r="D1326">
        <v>1</v>
      </c>
      <c r="E1326">
        <v>0</v>
      </c>
      <c r="F1326">
        <v>0</v>
      </c>
      <c r="G1326" t="s">
        <v>294</v>
      </c>
      <c r="H1326" t="s">
        <v>292</v>
      </c>
      <c r="I1326" t="s">
        <v>1356</v>
      </c>
      <c r="J1326" t="s">
        <v>1357</v>
      </c>
      <c r="K1326" t="s">
        <v>1359</v>
      </c>
      <c r="L1326" t="s">
        <v>75</v>
      </c>
      <c r="M1326" t="s">
        <v>1612</v>
      </c>
      <c r="N1326" t="s">
        <v>1613</v>
      </c>
      <c r="O1326">
        <v>0</v>
      </c>
      <c r="P1326">
        <v>-1500</v>
      </c>
      <c r="Q1326">
        <v>-1500</v>
      </c>
      <c r="R1326">
        <v>0</v>
      </c>
      <c r="S1326">
        <v>-1500</v>
      </c>
      <c r="T1326">
        <v>-1500</v>
      </c>
      <c r="U1326">
        <v>0</v>
      </c>
      <c r="V1326">
        <v>0</v>
      </c>
      <c r="W1326">
        <v>-1500</v>
      </c>
      <c r="X1326">
        <v>0</v>
      </c>
      <c r="Y1326">
        <v>0</v>
      </c>
      <c r="Z1326">
        <v>100</v>
      </c>
      <c r="AA1326">
        <v>1</v>
      </c>
      <c r="AB1326">
        <v>0</v>
      </c>
      <c r="AC1326">
        <v>1500</v>
      </c>
      <c r="AD1326">
        <v>7.3132203870903014</v>
      </c>
      <c r="AE1326">
        <v>0</v>
      </c>
      <c r="AF1326">
        <v>0</v>
      </c>
    </row>
    <row r="1327" spans="1:32" x14ac:dyDescent="0.35">
      <c r="A1327" s="1">
        <v>45352</v>
      </c>
      <c r="B1327">
        <v>2024</v>
      </c>
      <c r="C1327">
        <v>3</v>
      </c>
      <c r="D1327">
        <v>1</v>
      </c>
      <c r="E1327">
        <v>0</v>
      </c>
      <c r="F1327">
        <v>0</v>
      </c>
      <c r="G1327" t="s">
        <v>267</v>
      </c>
      <c r="H1327" t="s">
        <v>265</v>
      </c>
      <c r="I1327" t="s">
        <v>768</v>
      </c>
      <c r="J1327" t="s">
        <v>769</v>
      </c>
      <c r="K1327" t="s">
        <v>771</v>
      </c>
      <c r="L1327" t="s">
        <v>66</v>
      </c>
      <c r="M1327" t="s">
        <v>1612</v>
      </c>
      <c r="N1327" t="s">
        <v>1615</v>
      </c>
      <c r="O1327">
        <v>1620</v>
      </c>
      <c r="P1327">
        <v>3380</v>
      </c>
      <c r="Q1327">
        <v>1760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1126.6666666666667</v>
      </c>
      <c r="X1327">
        <v>1951.443909860935</v>
      </c>
      <c r="Y1327">
        <v>0</v>
      </c>
      <c r="Z1327">
        <v>208.64197530864197</v>
      </c>
      <c r="AA1327">
        <v>1</v>
      </c>
      <c r="AB1327">
        <v>-0.57735026918962584</v>
      </c>
      <c r="AC1327">
        <v>0</v>
      </c>
      <c r="AD1327">
        <v>0</v>
      </c>
      <c r="AE1327">
        <v>2</v>
      </c>
      <c r="AF1327">
        <v>0</v>
      </c>
    </row>
    <row r="1328" spans="1:32" x14ac:dyDescent="0.35">
      <c r="A1328" s="1">
        <v>45352</v>
      </c>
      <c r="B1328">
        <v>2024</v>
      </c>
      <c r="C1328">
        <v>3</v>
      </c>
      <c r="D1328">
        <v>1</v>
      </c>
      <c r="E1328">
        <v>0</v>
      </c>
      <c r="F1328">
        <v>0</v>
      </c>
      <c r="G1328" t="s">
        <v>618</v>
      </c>
      <c r="H1328" t="s">
        <v>616</v>
      </c>
      <c r="I1328" t="s">
        <v>991</v>
      </c>
      <c r="J1328" t="s">
        <v>992</v>
      </c>
      <c r="K1328" t="s">
        <v>994</v>
      </c>
      <c r="L1328" t="s">
        <v>72</v>
      </c>
      <c r="M1328" t="s">
        <v>1612</v>
      </c>
      <c r="N1328" t="s">
        <v>1615</v>
      </c>
      <c r="O1328">
        <v>0</v>
      </c>
      <c r="P1328">
        <v>27880</v>
      </c>
      <c r="Q1328">
        <v>27880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9293.3333333333339</v>
      </c>
      <c r="X1328">
        <v>16096.525505006766</v>
      </c>
      <c r="Y1328">
        <v>0</v>
      </c>
      <c r="Z1328">
        <v>100</v>
      </c>
      <c r="AA1328">
        <v>1</v>
      </c>
      <c r="AB1328">
        <v>-0.57735026918962584</v>
      </c>
      <c r="AC1328">
        <v>0</v>
      </c>
      <c r="AD1328">
        <v>0</v>
      </c>
      <c r="AE1328">
        <v>0</v>
      </c>
      <c r="AF1328">
        <v>0</v>
      </c>
    </row>
    <row r="1329" spans="1:32" x14ac:dyDescent="0.35">
      <c r="A1329" s="1">
        <v>45352</v>
      </c>
      <c r="B1329">
        <v>2024</v>
      </c>
      <c r="C1329">
        <v>3</v>
      </c>
      <c r="D1329">
        <v>1</v>
      </c>
      <c r="E1329">
        <v>0</v>
      </c>
      <c r="F1329">
        <v>0</v>
      </c>
      <c r="G1329" t="s">
        <v>618</v>
      </c>
      <c r="H1329" t="s">
        <v>616</v>
      </c>
      <c r="I1329" t="s">
        <v>1343</v>
      </c>
      <c r="J1329" t="s">
        <v>1344</v>
      </c>
      <c r="K1329" t="s">
        <v>1346</v>
      </c>
      <c r="L1329" t="s">
        <v>72</v>
      </c>
      <c r="M1329" t="s">
        <v>1612</v>
      </c>
      <c r="N1329" t="s">
        <v>1615</v>
      </c>
      <c r="O1329">
        <v>0</v>
      </c>
      <c r="P1329">
        <v>-27750</v>
      </c>
      <c r="Q1329">
        <v>-27750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-9250</v>
      </c>
      <c r="X1329">
        <v>16021.469970012115</v>
      </c>
      <c r="Y1329">
        <v>0</v>
      </c>
      <c r="Z1329">
        <v>100</v>
      </c>
      <c r="AA1329">
        <v>1</v>
      </c>
      <c r="AB1329">
        <v>0.57735026918962573</v>
      </c>
      <c r="AC1329">
        <v>0</v>
      </c>
      <c r="AD1329">
        <v>0</v>
      </c>
      <c r="AE1329">
        <v>0</v>
      </c>
      <c r="AF1329">
        <v>0</v>
      </c>
    </row>
    <row r="1330" spans="1:32" x14ac:dyDescent="0.35">
      <c r="A1330" s="1">
        <v>45352</v>
      </c>
      <c r="B1330">
        <v>2024</v>
      </c>
      <c r="C1330">
        <v>3</v>
      </c>
      <c r="D1330">
        <v>1</v>
      </c>
      <c r="E1330">
        <v>0</v>
      </c>
      <c r="F1330">
        <v>0</v>
      </c>
      <c r="G1330" t="s">
        <v>629</v>
      </c>
      <c r="H1330" t="s">
        <v>272</v>
      </c>
      <c r="I1330" t="s">
        <v>1105</v>
      </c>
      <c r="J1330" t="s">
        <v>1106</v>
      </c>
      <c r="K1330" t="s">
        <v>1108</v>
      </c>
      <c r="L1330" t="s">
        <v>60</v>
      </c>
      <c r="M1330" t="s">
        <v>1612</v>
      </c>
      <c r="N1330" t="s">
        <v>1615</v>
      </c>
      <c r="O1330">
        <v>28750</v>
      </c>
      <c r="P1330">
        <v>32250</v>
      </c>
      <c r="Q1330">
        <v>3500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10750</v>
      </c>
      <c r="X1330">
        <v>18619.546181365429</v>
      </c>
      <c r="Y1330">
        <v>0</v>
      </c>
      <c r="Z1330">
        <v>112.17391304347825</v>
      </c>
      <c r="AA1330">
        <v>1</v>
      </c>
      <c r="AB1330">
        <v>-0.57735026918962584</v>
      </c>
      <c r="AC1330">
        <v>0</v>
      </c>
      <c r="AD1330">
        <v>0</v>
      </c>
      <c r="AE1330">
        <v>1</v>
      </c>
      <c r="AF1330">
        <v>0</v>
      </c>
    </row>
    <row r="1331" spans="1:32" x14ac:dyDescent="0.35">
      <c r="A1331" s="1">
        <v>45352</v>
      </c>
      <c r="B1331">
        <v>2024</v>
      </c>
      <c r="C1331">
        <v>3</v>
      </c>
      <c r="D1331">
        <v>1</v>
      </c>
      <c r="E1331">
        <v>0</v>
      </c>
      <c r="F1331">
        <v>0</v>
      </c>
      <c r="G1331" t="s">
        <v>629</v>
      </c>
      <c r="H1331" t="s">
        <v>272</v>
      </c>
      <c r="I1331" t="s">
        <v>1124</v>
      </c>
      <c r="J1331" t="s">
        <v>1125</v>
      </c>
      <c r="K1331" t="s">
        <v>1127</v>
      </c>
      <c r="L1331" t="s">
        <v>63</v>
      </c>
      <c r="M1331" t="s">
        <v>1612</v>
      </c>
      <c r="N1331" t="s">
        <v>1615</v>
      </c>
      <c r="O1331">
        <v>0</v>
      </c>
      <c r="P1331">
        <v>120</v>
      </c>
      <c r="Q1331">
        <v>120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40</v>
      </c>
      <c r="X1331">
        <v>69.282032302755098</v>
      </c>
      <c r="Y1331">
        <v>0</v>
      </c>
      <c r="Z1331">
        <v>100</v>
      </c>
      <c r="AA1331">
        <v>1</v>
      </c>
      <c r="AB1331">
        <v>-0.57735026918962573</v>
      </c>
      <c r="AC1331">
        <v>0</v>
      </c>
      <c r="AD1331">
        <v>0</v>
      </c>
      <c r="AE1331">
        <v>0</v>
      </c>
      <c r="AF1331">
        <v>0</v>
      </c>
    </row>
    <row r="1332" spans="1:32" x14ac:dyDescent="0.35">
      <c r="A1332" s="1">
        <v>45352</v>
      </c>
      <c r="B1332">
        <v>2024</v>
      </c>
      <c r="C1332">
        <v>3</v>
      </c>
      <c r="D1332">
        <v>1</v>
      </c>
      <c r="E1332">
        <v>0</v>
      </c>
      <c r="F1332">
        <v>0</v>
      </c>
      <c r="G1332" t="s">
        <v>294</v>
      </c>
      <c r="H1332" t="s">
        <v>292</v>
      </c>
      <c r="I1332" t="s">
        <v>669</v>
      </c>
      <c r="J1332" t="s">
        <v>670</v>
      </c>
      <c r="K1332" t="s">
        <v>672</v>
      </c>
      <c r="L1332" t="s">
        <v>75</v>
      </c>
      <c r="M1332" t="s">
        <v>1612</v>
      </c>
      <c r="N1332" t="s">
        <v>1615</v>
      </c>
      <c r="O1332">
        <v>880</v>
      </c>
      <c r="P1332">
        <v>1250</v>
      </c>
      <c r="Q1332">
        <v>370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416.66666666666669</v>
      </c>
      <c r="X1332">
        <v>721.6878364870322</v>
      </c>
      <c r="Y1332">
        <v>0</v>
      </c>
      <c r="Z1332">
        <v>142.04545454545453</v>
      </c>
      <c r="AA1332">
        <v>1</v>
      </c>
      <c r="AB1332">
        <v>-0.57735026918962584</v>
      </c>
      <c r="AC1332">
        <v>0</v>
      </c>
      <c r="AD1332">
        <v>0</v>
      </c>
      <c r="AE1332">
        <v>2</v>
      </c>
      <c r="AF1332">
        <v>0</v>
      </c>
    </row>
    <row r="1333" spans="1:32" x14ac:dyDescent="0.35">
      <c r="A1333" s="1">
        <v>45352</v>
      </c>
      <c r="B1333">
        <v>2024</v>
      </c>
      <c r="C1333">
        <v>3</v>
      </c>
      <c r="D1333">
        <v>1</v>
      </c>
      <c r="E1333">
        <v>0</v>
      </c>
      <c r="F1333">
        <v>0</v>
      </c>
      <c r="G1333" t="s">
        <v>294</v>
      </c>
      <c r="H1333" t="s">
        <v>292</v>
      </c>
      <c r="I1333" t="s">
        <v>853</v>
      </c>
      <c r="J1333" t="s">
        <v>854</v>
      </c>
      <c r="K1333" t="s">
        <v>846</v>
      </c>
      <c r="L1333" t="s">
        <v>75</v>
      </c>
      <c r="M1333" t="s">
        <v>1612</v>
      </c>
      <c r="N1333" t="s">
        <v>1615</v>
      </c>
      <c r="O1333">
        <v>0</v>
      </c>
      <c r="P1333">
        <v>250</v>
      </c>
      <c r="Q1333">
        <v>250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83.333333333333329</v>
      </c>
      <c r="X1333">
        <v>144.33756729740645</v>
      </c>
      <c r="Y1333">
        <v>0</v>
      </c>
      <c r="Z1333">
        <v>100</v>
      </c>
      <c r="AA1333">
        <v>1</v>
      </c>
      <c r="AB1333">
        <v>-0.57735026918962573</v>
      </c>
      <c r="AC1333">
        <v>0</v>
      </c>
      <c r="AD1333">
        <v>0</v>
      </c>
      <c r="AE1333">
        <v>0</v>
      </c>
      <c r="AF1333">
        <v>0</v>
      </c>
    </row>
    <row r="1334" spans="1:32" x14ac:dyDescent="0.35">
      <c r="A1334" s="1">
        <v>45352</v>
      </c>
      <c r="B1334">
        <v>2024</v>
      </c>
      <c r="C1334">
        <v>3</v>
      </c>
      <c r="D1334">
        <v>1</v>
      </c>
      <c r="E1334">
        <v>0</v>
      </c>
      <c r="F1334">
        <v>0</v>
      </c>
      <c r="G1334" t="s">
        <v>267</v>
      </c>
      <c r="H1334" t="s">
        <v>265</v>
      </c>
      <c r="I1334" t="s">
        <v>865</v>
      </c>
      <c r="J1334" t="s">
        <v>866</v>
      </c>
      <c r="K1334" t="s">
        <v>219</v>
      </c>
      <c r="L1334" t="s">
        <v>63</v>
      </c>
      <c r="M1334" t="s">
        <v>1612</v>
      </c>
      <c r="N1334" t="s">
        <v>1615</v>
      </c>
      <c r="O1334">
        <v>2500</v>
      </c>
      <c r="P1334">
        <v>3120</v>
      </c>
      <c r="Q1334">
        <v>620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1040</v>
      </c>
      <c r="X1334">
        <v>1801.3328398716324</v>
      </c>
      <c r="Y1334">
        <v>0</v>
      </c>
      <c r="Z1334">
        <v>124.8</v>
      </c>
      <c r="AA1334">
        <v>1</v>
      </c>
      <c r="AB1334">
        <v>-0.57735026918962573</v>
      </c>
      <c r="AC1334">
        <v>0</v>
      </c>
      <c r="AD1334">
        <v>0</v>
      </c>
      <c r="AE1334">
        <v>1</v>
      </c>
      <c r="AF1334">
        <v>0</v>
      </c>
    </row>
    <row r="1335" spans="1:32" x14ac:dyDescent="0.35">
      <c r="A1335" s="1">
        <v>45352</v>
      </c>
      <c r="B1335">
        <v>2024</v>
      </c>
      <c r="C1335">
        <v>3</v>
      </c>
      <c r="D1335">
        <v>1</v>
      </c>
      <c r="E1335">
        <v>0</v>
      </c>
      <c r="F1335">
        <v>0</v>
      </c>
      <c r="G1335" t="s">
        <v>267</v>
      </c>
      <c r="H1335" t="s">
        <v>265</v>
      </c>
      <c r="I1335" t="s">
        <v>1290</v>
      </c>
      <c r="J1335" t="s">
        <v>1291</v>
      </c>
      <c r="K1335" t="s">
        <v>1293</v>
      </c>
      <c r="L1335" t="s">
        <v>63</v>
      </c>
      <c r="M1335" t="s">
        <v>1612</v>
      </c>
      <c r="N1335" t="s">
        <v>1615</v>
      </c>
      <c r="O1335">
        <v>0</v>
      </c>
      <c r="P1335">
        <v>-4620</v>
      </c>
      <c r="Q1335">
        <v>-4620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-1540</v>
      </c>
      <c r="X1335">
        <v>2667.358243656071</v>
      </c>
      <c r="Y1335">
        <v>0</v>
      </c>
      <c r="Z1335">
        <v>100</v>
      </c>
      <c r="AA1335">
        <v>1</v>
      </c>
      <c r="AB1335">
        <v>0.57735026918962573</v>
      </c>
      <c r="AC1335">
        <v>0</v>
      </c>
      <c r="AD1335">
        <v>0</v>
      </c>
      <c r="AE1335">
        <v>0</v>
      </c>
      <c r="AF1335">
        <v>0</v>
      </c>
    </row>
    <row r="1336" spans="1:32" x14ac:dyDescent="0.35">
      <c r="A1336" s="1">
        <v>45352</v>
      </c>
      <c r="B1336">
        <v>2024</v>
      </c>
      <c r="C1336">
        <v>3</v>
      </c>
      <c r="D1336">
        <v>1</v>
      </c>
      <c r="E1336">
        <v>0</v>
      </c>
      <c r="F1336">
        <v>0</v>
      </c>
      <c r="G1336" t="s">
        <v>281</v>
      </c>
      <c r="H1336" t="s">
        <v>279</v>
      </c>
      <c r="I1336" t="s">
        <v>796</v>
      </c>
      <c r="J1336" t="s">
        <v>797</v>
      </c>
      <c r="K1336" t="s">
        <v>787</v>
      </c>
      <c r="L1336" t="s">
        <v>72</v>
      </c>
      <c r="M1336" t="s">
        <v>1612</v>
      </c>
      <c r="N1336" t="s">
        <v>1615</v>
      </c>
      <c r="O1336">
        <v>2880</v>
      </c>
      <c r="P1336">
        <v>120</v>
      </c>
      <c r="Q1336">
        <v>-2760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40</v>
      </c>
      <c r="X1336">
        <v>69.282032302755098</v>
      </c>
      <c r="Y1336">
        <v>0</v>
      </c>
      <c r="Z1336">
        <v>4.1666666666666661</v>
      </c>
      <c r="AA1336">
        <v>1</v>
      </c>
      <c r="AB1336">
        <v>-0.57735026918962573</v>
      </c>
      <c r="AC1336">
        <v>0</v>
      </c>
      <c r="AD1336">
        <v>0</v>
      </c>
      <c r="AE1336">
        <v>0</v>
      </c>
      <c r="AF1336">
        <v>0</v>
      </c>
    </row>
    <row r="1337" spans="1:32" x14ac:dyDescent="0.35">
      <c r="A1337" s="1">
        <v>45352</v>
      </c>
      <c r="B1337">
        <v>2024</v>
      </c>
      <c r="C1337">
        <v>3</v>
      </c>
      <c r="D1337">
        <v>1</v>
      </c>
      <c r="E1337">
        <v>0</v>
      </c>
      <c r="F1337">
        <v>0</v>
      </c>
      <c r="G1337" t="s">
        <v>629</v>
      </c>
      <c r="H1337" t="s">
        <v>272</v>
      </c>
      <c r="I1337" t="s">
        <v>991</v>
      </c>
      <c r="J1337" t="s">
        <v>992</v>
      </c>
      <c r="K1337" t="s">
        <v>994</v>
      </c>
      <c r="L1337" t="s">
        <v>63</v>
      </c>
      <c r="M1337" t="s">
        <v>1612</v>
      </c>
      <c r="N1337" t="s">
        <v>1615</v>
      </c>
      <c r="O1337">
        <v>0</v>
      </c>
      <c r="P1337">
        <v>4500</v>
      </c>
      <c r="Q1337">
        <v>4500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1500</v>
      </c>
      <c r="X1337">
        <v>2598.076211353316</v>
      </c>
      <c r="Y1337">
        <v>0</v>
      </c>
      <c r="Z1337">
        <v>100</v>
      </c>
      <c r="AA1337">
        <v>1</v>
      </c>
      <c r="AB1337">
        <v>-0.57735026918962573</v>
      </c>
      <c r="AC1337">
        <v>0</v>
      </c>
      <c r="AD1337">
        <v>0</v>
      </c>
      <c r="AE1337">
        <v>0</v>
      </c>
      <c r="AF1337">
        <v>0</v>
      </c>
    </row>
    <row r="1338" spans="1:32" x14ac:dyDescent="0.35">
      <c r="A1338" s="1">
        <v>45352</v>
      </c>
      <c r="B1338">
        <v>2024</v>
      </c>
      <c r="C1338">
        <v>3</v>
      </c>
      <c r="D1338">
        <v>1</v>
      </c>
      <c r="E1338">
        <v>0</v>
      </c>
      <c r="F1338">
        <v>0</v>
      </c>
      <c r="G1338" t="s">
        <v>629</v>
      </c>
      <c r="H1338" t="s">
        <v>272</v>
      </c>
      <c r="I1338" t="s">
        <v>1129</v>
      </c>
      <c r="J1338" t="s">
        <v>1130</v>
      </c>
      <c r="K1338" t="s">
        <v>1132</v>
      </c>
      <c r="L1338" t="s">
        <v>63</v>
      </c>
      <c r="M1338" t="s">
        <v>1612</v>
      </c>
      <c r="N1338" t="s">
        <v>1615</v>
      </c>
      <c r="O1338">
        <v>13380</v>
      </c>
      <c r="P1338">
        <v>10120</v>
      </c>
      <c r="Q1338">
        <v>-3260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3373.3333333333335</v>
      </c>
      <c r="X1338">
        <v>5842.7847241990121</v>
      </c>
      <c r="Y1338">
        <v>0</v>
      </c>
      <c r="Z1338">
        <v>75.635276532137524</v>
      </c>
      <c r="AA1338">
        <v>1</v>
      </c>
      <c r="AB1338">
        <v>-0.57735026918962584</v>
      </c>
      <c r="AC1338">
        <v>0</v>
      </c>
      <c r="AD1338">
        <v>0</v>
      </c>
      <c r="AE1338">
        <v>0</v>
      </c>
      <c r="AF1338">
        <v>0</v>
      </c>
    </row>
    <row r="1339" spans="1:32" x14ac:dyDescent="0.35">
      <c r="A1339" s="1">
        <v>45352</v>
      </c>
      <c r="B1339">
        <v>2024</v>
      </c>
      <c r="C1339">
        <v>3</v>
      </c>
      <c r="D1339">
        <v>1</v>
      </c>
      <c r="E1339">
        <v>0</v>
      </c>
      <c r="F1339">
        <v>0</v>
      </c>
      <c r="G1339" t="s">
        <v>267</v>
      </c>
      <c r="H1339" t="s">
        <v>265</v>
      </c>
      <c r="I1339" t="s">
        <v>1090</v>
      </c>
      <c r="J1339" t="s">
        <v>1091</v>
      </c>
      <c r="K1339" t="s">
        <v>1093</v>
      </c>
      <c r="L1339" t="s">
        <v>63</v>
      </c>
      <c r="M1339" t="s">
        <v>1612</v>
      </c>
      <c r="N1339" t="s">
        <v>1615</v>
      </c>
      <c r="O1339">
        <v>0</v>
      </c>
      <c r="P1339">
        <v>1000</v>
      </c>
      <c r="Q1339">
        <v>1000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333.33333333333331</v>
      </c>
      <c r="X1339">
        <v>577.35026918962581</v>
      </c>
      <c r="Y1339">
        <v>0</v>
      </c>
      <c r="Z1339">
        <v>100</v>
      </c>
      <c r="AA1339">
        <v>1</v>
      </c>
      <c r="AB1339">
        <v>-0.57735026918962573</v>
      </c>
      <c r="AC1339">
        <v>0</v>
      </c>
      <c r="AD1339">
        <v>0</v>
      </c>
      <c r="AE1339">
        <v>0</v>
      </c>
      <c r="AF1339">
        <v>0</v>
      </c>
    </row>
    <row r="1340" spans="1:32" x14ac:dyDescent="0.35">
      <c r="A1340" s="1">
        <v>45352</v>
      </c>
      <c r="B1340">
        <v>2024</v>
      </c>
      <c r="C1340">
        <v>3</v>
      </c>
      <c r="D1340">
        <v>1</v>
      </c>
      <c r="E1340">
        <v>0</v>
      </c>
      <c r="F1340">
        <v>0</v>
      </c>
      <c r="G1340" t="s">
        <v>267</v>
      </c>
      <c r="H1340" t="s">
        <v>265</v>
      </c>
      <c r="I1340" t="s">
        <v>761</v>
      </c>
      <c r="J1340" t="s">
        <v>762</v>
      </c>
      <c r="K1340" t="s">
        <v>764</v>
      </c>
      <c r="L1340" t="s">
        <v>60</v>
      </c>
      <c r="M1340" t="s">
        <v>1612</v>
      </c>
      <c r="N1340" t="s">
        <v>1615</v>
      </c>
      <c r="O1340">
        <v>620</v>
      </c>
      <c r="P1340">
        <v>620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206.66666666666666</v>
      </c>
      <c r="X1340">
        <v>357.95716689756802</v>
      </c>
      <c r="Y1340">
        <v>0</v>
      </c>
      <c r="Z1340">
        <v>100</v>
      </c>
      <c r="AA1340">
        <v>1</v>
      </c>
      <c r="AB1340">
        <v>-0.57735026918962562</v>
      </c>
      <c r="AC1340">
        <v>0</v>
      </c>
      <c r="AD1340">
        <v>0</v>
      </c>
      <c r="AE1340">
        <v>0</v>
      </c>
      <c r="AF1340">
        <v>0</v>
      </c>
    </row>
    <row r="1341" spans="1:32" x14ac:dyDescent="0.35">
      <c r="A1341" s="1">
        <v>45352</v>
      </c>
      <c r="B1341">
        <v>2024</v>
      </c>
      <c r="C1341">
        <v>3</v>
      </c>
      <c r="D1341">
        <v>1</v>
      </c>
      <c r="E1341">
        <v>0</v>
      </c>
      <c r="F1341">
        <v>0</v>
      </c>
      <c r="G1341" t="s">
        <v>267</v>
      </c>
      <c r="H1341" t="s">
        <v>265</v>
      </c>
      <c r="I1341" t="s">
        <v>837</v>
      </c>
      <c r="J1341" t="s">
        <v>838</v>
      </c>
      <c r="K1341" t="s">
        <v>840</v>
      </c>
      <c r="L1341" t="s">
        <v>66</v>
      </c>
      <c r="M1341" t="s">
        <v>1612</v>
      </c>
      <c r="N1341" t="s">
        <v>1615</v>
      </c>
      <c r="O1341">
        <v>500</v>
      </c>
      <c r="P1341">
        <v>500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166.66666666666666</v>
      </c>
      <c r="X1341">
        <v>288.6751345948129</v>
      </c>
      <c r="Y1341">
        <v>0</v>
      </c>
      <c r="Z1341">
        <v>100</v>
      </c>
      <c r="AA1341">
        <v>1</v>
      </c>
      <c r="AB1341">
        <v>-0.57735026918962573</v>
      </c>
      <c r="AC1341">
        <v>0</v>
      </c>
      <c r="AD1341">
        <v>0</v>
      </c>
      <c r="AE1341">
        <v>0</v>
      </c>
      <c r="AF1341">
        <v>0</v>
      </c>
    </row>
    <row r="1342" spans="1:32" x14ac:dyDescent="0.35">
      <c r="A1342" s="1">
        <v>45352</v>
      </c>
      <c r="B1342">
        <v>2024</v>
      </c>
      <c r="C1342">
        <v>3</v>
      </c>
      <c r="D1342">
        <v>1</v>
      </c>
      <c r="E1342">
        <v>0</v>
      </c>
      <c r="F1342">
        <v>0</v>
      </c>
      <c r="G1342" t="s">
        <v>267</v>
      </c>
      <c r="H1342" t="s">
        <v>265</v>
      </c>
      <c r="I1342" t="s">
        <v>865</v>
      </c>
      <c r="J1342" t="s">
        <v>866</v>
      </c>
      <c r="K1342" t="s">
        <v>219</v>
      </c>
      <c r="L1342" t="s">
        <v>66</v>
      </c>
      <c r="M1342" t="s">
        <v>1612</v>
      </c>
      <c r="N1342" t="s">
        <v>1615</v>
      </c>
      <c r="O1342">
        <v>15250</v>
      </c>
      <c r="P1342">
        <v>20380</v>
      </c>
      <c r="Q1342">
        <v>5130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6793.333333333333</v>
      </c>
      <c r="X1342">
        <v>11766.398486084574</v>
      </c>
      <c r="Y1342">
        <v>0</v>
      </c>
      <c r="Z1342">
        <v>133.63934426229508</v>
      </c>
      <c r="AA1342">
        <v>1</v>
      </c>
      <c r="AB1342">
        <v>-0.57735026918962573</v>
      </c>
      <c r="AC1342">
        <v>0</v>
      </c>
      <c r="AD1342">
        <v>0</v>
      </c>
      <c r="AE1342">
        <v>2</v>
      </c>
      <c r="AF1342">
        <v>0</v>
      </c>
    </row>
    <row r="1343" spans="1:32" x14ac:dyDescent="0.35">
      <c r="A1343" s="1">
        <v>45352</v>
      </c>
      <c r="B1343">
        <v>2024</v>
      </c>
      <c r="C1343">
        <v>3</v>
      </c>
      <c r="D1343">
        <v>1</v>
      </c>
      <c r="E1343">
        <v>0</v>
      </c>
      <c r="F1343">
        <v>0</v>
      </c>
      <c r="G1343" t="s">
        <v>635</v>
      </c>
      <c r="H1343" t="s">
        <v>288</v>
      </c>
      <c r="I1343" t="s">
        <v>796</v>
      </c>
      <c r="J1343" t="s">
        <v>797</v>
      </c>
      <c r="K1343" t="s">
        <v>787</v>
      </c>
      <c r="L1343" t="s">
        <v>60</v>
      </c>
      <c r="M1343" t="s">
        <v>1612</v>
      </c>
      <c r="N1343" t="s">
        <v>1615</v>
      </c>
      <c r="O1343">
        <v>64500</v>
      </c>
      <c r="P1343">
        <v>58620</v>
      </c>
      <c r="Q1343">
        <v>-5880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19540</v>
      </c>
      <c r="X1343">
        <v>33844.272779895866</v>
      </c>
      <c r="Y1343">
        <v>0</v>
      </c>
      <c r="Z1343">
        <v>90.883720930232556</v>
      </c>
      <c r="AA1343">
        <v>1</v>
      </c>
      <c r="AB1343">
        <v>-0.57735026918962573</v>
      </c>
      <c r="AC1343">
        <v>0</v>
      </c>
      <c r="AD1343">
        <v>0</v>
      </c>
      <c r="AE1343">
        <v>0</v>
      </c>
      <c r="AF1343">
        <v>0</v>
      </c>
    </row>
    <row r="1344" spans="1:32" x14ac:dyDescent="0.35">
      <c r="A1344" s="1">
        <v>45352</v>
      </c>
      <c r="B1344">
        <v>2024</v>
      </c>
      <c r="C1344">
        <v>3</v>
      </c>
      <c r="D1344">
        <v>1</v>
      </c>
      <c r="E1344">
        <v>0</v>
      </c>
      <c r="F1344">
        <v>0</v>
      </c>
      <c r="G1344" t="s">
        <v>267</v>
      </c>
      <c r="H1344" t="s">
        <v>265</v>
      </c>
      <c r="I1344" t="s">
        <v>877</v>
      </c>
      <c r="J1344" t="s">
        <v>878</v>
      </c>
      <c r="K1344" t="s">
        <v>219</v>
      </c>
      <c r="L1344" t="s">
        <v>63</v>
      </c>
      <c r="M1344" t="s">
        <v>1612</v>
      </c>
      <c r="N1344" t="s">
        <v>1615</v>
      </c>
      <c r="O1344">
        <v>18250</v>
      </c>
      <c r="P1344">
        <v>13750</v>
      </c>
      <c r="Q1344">
        <v>-4500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4583.333333333333</v>
      </c>
      <c r="X1344">
        <v>7938.5662013573547</v>
      </c>
      <c r="Y1344">
        <v>0</v>
      </c>
      <c r="Z1344">
        <v>75.342465753424662</v>
      </c>
      <c r="AA1344">
        <v>1</v>
      </c>
      <c r="AB1344">
        <v>-0.57735026918962573</v>
      </c>
      <c r="AC1344">
        <v>0</v>
      </c>
      <c r="AD1344">
        <v>0</v>
      </c>
      <c r="AE1344">
        <v>0</v>
      </c>
      <c r="AF1344">
        <v>0</v>
      </c>
    </row>
    <row r="1345" spans="1:32" x14ac:dyDescent="0.35">
      <c r="A1345" s="1">
        <v>45352</v>
      </c>
      <c r="B1345">
        <v>2024</v>
      </c>
      <c r="C1345">
        <v>3</v>
      </c>
      <c r="D1345">
        <v>1</v>
      </c>
      <c r="E1345">
        <v>0</v>
      </c>
      <c r="F1345">
        <v>0</v>
      </c>
      <c r="G1345" t="s">
        <v>267</v>
      </c>
      <c r="H1345" t="s">
        <v>265</v>
      </c>
      <c r="I1345" t="s">
        <v>1353</v>
      </c>
      <c r="J1345" t="s">
        <v>1354</v>
      </c>
      <c r="K1345" t="s">
        <v>1346</v>
      </c>
      <c r="L1345" t="s">
        <v>60</v>
      </c>
      <c r="M1345" t="s">
        <v>1612</v>
      </c>
      <c r="N1345" t="s">
        <v>1615</v>
      </c>
      <c r="O1345">
        <v>0</v>
      </c>
      <c r="P1345">
        <v>-118120</v>
      </c>
      <c r="Q1345">
        <v>-118120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-39373.333333333336</v>
      </c>
      <c r="X1345">
        <v>68196.61379667859</v>
      </c>
      <c r="Y1345">
        <v>0</v>
      </c>
      <c r="Z1345">
        <v>100</v>
      </c>
      <c r="AA1345">
        <v>1</v>
      </c>
      <c r="AB1345">
        <v>0.57735026918962584</v>
      </c>
      <c r="AC1345">
        <v>0</v>
      </c>
      <c r="AD1345">
        <v>0</v>
      </c>
      <c r="AE1345">
        <v>0</v>
      </c>
      <c r="AF1345">
        <v>0</v>
      </c>
    </row>
    <row r="1346" spans="1:32" x14ac:dyDescent="0.35">
      <c r="A1346" s="1">
        <v>45352</v>
      </c>
      <c r="B1346">
        <v>2024</v>
      </c>
      <c r="C1346">
        <v>3</v>
      </c>
      <c r="D1346">
        <v>1</v>
      </c>
      <c r="E1346">
        <v>0</v>
      </c>
      <c r="F1346">
        <v>0</v>
      </c>
      <c r="G1346" t="s">
        <v>294</v>
      </c>
      <c r="H1346" t="s">
        <v>292</v>
      </c>
      <c r="I1346" t="s">
        <v>982</v>
      </c>
      <c r="J1346" t="s">
        <v>983</v>
      </c>
      <c r="K1346" t="s">
        <v>972</v>
      </c>
      <c r="L1346" t="s">
        <v>75</v>
      </c>
      <c r="M1346" t="s">
        <v>1612</v>
      </c>
      <c r="N1346" t="s">
        <v>1615</v>
      </c>
      <c r="O1346">
        <v>2250</v>
      </c>
      <c r="P1346">
        <v>1120</v>
      </c>
      <c r="Q1346">
        <v>-1130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373.33333333333331</v>
      </c>
      <c r="X1346">
        <v>646.63230149238086</v>
      </c>
      <c r="Y1346">
        <v>0</v>
      </c>
      <c r="Z1346">
        <v>49.777777777777779</v>
      </c>
      <c r="AA1346">
        <v>1</v>
      </c>
      <c r="AB1346">
        <v>-0.57735026918962573</v>
      </c>
      <c r="AC1346">
        <v>0</v>
      </c>
      <c r="AD1346">
        <v>0</v>
      </c>
      <c r="AE1346">
        <v>0</v>
      </c>
      <c r="AF1346">
        <v>0</v>
      </c>
    </row>
    <row r="1347" spans="1:32" x14ac:dyDescent="0.35">
      <c r="A1347" s="1">
        <v>45352</v>
      </c>
      <c r="B1347">
        <v>2024</v>
      </c>
      <c r="C1347">
        <v>3</v>
      </c>
      <c r="D1347">
        <v>1</v>
      </c>
      <c r="E1347">
        <v>0</v>
      </c>
      <c r="F1347">
        <v>0</v>
      </c>
      <c r="G1347" t="s">
        <v>267</v>
      </c>
      <c r="H1347" t="s">
        <v>265</v>
      </c>
      <c r="I1347" t="s">
        <v>982</v>
      </c>
      <c r="J1347" t="s">
        <v>983</v>
      </c>
      <c r="K1347" t="s">
        <v>972</v>
      </c>
      <c r="L1347" t="s">
        <v>66</v>
      </c>
      <c r="M1347" t="s">
        <v>1612</v>
      </c>
      <c r="N1347" t="s">
        <v>1615</v>
      </c>
      <c r="O1347">
        <v>35120</v>
      </c>
      <c r="P1347">
        <v>54250</v>
      </c>
      <c r="Q1347">
        <v>19130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18083.333333333332</v>
      </c>
      <c r="X1347">
        <v>31321.252103537197</v>
      </c>
      <c r="Y1347">
        <v>0</v>
      </c>
      <c r="Z1347">
        <v>154.47038724373576</v>
      </c>
      <c r="AA1347">
        <v>1</v>
      </c>
      <c r="AB1347">
        <v>-0.57735026918962573</v>
      </c>
      <c r="AC1347">
        <v>0</v>
      </c>
      <c r="AD1347">
        <v>0</v>
      </c>
      <c r="AE1347">
        <v>2</v>
      </c>
      <c r="AF1347">
        <v>0</v>
      </c>
    </row>
    <row r="1348" spans="1:32" x14ac:dyDescent="0.35">
      <c r="A1348" s="1">
        <v>45352</v>
      </c>
      <c r="B1348">
        <v>2024</v>
      </c>
      <c r="C1348">
        <v>3</v>
      </c>
      <c r="D1348">
        <v>1</v>
      </c>
      <c r="E1348">
        <v>0</v>
      </c>
      <c r="F1348">
        <v>0</v>
      </c>
      <c r="G1348" t="s">
        <v>267</v>
      </c>
      <c r="H1348" t="s">
        <v>265</v>
      </c>
      <c r="I1348" t="s">
        <v>1105</v>
      </c>
      <c r="J1348" t="s">
        <v>1106</v>
      </c>
      <c r="K1348" t="s">
        <v>1108</v>
      </c>
      <c r="L1348" t="s">
        <v>66</v>
      </c>
      <c r="M1348" t="s">
        <v>1612</v>
      </c>
      <c r="N1348" t="s">
        <v>1615</v>
      </c>
      <c r="O1348">
        <v>123620</v>
      </c>
      <c r="P1348">
        <v>140380</v>
      </c>
      <c r="Q1348">
        <v>16760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46793.333333333336</v>
      </c>
      <c r="X1348">
        <v>81048.430788839658</v>
      </c>
      <c r="Y1348">
        <v>0</v>
      </c>
      <c r="Z1348">
        <v>113.55767675133475</v>
      </c>
      <c r="AA1348">
        <v>1</v>
      </c>
      <c r="AB1348">
        <v>-0.57735026918962584</v>
      </c>
      <c r="AC1348">
        <v>0</v>
      </c>
      <c r="AD1348">
        <v>0</v>
      </c>
      <c r="AE1348">
        <v>1</v>
      </c>
      <c r="AF1348">
        <v>0</v>
      </c>
    </row>
    <row r="1349" spans="1:32" x14ac:dyDescent="0.35">
      <c r="A1349" s="1">
        <v>45352</v>
      </c>
      <c r="B1349">
        <v>2024</v>
      </c>
      <c r="C1349">
        <v>3</v>
      </c>
      <c r="D1349">
        <v>1</v>
      </c>
      <c r="E1349">
        <v>0</v>
      </c>
      <c r="F1349">
        <v>0</v>
      </c>
      <c r="G1349" t="s">
        <v>267</v>
      </c>
      <c r="H1349" t="s">
        <v>265</v>
      </c>
      <c r="I1349" t="s">
        <v>736</v>
      </c>
      <c r="J1349" t="s">
        <v>737</v>
      </c>
      <c r="K1349" t="s">
        <v>703</v>
      </c>
      <c r="L1349" t="s">
        <v>66</v>
      </c>
      <c r="M1349" t="s">
        <v>1612</v>
      </c>
      <c r="N1349" t="s">
        <v>1615</v>
      </c>
      <c r="O1349">
        <v>120</v>
      </c>
      <c r="P1349">
        <v>380</v>
      </c>
      <c r="Q1349">
        <v>260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126.66666666666667</v>
      </c>
      <c r="X1349">
        <v>219.39310229205779</v>
      </c>
      <c r="Y1349">
        <v>0</v>
      </c>
      <c r="Z1349">
        <v>316.66666666666663</v>
      </c>
      <c r="AA1349">
        <v>1</v>
      </c>
      <c r="AB1349">
        <v>-0.57735026918962584</v>
      </c>
      <c r="AC1349">
        <v>0</v>
      </c>
      <c r="AD1349">
        <v>0</v>
      </c>
      <c r="AE1349">
        <v>2</v>
      </c>
      <c r="AF1349">
        <v>0</v>
      </c>
    </row>
    <row r="1350" spans="1:32" x14ac:dyDescent="0.35">
      <c r="A1350" s="1">
        <v>45352</v>
      </c>
      <c r="B1350">
        <v>2024</v>
      </c>
      <c r="C1350">
        <v>3</v>
      </c>
      <c r="D1350">
        <v>1</v>
      </c>
      <c r="E1350">
        <v>0</v>
      </c>
      <c r="F1350">
        <v>0</v>
      </c>
      <c r="G1350" t="s">
        <v>267</v>
      </c>
      <c r="H1350" t="s">
        <v>265</v>
      </c>
      <c r="I1350" t="s">
        <v>745</v>
      </c>
      <c r="J1350" t="s">
        <v>746</v>
      </c>
      <c r="K1350" t="s">
        <v>748</v>
      </c>
      <c r="L1350" t="s">
        <v>63</v>
      </c>
      <c r="M1350" t="s">
        <v>1612</v>
      </c>
      <c r="N1350" t="s">
        <v>1615</v>
      </c>
      <c r="O1350">
        <v>250</v>
      </c>
      <c r="P1350">
        <v>500</v>
      </c>
      <c r="Q1350">
        <v>250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166.66666666666666</v>
      </c>
      <c r="X1350">
        <v>288.6751345948129</v>
      </c>
      <c r="Y1350">
        <v>0</v>
      </c>
      <c r="Z1350">
        <v>200</v>
      </c>
      <c r="AA1350">
        <v>1</v>
      </c>
      <c r="AB1350">
        <v>-0.57735026918962573</v>
      </c>
      <c r="AC1350">
        <v>0</v>
      </c>
      <c r="AD1350">
        <v>0</v>
      </c>
      <c r="AE1350">
        <v>2</v>
      </c>
      <c r="AF1350">
        <v>0</v>
      </c>
    </row>
    <row r="1351" spans="1:32" x14ac:dyDescent="0.35">
      <c r="A1351" s="1">
        <v>45352</v>
      </c>
      <c r="B1351">
        <v>2024</v>
      </c>
      <c r="C1351">
        <v>3</v>
      </c>
      <c r="D1351">
        <v>1</v>
      </c>
      <c r="E1351">
        <v>0</v>
      </c>
      <c r="F1351">
        <v>0</v>
      </c>
      <c r="G1351" t="s">
        <v>267</v>
      </c>
      <c r="H1351" t="s">
        <v>265</v>
      </c>
      <c r="I1351" t="s">
        <v>951</v>
      </c>
      <c r="J1351" t="s">
        <v>952</v>
      </c>
      <c r="K1351" t="s">
        <v>954</v>
      </c>
      <c r="L1351" t="s">
        <v>60</v>
      </c>
      <c r="M1351" t="s">
        <v>1612</v>
      </c>
      <c r="N1351" t="s">
        <v>1615</v>
      </c>
      <c r="O1351">
        <v>880</v>
      </c>
      <c r="P1351">
        <v>620</v>
      </c>
      <c r="Q1351">
        <v>-260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206.66666666666666</v>
      </c>
      <c r="X1351">
        <v>357.95716689756802</v>
      </c>
      <c r="Y1351">
        <v>0</v>
      </c>
      <c r="Z1351">
        <v>70.454545454545453</v>
      </c>
      <c r="AA1351">
        <v>1</v>
      </c>
      <c r="AB1351">
        <v>-0.57735026918962562</v>
      </c>
      <c r="AC1351">
        <v>0</v>
      </c>
      <c r="AD1351">
        <v>0</v>
      </c>
      <c r="AE1351">
        <v>0</v>
      </c>
      <c r="AF1351">
        <v>0</v>
      </c>
    </row>
    <row r="1352" spans="1:32" x14ac:dyDescent="0.35">
      <c r="A1352" s="1">
        <v>45352</v>
      </c>
      <c r="B1352">
        <v>2024</v>
      </c>
      <c r="C1352">
        <v>3</v>
      </c>
      <c r="D1352">
        <v>1</v>
      </c>
      <c r="E1352">
        <v>0</v>
      </c>
      <c r="F1352">
        <v>0</v>
      </c>
      <c r="G1352" t="s">
        <v>267</v>
      </c>
      <c r="H1352" t="s">
        <v>265</v>
      </c>
      <c r="I1352" t="s">
        <v>1255</v>
      </c>
      <c r="J1352" t="s">
        <v>1256</v>
      </c>
      <c r="K1352" t="s">
        <v>1258</v>
      </c>
      <c r="L1352" t="s">
        <v>60</v>
      </c>
      <c r="M1352" t="s">
        <v>1612</v>
      </c>
      <c r="N1352" t="s">
        <v>1615</v>
      </c>
      <c r="O1352">
        <v>0</v>
      </c>
      <c r="P1352">
        <v>31250</v>
      </c>
      <c r="Q1352">
        <v>31250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10416.666666666666</v>
      </c>
      <c r="X1352">
        <v>18042.195912175805</v>
      </c>
      <c r="Y1352">
        <v>0</v>
      </c>
      <c r="Z1352">
        <v>100</v>
      </c>
      <c r="AA1352">
        <v>1</v>
      </c>
      <c r="AB1352">
        <v>-0.57735026918962573</v>
      </c>
      <c r="AC1352">
        <v>0</v>
      </c>
      <c r="AD1352">
        <v>0</v>
      </c>
      <c r="AE1352">
        <v>0</v>
      </c>
      <c r="AF1352">
        <v>0</v>
      </c>
    </row>
    <row r="1353" spans="1:32" x14ac:dyDescent="0.35">
      <c r="A1353" s="1">
        <v>45352</v>
      </c>
      <c r="B1353">
        <v>2024</v>
      </c>
      <c r="C1353">
        <v>3</v>
      </c>
      <c r="D1353">
        <v>1</v>
      </c>
      <c r="E1353">
        <v>0</v>
      </c>
      <c r="F1353">
        <v>0</v>
      </c>
      <c r="G1353" t="s">
        <v>629</v>
      </c>
      <c r="H1353" t="s">
        <v>272</v>
      </c>
      <c r="I1353" t="s">
        <v>1042</v>
      </c>
      <c r="J1353" t="s">
        <v>1043</v>
      </c>
      <c r="K1353" t="s">
        <v>1045</v>
      </c>
      <c r="L1353" t="s">
        <v>60</v>
      </c>
      <c r="M1353" t="s">
        <v>1612</v>
      </c>
      <c r="N1353" t="s">
        <v>1615</v>
      </c>
      <c r="O1353">
        <v>0</v>
      </c>
      <c r="P1353">
        <v>5750</v>
      </c>
      <c r="Q1353">
        <v>5750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1916.6666666666667</v>
      </c>
      <c r="X1353">
        <v>3319.7640478403478</v>
      </c>
      <c r="Y1353">
        <v>0</v>
      </c>
      <c r="Z1353">
        <v>100</v>
      </c>
      <c r="AA1353">
        <v>1</v>
      </c>
      <c r="AB1353">
        <v>-0.57735026918962584</v>
      </c>
      <c r="AC1353">
        <v>0</v>
      </c>
      <c r="AD1353">
        <v>0</v>
      </c>
      <c r="AE1353">
        <v>0</v>
      </c>
      <c r="AF1353">
        <v>0</v>
      </c>
    </row>
    <row r="1354" spans="1:32" x14ac:dyDescent="0.35">
      <c r="A1354" s="1">
        <v>45352</v>
      </c>
      <c r="B1354">
        <v>2024</v>
      </c>
      <c r="C1354">
        <v>3</v>
      </c>
      <c r="D1354">
        <v>1</v>
      </c>
      <c r="E1354">
        <v>0</v>
      </c>
      <c r="F1354">
        <v>0</v>
      </c>
      <c r="G1354" t="s">
        <v>629</v>
      </c>
      <c r="H1354" t="s">
        <v>272</v>
      </c>
      <c r="I1354" t="s">
        <v>700</v>
      </c>
      <c r="J1354" t="s">
        <v>701</v>
      </c>
      <c r="K1354" t="s">
        <v>703</v>
      </c>
      <c r="L1354" t="s">
        <v>60</v>
      </c>
      <c r="M1354" t="s">
        <v>1612</v>
      </c>
      <c r="N1354" t="s">
        <v>1615</v>
      </c>
      <c r="O1354">
        <v>0</v>
      </c>
      <c r="P1354">
        <v>250</v>
      </c>
      <c r="Q1354">
        <v>250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83.333333333333329</v>
      </c>
      <c r="X1354">
        <v>144.33756729740645</v>
      </c>
      <c r="Y1354">
        <v>0</v>
      </c>
      <c r="Z1354">
        <v>100</v>
      </c>
      <c r="AA1354">
        <v>1</v>
      </c>
      <c r="AB1354">
        <v>-0.57735026918962573</v>
      </c>
      <c r="AC1354">
        <v>0</v>
      </c>
      <c r="AD1354">
        <v>0</v>
      </c>
      <c r="AE1354">
        <v>0</v>
      </c>
      <c r="AF1354">
        <v>0</v>
      </c>
    </row>
    <row r="1355" spans="1:32" x14ac:dyDescent="0.35">
      <c r="A1355" s="1">
        <v>45352</v>
      </c>
      <c r="B1355">
        <v>2024</v>
      </c>
      <c r="C1355">
        <v>3</v>
      </c>
      <c r="D1355">
        <v>1</v>
      </c>
      <c r="E1355">
        <v>0</v>
      </c>
      <c r="F1355">
        <v>0</v>
      </c>
      <c r="G1355" t="s">
        <v>629</v>
      </c>
      <c r="H1355" t="s">
        <v>272</v>
      </c>
      <c r="I1355" t="s">
        <v>706</v>
      </c>
      <c r="J1355" t="s">
        <v>707</v>
      </c>
      <c r="K1355" t="s">
        <v>703</v>
      </c>
      <c r="L1355" t="s">
        <v>63</v>
      </c>
      <c r="M1355" t="s">
        <v>1612</v>
      </c>
      <c r="N1355" t="s">
        <v>1615</v>
      </c>
      <c r="O1355">
        <v>0</v>
      </c>
      <c r="P1355">
        <v>250</v>
      </c>
      <c r="Q1355">
        <v>250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83.333333333333329</v>
      </c>
      <c r="X1355">
        <v>144.33756729740645</v>
      </c>
      <c r="Y1355">
        <v>0</v>
      </c>
      <c r="Z1355">
        <v>100</v>
      </c>
      <c r="AA1355">
        <v>1</v>
      </c>
      <c r="AB1355">
        <v>-0.57735026918962573</v>
      </c>
      <c r="AC1355">
        <v>0</v>
      </c>
      <c r="AD1355">
        <v>0</v>
      </c>
      <c r="AE1355">
        <v>0</v>
      </c>
      <c r="AF1355">
        <v>0</v>
      </c>
    </row>
    <row r="1356" spans="1:32" x14ac:dyDescent="0.35">
      <c r="A1356" s="1">
        <v>45352</v>
      </c>
      <c r="B1356">
        <v>2024</v>
      </c>
      <c r="C1356">
        <v>3</v>
      </c>
      <c r="D1356">
        <v>1</v>
      </c>
      <c r="E1356">
        <v>0</v>
      </c>
      <c r="F1356">
        <v>0</v>
      </c>
      <c r="G1356" t="s">
        <v>267</v>
      </c>
      <c r="H1356" t="s">
        <v>265</v>
      </c>
      <c r="I1356" t="s">
        <v>979</v>
      </c>
      <c r="J1356" t="s">
        <v>980</v>
      </c>
      <c r="K1356" t="s">
        <v>972</v>
      </c>
      <c r="L1356" t="s">
        <v>63</v>
      </c>
      <c r="M1356" t="s">
        <v>1612</v>
      </c>
      <c r="N1356" t="s">
        <v>1615</v>
      </c>
      <c r="O1356">
        <v>0</v>
      </c>
      <c r="P1356">
        <v>250</v>
      </c>
      <c r="Q1356">
        <v>250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83.333333333333329</v>
      </c>
      <c r="X1356">
        <v>144.33756729740645</v>
      </c>
      <c r="Y1356">
        <v>0</v>
      </c>
      <c r="Z1356">
        <v>100</v>
      </c>
      <c r="AA1356">
        <v>1</v>
      </c>
      <c r="AB1356">
        <v>-0.57735026918962573</v>
      </c>
      <c r="AC1356">
        <v>0</v>
      </c>
      <c r="AD1356">
        <v>0</v>
      </c>
      <c r="AE1356">
        <v>0</v>
      </c>
      <c r="AF1356">
        <v>0</v>
      </c>
    </row>
    <row r="1357" spans="1:32" x14ac:dyDescent="0.35">
      <c r="A1357" s="1">
        <v>45352</v>
      </c>
      <c r="B1357">
        <v>2024</v>
      </c>
      <c r="C1357">
        <v>3</v>
      </c>
      <c r="D1357">
        <v>1</v>
      </c>
      <c r="E1357">
        <v>0</v>
      </c>
      <c r="F1357">
        <v>0</v>
      </c>
      <c r="G1357" t="s">
        <v>267</v>
      </c>
      <c r="H1357" t="s">
        <v>265</v>
      </c>
      <c r="I1357" t="s">
        <v>1042</v>
      </c>
      <c r="J1357" t="s">
        <v>1043</v>
      </c>
      <c r="K1357" t="s">
        <v>1045</v>
      </c>
      <c r="L1357" t="s">
        <v>63</v>
      </c>
      <c r="M1357" t="s">
        <v>1612</v>
      </c>
      <c r="N1357" t="s">
        <v>1615</v>
      </c>
      <c r="O1357">
        <v>2380</v>
      </c>
      <c r="P1357">
        <v>18500</v>
      </c>
      <c r="Q1357">
        <v>16120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6166.666666666667</v>
      </c>
      <c r="X1357">
        <v>10680.979980008076</v>
      </c>
      <c r="Y1357">
        <v>0</v>
      </c>
      <c r="Z1357">
        <v>777.31092436974791</v>
      </c>
      <c r="AA1357">
        <v>1</v>
      </c>
      <c r="AB1357">
        <v>-0.57735026918962584</v>
      </c>
      <c r="AC1357">
        <v>0</v>
      </c>
      <c r="AD1357">
        <v>0</v>
      </c>
      <c r="AE1357">
        <v>2</v>
      </c>
      <c r="AF1357">
        <v>0</v>
      </c>
    </row>
    <row r="1358" spans="1:32" x14ac:dyDescent="0.35">
      <c r="A1358" s="1">
        <v>45352</v>
      </c>
      <c r="B1358">
        <v>2024</v>
      </c>
      <c r="C1358">
        <v>3</v>
      </c>
      <c r="D1358">
        <v>1</v>
      </c>
      <c r="E1358">
        <v>0</v>
      </c>
      <c r="F1358">
        <v>0</v>
      </c>
      <c r="G1358" t="s">
        <v>267</v>
      </c>
      <c r="H1358" t="s">
        <v>265</v>
      </c>
      <c r="I1358" t="s">
        <v>1105</v>
      </c>
      <c r="J1358" t="s">
        <v>1106</v>
      </c>
      <c r="K1358" t="s">
        <v>1108</v>
      </c>
      <c r="L1358" t="s">
        <v>60</v>
      </c>
      <c r="M1358" t="s">
        <v>1612</v>
      </c>
      <c r="N1358" t="s">
        <v>1615</v>
      </c>
      <c r="O1358">
        <v>21000</v>
      </c>
      <c r="P1358">
        <v>20120</v>
      </c>
      <c r="Q1358">
        <v>-880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6706.666666666667</v>
      </c>
      <c r="X1358">
        <v>11616.287416095269</v>
      </c>
      <c r="Y1358">
        <v>0</v>
      </c>
      <c r="Z1358">
        <v>95.80952380952381</v>
      </c>
      <c r="AA1358">
        <v>1</v>
      </c>
      <c r="AB1358">
        <v>-0.57735026918962584</v>
      </c>
      <c r="AC1358">
        <v>0</v>
      </c>
      <c r="AD1358">
        <v>0</v>
      </c>
      <c r="AE1358">
        <v>0</v>
      </c>
      <c r="AF1358">
        <v>0</v>
      </c>
    </row>
    <row r="1359" spans="1:32" x14ac:dyDescent="0.35">
      <c r="A1359" s="1">
        <v>45352</v>
      </c>
      <c r="B1359">
        <v>2024</v>
      </c>
      <c r="C1359">
        <v>3</v>
      </c>
      <c r="D1359">
        <v>1</v>
      </c>
      <c r="E1359">
        <v>0</v>
      </c>
      <c r="F1359">
        <v>0</v>
      </c>
      <c r="G1359" t="s">
        <v>624</v>
      </c>
      <c r="H1359" t="s">
        <v>622</v>
      </c>
      <c r="I1359" t="s">
        <v>1343</v>
      </c>
      <c r="J1359" t="s">
        <v>1344</v>
      </c>
      <c r="K1359" t="s">
        <v>1346</v>
      </c>
      <c r="L1359" t="s">
        <v>63</v>
      </c>
      <c r="M1359" t="s">
        <v>1612</v>
      </c>
      <c r="N1359" t="s">
        <v>1615</v>
      </c>
      <c r="O1359">
        <v>0</v>
      </c>
      <c r="P1359">
        <v>-48620</v>
      </c>
      <c r="Q1359">
        <v>-48620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-16206.666666666666</v>
      </c>
      <c r="X1359">
        <v>28070.770087999605</v>
      </c>
      <c r="Y1359">
        <v>0</v>
      </c>
      <c r="Z1359">
        <v>100</v>
      </c>
      <c r="AA1359">
        <v>1</v>
      </c>
      <c r="AB1359">
        <v>0.57735026918962573</v>
      </c>
      <c r="AC1359">
        <v>0</v>
      </c>
      <c r="AD1359">
        <v>0</v>
      </c>
      <c r="AE1359">
        <v>0</v>
      </c>
      <c r="AF1359">
        <v>0</v>
      </c>
    </row>
    <row r="1360" spans="1:32" x14ac:dyDescent="0.35">
      <c r="A1360" s="1">
        <v>45352</v>
      </c>
      <c r="B1360">
        <v>2024</v>
      </c>
      <c r="C1360">
        <v>3</v>
      </c>
      <c r="D1360">
        <v>1</v>
      </c>
      <c r="E1360">
        <v>0</v>
      </c>
      <c r="F1360">
        <v>0</v>
      </c>
      <c r="G1360" t="s">
        <v>267</v>
      </c>
      <c r="H1360" t="s">
        <v>265</v>
      </c>
      <c r="I1360" t="s">
        <v>1042</v>
      </c>
      <c r="J1360" t="s">
        <v>1043</v>
      </c>
      <c r="K1360" t="s">
        <v>1045</v>
      </c>
      <c r="L1360" t="s">
        <v>66</v>
      </c>
      <c r="M1360" t="s">
        <v>1612</v>
      </c>
      <c r="N1360" t="s">
        <v>1615</v>
      </c>
      <c r="O1360">
        <v>0</v>
      </c>
      <c r="P1360">
        <v>2250</v>
      </c>
      <c r="Q1360">
        <v>2250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750</v>
      </c>
      <c r="X1360">
        <v>1299.038105676658</v>
      </c>
      <c r="Y1360">
        <v>0</v>
      </c>
      <c r="Z1360">
        <v>100</v>
      </c>
      <c r="AA1360">
        <v>1</v>
      </c>
      <c r="AB1360">
        <v>-0.57735026918962573</v>
      </c>
      <c r="AC1360">
        <v>0</v>
      </c>
      <c r="AD1360">
        <v>0</v>
      </c>
      <c r="AE1360">
        <v>0</v>
      </c>
      <c r="AF1360">
        <v>0</v>
      </c>
    </row>
    <row r="1361" spans="1:32" x14ac:dyDescent="0.35">
      <c r="A1361" s="1">
        <v>45352</v>
      </c>
      <c r="B1361">
        <v>2024</v>
      </c>
      <c r="C1361">
        <v>3</v>
      </c>
      <c r="D1361">
        <v>1</v>
      </c>
      <c r="E1361">
        <v>0</v>
      </c>
      <c r="F1361">
        <v>0</v>
      </c>
      <c r="G1361" t="s">
        <v>267</v>
      </c>
      <c r="H1361" t="s">
        <v>265</v>
      </c>
      <c r="I1361" t="s">
        <v>653</v>
      </c>
      <c r="J1361" t="s">
        <v>654</v>
      </c>
      <c r="K1361" t="s">
        <v>212</v>
      </c>
      <c r="L1361" t="s">
        <v>66</v>
      </c>
      <c r="M1361" t="s">
        <v>1612</v>
      </c>
      <c r="N1361" t="s">
        <v>1615</v>
      </c>
      <c r="O1361">
        <v>120</v>
      </c>
      <c r="P1361">
        <v>380</v>
      </c>
      <c r="Q1361">
        <v>260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126.66666666666667</v>
      </c>
      <c r="X1361">
        <v>219.39310229205779</v>
      </c>
      <c r="Y1361">
        <v>0</v>
      </c>
      <c r="Z1361">
        <v>316.66666666666663</v>
      </c>
      <c r="AA1361">
        <v>1</v>
      </c>
      <c r="AB1361">
        <v>-0.57735026918962584</v>
      </c>
      <c r="AC1361">
        <v>0</v>
      </c>
      <c r="AD1361">
        <v>0</v>
      </c>
      <c r="AE1361">
        <v>2</v>
      </c>
      <c r="AF1361">
        <v>0</v>
      </c>
    </row>
    <row r="1362" spans="1:32" x14ac:dyDescent="0.35">
      <c r="A1362" s="1">
        <v>45352</v>
      </c>
      <c r="B1362">
        <v>2024</v>
      </c>
      <c r="C1362">
        <v>3</v>
      </c>
      <c r="D1362">
        <v>1</v>
      </c>
      <c r="E1362">
        <v>0</v>
      </c>
      <c r="F1362">
        <v>0</v>
      </c>
      <c r="G1362" t="s">
        <v>267</v>
      </c>
      <c r="H1362" t="s">
        <v>265</v>
      </c>
      <c r="I1362" t="s">
        <v>733</v>
      </c>
      <c r="J1362" t="s">
        <v>734</v>
      </c>
      <c r="K1362" t="s">
        <v>703</v>
      </c>
      <c r="L1362" t="s">
        <v>63</v>
      </c>
      <c r="M1362" t="s">
        <v>1612</v>
      </c>
      <c r="N1362" t="s">
        <v>1615</v>
      </c>
      <c r="O1362">
        <v>1120</v>
      </c>
      <c r="P1362">
        <v>1380</v>
      </c>
      <c r="Q1362">
        <v>260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460</v>
      </c>
      <c r="X1362">
        <v>796.74337148168354</v>
      </c>
      <c r="Y1362">
        <v>0</v>
      </c>
      <c r="Z1362">
        <v>123.21428571428572</v>
      </c>
      <c r="AA1362">
        <v>1</v>
      </c>
      <c r="AB1362">
        <v>-0.57735026918962573</v>
      </c>
      <c r="AC1362">
        <v>0</v>
      </c>
      <c r="AD1362">
        <v>0</v>
      </c>
      <c r="AE1362">
        <v>1</v>
      </c>
      <c r="AF1362">
        <v>0</v>
      </c>
    </row>
    <row r="1363" spans="1:32" x14ac:dyDescent="0.35">
      <c r="A1363" s="1">
        <v>45352</v>
      </c>
      <c r="B1363">
        <v>2024</v>
      </c>
      <c r="C1363">
        <v>3</v>
      </c>
      <c r="D1363">
        <v>1</v>
      </c>
      <c r="E1363">
        <v>0</v>
      </c>
      <c r="F1363">
        <v>0</v>
      </c>
      <c r="G1363" t="s">
        <v>267</v>
      </c>
      <c r="H1363" t="s">
        <v>265</v>
      </c>
      <c r="I1363" t="s">
        <v>778</v>
      </c>
      <c r="J1363" t="s">
        <v>779</v>
      </c>
      <c r="K1363" t="s">
        <v>781</v>
      </c>
      <c r="L1363" t="s">
        <v>63</v>
      </c>
      <c r="M1363" t="s">
        <v>1612</v>
      </c>
      <c r="N1363" t="s">
        <v>1615</v>
      </c>
      <c r="O1363">
        <v>0</v>
      </c>
      <c r="P1363">
        <v>120</v>
      </c>
      <c r="Q1363">
        <v>120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40</v>
      </c>
      <c r="X1363">
        <v>69.282032302755098</v>
      </c>
      <c r="Y1363">
        <v>0</v>
      </c>
      <c r="Z1363">
        <v>100</v>
      </c>
      <c r="AA1363">
        <v>1</v>
      </c>
      <c r="AB1363">
        <v>-0.57735026918962573</v>
      </c>
      <c r="AC1363">
        <v>0</v>
      </c>
      <c r="AD1363">
        <v>0</v>
      </c>
      <c r="AE1363">
        <v>0</v>
      </c>
      <c r="AF1363">
        <v>0</v>
      </c>
    </row>
    <row r="1364" spans="1:32" x14ac:dyDescent="0.35">
      <c r="A1364" s="1">
        <v>45352</v>
      </c>
      <c r="B1364">
        <v>2024</v>
      </c>
      <c r="C1364">
        <v>3</v>
      </c>
      <c r="D1364">
        <v>1</v>
      </c>
      <c r="E1364">
        <v>0</v>
      </c>
      <c r="F1364">
        <v>0</v>
      </c>
      <c r="G1364" t="s">
        <v>629</v>
      </c>
      <c r="H1364" t="s">
        <v>272</v>
      </c>
      <c r="I1364" t="s">
        <v>1096</v>
      </c>
      <c r="J1364" t="s">
        <v>1097</v>
      </c>
      <c r="K1364" t="s">
        <v>1099</v>
      </c>
      <c r="L1364" t="s">
        <v>66</v>
      </c>
      <c r="M1364" t="s">
        <v>1612</v>
      </c>
      <c r="N1364" t="s">
        <v>1615</v>
      </c>
      <c r="O1364">
        <v>26250</v>
      </c>
      <c r="P1364">
        <v>22750</v>
      </c>
      <c r="Q1364">
        <v>-3500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7583.333333333333</v>
      </c>
      <c r="X1364">
        <v>13134.718624063986</v>
      </c>
      <c r="Y1364">
        <v>0</v>
      </c>
      <c r="Z1364">
        <v>86.666666666666671</v>
      </c>
      <c r="AA1364">
        <v>1</v>
      </c>
      <c r="AB1364">
        <v>-0.57735026918962573</v>
      </c>
      <c r="AC1364">
        <v>0</v>
      </c>
      <c r="AD1364">
        <v>0</v>
      </c>
      <c r="AE1364">
        <v>0</v>
      </c>
      <c r="AF1364">
        <v>0</v>
      </c>
    </row>
    <row r="1365" spans="1:32" x14ac:dyDescent="0.35">
      <c r="A1365" s="1">
        <v>45352</v>
      </c>
      <c r="B1365">
        <v>2024</v>
      </c>
      <c r="C1365">
        <v>3</v>
      </c>
      <c r="D1365">
        <v>1</v>
      </c>
      <c r="E1365">
        <v>0</v>
      </c>
      <c r="F1365">
        <v>0</v>
      </c>
      <c r="G1365" t="s">
        <v>629</v>
      </c>
      <c r="H1365" t="s">
        <v>272</v>
      </c>
      <c r="I1365" t="s">
        <v>768</v>
      </c>
      <c r="J1365" t="s">
        <v>769</v>
      </c>
      <c r="K1365" t="s">
        <v>771</v>
      </c>
      <c r="L1365" t="s">
        <v>63</v>
      </c>
      <c r="M1365" t="s">
        <v>1612</v>
      </c>
      <c r="N1365" t="s">
        <v>1615</v>
      </c>
      <c r="O1365">
        <v>3250</v>
      </c>
      <c r="P1365">
        <v>620</v>
      </c>
      <c r="Q1365">
        <v>-2630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206.66666666666666</v>
      </c>
      <c r="X1365">
        <v>357.95716689756802</v>
      </c>
      <c r="Y1365">
        <v>0</v>
      </c>
      <c r="Z1365">
        <v>19.076923076923077</v>
      </c>
      <c r="AA1365">
        <v>1</v>
      </c>
      <c r="AB1365">
        <v>-0.57735026918962562</v>
      </c>
      <c r="AC1365">
        <v>0</v>
      </c>
      <c r="AD1365">
        <v>0</v>
      </c>
      <c r="AE1365">
        <v>0</v>
      </c>
      <c r="AF1365">
        <v>0</v>
      </c>
    </row>
    <row r="1366" spans="1:32" x14ac:dyDescent="0.35">
      <c r="A1366" s="1">
        <v>45352</v>
      </c>
      <c r="B1366">
        <v>2024</v>
      </c>
      <c r="C1366">
        <v>3</v>
      </c>
      <c r="D1366">
        <v>1</v>
      </c>
      <c r="E1366">
        <v>0</v>
      </c>
      <c r="F1366">
        <v>0</v>
      </c>
      <c r="G1366" t="s">
        <v>629</v>
      </c>
      <c r="H1366" t="s">
        <v>272</v>
      </c>
      <c r="I1366" t="s">
        <v>831</v>
      </c>
      <c r="J1366" t="s">
        <v>832</v>
      </c>
      <c r="K1366" t="s">
        <v>834</v>
      </c>
      <c r="L1366" t="s">
        <v>60</v>
      </c>
      <c r="M1366" t="s">
        <v>1612</v>
      </c>
      <c r="N1366" t="s">
        <v>1615</v>
      </c>
      <c r="O1366">
        <v>0</v>
      </c>
      <c r="P1366">
        <v>750</v>
      </c>
      <c r="Q1366">
        <v>750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250</v>
      </c>
      <c r="X1366">
        <v>433.0127018922193</v>
      </c>
      <c r="Y1366">
        <v>0</v>
      </c>
      <c r="Z1366">
        <v>100</v>
      </c>
      <c r="AA1366">
        <v>1</v>
      </c>
      <c r="AB1366">
        <v>-0.57735026918962584</v>
      </c>
      <c r="AC1366">
        <v>0</v>
      </c>
      <c r="AD1366">
        <v>0</v>
      </c>
      <c r="AE1366">
        <v>0</v>
      </c>
      <c r="AF1366">
        <v>0</v>
      </c>
    </row>
    <row r="1367" spans="1:32" x14ac:dyDescent="0.35">
      <c r="A1367" s="1">
        <v>45352</v>
      </c>
      <c r="B1367">
        <v>2024</v>
      </c>
      <c r="C1367">
        <v>3</v>
      </c>
      <c r="D1367">
        <v>1</v>
      </c>
      <c r="E1367">
        <v>0</v>
      </c>
      <c r="F1367">
        <v>0</v>
      </c>
      <c r="G1367" t="s">
        <v>294</v>
      </c>
      <c r="H1367" t="s">
        <v>292</v>
      </c>
      <c r="I1367" t="s">
        <v>687</v>
      </c>
      <c r="J1367" t="s">
        <v>688</v>
      </c>
      <c r="K1367" t="s">
        <v>690</v>
      </c>
      <c r="L1367" t="s">
        <v>75</v>
      </c>
      <c r="M1367" t="s">
        <v>1612</v>
      </c>
      <c r="N1367" t="s">
        <v>1615</v>
      </c>
      <c r="O1367">
        <v>5620</v>
      </c>
      <c r="P1367">
        <v>5380</v>
      </c>
      <c r="Q1367">
        <v>-240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1793.3333333333333</v>
      </c>
      <c r="X1367">
        <v>3106.1444482401866</v>
      </c>
      <c r="Y1367">
        <v>0</v>
      </c>
      <c r="Z1367">
        <v>95.729537366548044</v>
      </c>
      <c r="AA1367">
        <v>1</v>
      </c>
      <c r="AB1367">
        <v>-0.57735026918962573</v>
      </c>
      <c r="AC1367">
        <v>0</v>
      </c>
      <c r="AD1367">
        <v>0</v>
      </c>
      <c r="AE1367">
        <v>0</v>
      </c>
      <c r="AF1367">
        <v>0</v>
      </c>
    </row>
    <row r="1368" spans="1:32" x14ac:dyDescent="0.35">
      <c r="A1368" s="1">
        <v>45352</v>
      </c>
      <c r="B1368">
        <v>2024</v>
      </c>
      <c r="C1368">
        <v>3</v>
      </c>
      <c r="D1368">
        <v>1</v>
      </c>
      <c r="E1368">
        <v>0</v>
      </c>
      <c r="F1368">
        <v>0</v>
      </c>
      <c r="G1368" t="s">
        <v>267</v>
      </c>
      <c r="H1368" t="s">
        <v>265</v>
      </c>
      <c r="I1368" t="s">
        <v>666</v>
      </c>
      <c r="J1368" t="s">
        <v>667</v>
      </c>
      <c r="K1368" t="s">
        <v>212</v>
      </c>
      <c r="L1368" t="s">
        <v>63</v>
      </c>
      <c r="M1368" t="s">
        <v>1612</v>
      </c>
      <c r="N1368" t="s">
        <v>1615</v>
      </c>
      <c r="O1368">
        <v>2380</v>
      </c>
      <c r="P1368">
        <v>1120</v>
      </c>
      <c r="Q1368">
        <v>-1260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373.33333333333331</v>
      </c>
      <c r="X1368">
        <v>646.63230149238086</v>
      </c>
      <c r="Y1368">
        <v>0</v>
      </c>
      <c r="Z1368">
        <v>47.058823529411761</v>
      </c>
      <c r="AA1368">
        <v>1</v>
      </c>
      <c r="AB1368">
        <v>-0.57735026918962573</v>
      </c>
      <c r="AC1368">
        <v>0</v>
      </c>
      <c r="AD1368">
        <v>0</v>
      </c>
      <c r="AE1368">
        <v>0</v>
      </c>
      <c r="AF1368">
        <v>0</v>
      </c>
    </row>
    <row r="1369" spans="1:32" x14ac:dyDescent="0.35">
      <c r="A1369" s="1">
        <v>45352</v>
      </c>
      <c r="B1369">
        <v>2024</v>
      </c>
      <c r="C1369">
        <v>3</v>
      </c>
      <c r="D1369">
        <v>1</v>
      </c>
      <c r="E1369">
        <v>0</v>
      </c>
      <c r="F1369">
        <v>0</v>
      </c>
      <c r="G1369" t="s">
        <v>267</v>
      </c>
      <c r="H1369" t="s">
        <v>265</v>
      </c>
      <c r="I1369" t="s">
        <v>687</v>
      </c>
      <c r="J1369" t="s">
        <v>688</v>
      </c>
      <c r="K1369" t="s">
        <v>690</v>
      </c>
      <c r="L1369" t="s">
        <v>63</v>
      </c>
      <c r="M1369" t="s">
        <v>1612</v>
      </c>
      <c r="N1369" t="s">
        <v>1615</v>
      </c>
      <c r="O1369">
        <v>0</v>
      </c>
      <c r="P1369">
        <v>120</v>
      </c>
      <c r="Q1369">
        <v>120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40</v>
      </c>
      <c r="X1369">
        <v>69.282032302755098</v>
      </c>
      <c r="Y1369">
        <v>0</v>
      </c>
      <c r="Z1369">
        <v>100</v>
      </c>
      <c r="AA1369">
        <v>1</v>
      </c>
      <c r="AB1369">
        <v>-0.57735026918962573</v>
      </c>
      <c r="AC1369">
        <v>0</v>
      </c>
      <c r="AD1369">
        <v>0</v>
      </c>
      <c r="AE1369">
        <v>0</v>
      </c>
      <c r="AF1369">
        <v>0</v>
      </c>
    </row>
    <row r="1370" spans="1:32" x14ac:dyDescent="0.35">
      <c r="A1370" s="1">
        <v>45352</v>
      </c>
      <c r="B1370">
        <v>2024</v>
      </c>
      <c r="C1370">
        <v>3</v>
      </c>
      <c r="D1370">
        <v>1</v>
      </c>
      <c r="E1370">
        <v>0</v>
      </c>
      <c r="F1370">
        <v>0</v>
      </c>
      <c r="G1370" t="s">
        <v>267</v>
      </c>
      <c r="H1370" t="s">
        <v>265</v>
      </c>
      <c r="I1370" t="s">
        <v>761</v>
      </c>
      <c r="J1370" t="s">
        <v>762</v>
      </c>
      <c r="K1370" t="s">
        <v>764</v>
      </c>
      <c r="L1370" t="s">
        <v>66</v>
      </c>
      <c r="M1370" t="s">
        <v>1612</v>
      </c>
      <c r="N1370" t="s">
        <v>1615</v>
      </c>
      <c r="O1370">
        <v>2620</v>
      </c>
      <c r="P1370">
        <v>1000</v>
      </c>
      <c r="Q1370">
        <v>-1620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333.33333333333331</v>
      </c>
      <c r="X1370">
        <v>577.35026918962581</v>
      </c>
      <c r="Y1370">
        <v>0</v>
      </c>
      <c r="Z1370">
        <v>38.167938931297712</v>
      </c>
      <c r="AA1370">
        <v>1</v>
      </c>
      <c r="AB1370">
        <v>-0.57735026918962573</v>
      </c>
      <c r="AC1370">
        <v>0</v>
      </c>
      <c r="AD1370">
        <v>0</v>
      </c>
      <c r="AE1370">
        <v>0</v>
      </c>
      <c r="AF1370">
        <v>0</v>
      </c>
    </row>
    <row r="1371" spans="1:32" x14ac:dyDescent="0.35">
      <c r="A1371" s="1">
        <v>45352</v>
      </c>
      <c r="B1371">
        <v>2024</v>
      </c>
      <c r="C1371">
        <v>3</v>
      </c>
      <c r="D1371">
        <v>1</v>
      </c>
      <c r="E1371">
        <v>0</v>
      </c>
      <c r="F1371">
        <v>0</v>
      </c>
      <c r="G1371" t="s">
        <v>267</v>
      </c>
      <c r="H1371" t="s">
        <v>265</v>
      </c>
      <c r="I1371" t="s">
        <v>1356</v>
      </c>
      <c r="J1371" t="s">
        <v>1357</v>
      </c>
      <c r="K1371" t="s">
        <v>1359</v>
      </c>
      <c r="L1371" t="s">
        <v>63</v>
      </c>
      <c r="M1371" t="s">
        <v>1612</v>
      </c>
      <c r="N1371" t="s">
        <v>1615</v>
      </c>
      <c r="O1371">
        <v>0</v>
      </c>
      <c r="P1371">
        <v>-2120</v>
      </c>
      <c r="Q1371">
        <v>-2120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-706.66666666666663</v>
      </c>
      <c r="X1371">
        <v>1223.9825706820068</v>
      </c>
      <c r="Y1371">
        <v>0</v>
      </c>
      <c r="Z1371">
        <v>100</v>
      </c>
      <c r="AA1371">
        <v>1</v>
      </c>
      <c r="AB1371">
        <v>0.57735026918962562</v>
      </c>
      <c r="AC1371">
        <v>0</v>
      </c>
      <c r="AD1371">
        <v>0</v>
      </c>
      <c r="AE1371">
        <v>0</v>
      </c>
      <c r="AF1371">
        <v>0</v>
      </c>
    </row>
    <row r="1372" spans="1:32" x14ac:dyDescent="0.35">
      <c r="A1372" s="1">
        <v>45352</v>
      </c>
      <c r="B1372">
        <v>2024</v>
      </c>
      <c r="C1372">
        <v>3</v>
      </c>
      <c r="D1372">
        <v>1</v>
      </c>
      <c r="E1372">
        <v>0</v>
      </c>
      <c r="F1372">
        <v>0</v>
      </c>
      <c r="G1372" t="s">
        <v>624</v>
      </c>
      <c r="H1372" t="s">
        <v>622</v>
      </c>
      <c r="I1372" t="s">
        <v>1021</v>
      </c>
      <c r="J1372" t="s">
        <v>1022</v>
      </c>
      <c r="K1372" t="s">
        <v>1024</v>
      </c>
      <c r="L1372" t="s">
        <v>60</v>
      </c>
      <c r="M1372" t="s">
        <v>1612</v>
      </c>
      <c r="N1372" t="s">
        <v>1615</v>
      </c>
      <c r="O1372">
        <v>0</v>
      </c>
      <c r="P1372">
        <v>10250</v>
      </c>
      <c r="Q1372">
        <v>10250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3416.6666666666665</v>
      </c>
      <c r="X1372">
        <v>5917.8402591936647</v>
      </c>
      <c r="Y1372">
        <v>0</v>
      </c>
      <c r="Z1372">
        <v>100</v>
      </c>
      <c r="AA1372">
        <v>1</v>
      </c>
      <c r="AB1372">
        <v>-0.57735026918962573</v>
      </c>
      <c r="AC1372">
        <v>0</v>
      </c>
      <c r="AD1372">
        <v>0</v>
      </c>
      <c r="AE1372">
        <v>0</v>
      </c>
      <c r="AF1372">
        <v>0</v>
      </c>
    </row>
    <row r="1373" spans="1:32" x14ac:dyDescent="0.35">
      <c r="A1373" s="1">
        <v>45352</v>
      </c>
      <c r="B1373">
        <v>2024</v>
      </c>
      <c r="C1373">
        <v>3</v>
      </c>
      <c r="D1373">
        <v>1</v>
      </c>
      <c r="E1373">
        <v>0</v>
      </c>
      <c r="F1373">
        <v>0</v>
      </c>
      <c r="G1373" t="s">
        <v>281</v>
      </c>
      <c r="H1373" t="s">
        <v>279</v>
      </c>
      <c r="I1373" t="s">
        <v>1124</v>
      </c>
      <c r="J1373" t="s">
        <v>1125</v>
      </c>
      <c r="K1373" t="s">
        <v>1127</v>
      </c>
      <c r="L1373" t="s">
        <v>72</v>
      </c>
      <c r="M1373" t="s">
        <v>1612</v>
      </c>
      <c r="N1373" t="s">
        <v>1615</v>
      </c>
      <c r="O1373">
        <v>61250</v>
      </c>
      <c r="P1373">
        <v>61250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20416.666666666668</v>
      </c>
      <c r="X1373">
        <v>35362.703987864574</v>
      </c>
      <c r="Y1373">
        <v>0</v>
      </c>
      <c r="Z1373">
        <v>100</v>
      </c>
      <c r="AA1373">
        <v>1</v>
      </c>
      <c r="AB1373">
        <v>-0.57735026918962584</v>
      </c>
      <c r="AC1373">
        <v>0</v>
      </c>
      <c r="AD1373">
        <v>0</v>
      </c>
      <c r="AE1373">
        <v>0</v>
      </c>
      <c r="AF1373">
        <v>0</v>
      </c>
    </row>
    <row r="1374" spans="1:32" x14ac:dyDescent="0.35">
      <c r="A1374" s="1">
        <v>45352</v>
      </c>
      <c r="B1374">
        <v>2024</v>
      </c>
      <c r="C1374">
        <v>3</v>
      </c>
      <c r="D1374">
        <v>1</v>
      </c>
      <c r="E1374">
        <v>0</v>
      </c>
      <c r="F1374">
        <v>0</v>
      </c>
      <c r="G1374" t="s">
        <v>629</v>
      </c>
      <c r="H1374" t="s">
        <v>272</v>
      </c>
      <c r="I1374" t="s">
        <v>1009</v>
      </c>
      <c r="J1374" t="s">
        <v>1010</v>
      </c>
      <c r="K1374" t="s">
        <v>994</v>
      </c>
      <c r="L1374" t="s">
        <v>66</v>
      </c>
      <c r="M1374" t="s">
        <v>1612</v>
      </c>
      <c r="N1374" t="s">
        <v>1615</v>
      </c>
      <c r="O1374">
        <v>0</v>
      </c>
      <c r="P1374">
        <v>11500</v>
      </c>
      <c r="Q1374">
        <v>11500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3833.3333333333335</v>
      </c>
      <c r="X1374">
        <v>6639.5280956806955</v>
      </c>
      <c r="Y1374">
        <v>0</v>
      </c>
      <c r="Z1374">
        <v>100</v>
      </c>
      <c r="AA1374">
        <v>1</v>
      </c>
      <c r="AB1374">
        <v>-0.57735026918962584</v>
      </c>
      <c r="AC1374">
        <v>0</v>
      </c>
      <c r="AD1374">
        <v>0</v>
      </c>
      <c r="AE1374">
        <v>0</v>
      </c>
      <c r="AF1374">
        <v>0</v>
      </c>
    </row>
    <row r="1375" spans="1:32" x14ac:dyDescent="0.35">
      <c r="A1375" s="1">
        <v>45352</v>
      </c>
      <c r="B1375">
        <v>2024</v>
      </c>
      <c r="C1375">
        <v>3</v>
      </c>
      <c r="D1375">
        <v>1</v>
      </c>
      <c r="E1375">
        <v>0</v>
      </c>
      <c r="F1375">
        <v>0</v>
      </c>
      <c r="G1375" t="s">
        <v>267</v>
      </c>
      <c r="H1375" t="s">
        <v>265</v>
      </c>
      <c r="I1375" t="s">
        <v>877</v>
      </c>
      <c r="J1375" t="s">
        <v>878</v>
      </c>
      <c r="K1375" t="s">
        <v>219</v>
      </c>
      <c r="L1375" t="s">
        <v>60</v>
      </c>
      <c r="M1375" t="s">
        <v>1612</v>
      </c>
      <c r="N1375" t="s">
        <v>1615</v>
      </c>
      <c r="O1375">
        <v>0</v>
      </c>
      <c r="P1375">
        <v>880</v>
      </c>
      <c r="Q1375">
        <v>880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293.33333333333331</v>
      </c>
      <c r="X1375">
        <v>508.06823688687069</v>
      </c>
      <c r="Y1375">
        <v>0</v>
      </c>
      <c r="Z1375">
        <v>100</v>
      </c>
      <c r="AA1375">
        <v>1</v>
      </c>
      <c r="AB1375">
        <v>-0.57735026918962573</v>
      </c>
      <c r="AC1375">
        <v>0</v>
      </c>
      <c r="AD1375">
        <v>0</v>
      </c>
      <c r="AE1375">
        <v>0</v>
      </c>
      <c r="AF1375">
        <v>0</v>
      </c>
    </row>
    <row r="1376" spans="1:32" x14ac:dyDescent="0.35">
      <c r="A1376" s="1">
        <v>45352</v>
      </c>
      <c r="B1376">
        <v>2024</v>
      </c>
      <c r="C1376">
        <v>3</v>
      </c>
      <c r="D1376">
        <v>1</v>
      </c>
      <c r="E1376">
        <v>0</v>
      </c>
      <c r="F1376">
        <v>0</v>
      </c>
      <c r="G1376" t="s">
        <v>629</v>
      </c>
      <c r="H1376" t="s">
        <v>272</v>
      </c>
      <c r="I1376" t="s">
        <v>669</v>
      </c>
      <c r="J1376" t="s">
        <v>670</v>
      </c>
      <c r="K1376" t="s">
        <v>672</v>
      </c>
      <c r="L1376" t="s">
        <v>63</v>
      </c>
      <c r="M1376" t="s">
        <v>1612</v>
      </c>
      <c r="N1376" t="s">
        <v>1615</v>
      </c>
      <c r="O1376">
        <v>880</v>
      </c>
      <c r="P1376">
        <v>250</v>
      </c>
      <c r="Q1376">
        <v>-630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83.333333333333329</v>
      </c>
      <c r="X1376">
        <v>144.33756729740645</v>
      </c>
      <c r="Y1376">
        <v>0</v>
      </c>
      <c r="Z1376">
        <v>28.40909090909091</v>
      </c>
      <c r="AA1376">
        <v>1</v>
      </c>
      <c r="AB1376">
        <v>-0.57735026918962573</v>
      </c>
      <c r="AC1376">
        <v>0</v>
      </c>
      <c r="AD1376">
        <v>0</v>
      </c>
      <c r="AE1376">
        <v>0</v>
      </c>
      <c r="AF1376">
        <v>0</v>
      </c>
    </row>
    <row r="1377" spans="1:32" x14ac:dyDescent="0.35">
      <c r="A1377" s="1">
        <v>45352</v>
      </c>
      <c r="B1377">
        <v>2024</v>
      </c>
      <c r="C1377">
        <v>3</v>
      </c>
      <c r="D1377">
        <v>1</v>
      </c>
      <c r="E1377">
        <v>0</v>
      </c>
      <c r="F1377">
        <v>0</v>
      </c>
      <c r="G1377" t="s">
        <v>294</v>
      </c>
      <c r="H1377" t="s">
        <v>292</v>
      </c>
      <c r="I1377" t="s">
        <v>1021</v>
      </c>
      <c r="J1377" t="s">
        <v>1022</v>
      </c>
      <c r="K1377" t="s">
        <v>1024</v>
      </c>
      <c r="L1377" t="s">
        <v>75</v>
      </c>
      <c r="M1377" t="s">
        <v>1612</v>
      </c>
      <c r="N1377" t="s">
        <v>1615</v>
      </c>
      <c r="O1377">
        <v>0</v>
      </c>
      <c r="P1377">
        <v>880</v>
      </c>
      <c r="Q1377">
        <v>880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293.33333333333331</v>
      </c>
      <c r="X1377">
        <v>508.06823688687069</v>
      </c>
      <c r="Y1377">
        <v>0</v>
      </c>
      <c r="Z1377">
        <v>100</v>
      </c>
      <c r="AA1377">
        <v>1</v>
      </c>
      <c r="AB1377">
        <v>-0.57735026918962573</v>
      </c>
      <c r="AC1377">
        <v>0</v>
      </c>
      <c r="AD1377">
        <v>0</v>
      </c>
      <c r="AE1377">
        <v>0</v>
      </c>
      <c r="AF1377">
        <v>0</v>
      </c>
    </row>
    <row r="1378" spans="1:32" x14ac:dyDescent="0.35">
      <c r="A1378" s="1">
        <v>45352</v>
      </c>
      <c r="B1378">
        <v>2024</v>
      </c>
      <c r="C1378">
        <v>3</v>
      </c>
      <c r="D1378">
        <v>1</v>
      </c>
      <c r="E1378">
        <v>0</v>
      </c>
      <c r="F1378">
        <v>0</v>
      </c>
      <c r="G1378" t="s">
        <v>294</v>
      </c>
      <c r="H1378" t="s">
        <v>292</v>
      </c>
      <c r="I1378" t="s">
        <v>1105</v>
      </c>
      <c r="J1378" t="s">
        <v>1106</v>
      </c>
      <c r="K1378" t="s">
        <v>1108</v>
      </c>
      <c r="L1378" t="s">
        <v>75</v>
      </c>
      <c r="M1378" t="s">
        <v>1612</v>
      </c>
      <c r="N1378" t="s">
        <v>1615</v>
      </c>
      <c r="O1378">
        <v>9000</v>
      </c>
      <c r="P1378">
        <v>11000</v>
      </c>
      <c r="Q1378">
        <v>2000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3666.6666666666665</v>
      </c>
      <c r="X1378">
        <v>6350.8529610858832</v>
      </c>
      <c r="Y1378">
        <v>0</v>
      </c>
      <c r="Z1378">
        <v>122.22222222222223</v>
      </c>
      <c r="AA1378">
        <v>1</v>
      </c>
      <c r="AB1378">
        <v>-0.57735026918962573</v>
      </c>
      <c r="AC1378">
        <v>0</v>
      </c>
      <c r="AD1378">
        <v>0</v>
      </c>
      <c r="AE1378">
        <v>1</v>
      </c>
      <c r="AF1378">
        <v>0</v>
      </c>
    </row>
    <row r="1379" spans="1:32" x14ac:dyDescent="0.35">
      <c r="A1379" s="1">
        <v>45352</v>
      </c>
      <c r="B1379">
        <v>2024</v>
      </c>
      <c r="C1379">
        <v>3</v>
      </c>
      <c r="D1379">
        <v>1</v>
      </c>
      <c r="E1379">
        <v>0</v>
      </c>
      <c r="F1379">
        <v>0</v>
      </c>
      <c r="G1379" t="s">
        <v>635</v>
      </c>
      <c r="H1379" t="s">
        <v>288</v>
      </c>
      <c r="I1379" t="s">
        <v>1151</v>
      </c>
      <c r="J1379" t="s">
        <v>1152</v>
      </c>
      <c r="K1379" t="s">
        <v>1154</v>
      </c>
      <c r="L1379" t="s">
        <v>60</v>
      </c>
      <c r="M1379" t="s">
        <v>1612</v>
      </c>
      <c r="N1379" t="s">
        <v>1615</v>
      </c>
      <c r="O1379">
        <v>0</v>
      </c>
      <c r="P1379">
        <v>7000</v>
      </c>
      <c r="Q1379">
        <v>7000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2333.3333333333335</v>
      </c>
      <c r="X1379">
        <v>4041.4518843273804</v>
      </c>
      <c r="Y1379">
        <v>0</v>
      </c>
      <c r="Z1379">
        <v>100</v>
      </c>
      <c r="AA1379">
        <v>1</v>
      </c>
      <c r="AB1379">
        <v>-0.57735026918962584</v>
      </c>
      <c r="AC1379">
        <v>0</v>
      </c>
      <c r="AD1379">
        <v>0</v>
      </c>
      <c r="AE1379">
        <v>0</v>
      </c>
      <c r="AF1379">
        <v>0</v>
      </c>
    </row>
    <row r="1380" spans="1:32" x14ac:dyDescent="0.35">
      <c r="A1380" s="1">
        <v>45352</v>
      </c>
      <c r="B1380">
        <v>2024</v>
      </c>
      <c r="C1380">
        <v>3</v>
      </c>
      <c r="D1380">
        <v>1</v>
      </c>
      <c r="E1380">
        <v>0</v>
      </c>
      <c r="F1380">
        <v>0</v>
      </c>
      <c r="G1380" t="s">
        <v>267</v>
      </c>
      <c r="H1380" t="s">
        <v>265</v>
      </c>
      <c r="I1380" t="s">
        <v>1085</v>
      </c>
      <c r="J1380" t="s">
        <v>1086</v>
      </c>
      <c r="K1380" t="s">
        <v>1088</v>
      </c>
      <c r="L1380" t="s">
        <v>60</v>
      </c>
      <c r="M1380" t="s">
        <v>1612</v>
      </c>
      <c r="N1380" t="s">
        <v>1615</v>
      </c>
      <c r="O1380">
        <v>0</v>
      </c>
      <c r="P1380">
        <v>500</v>
      </c>
      <c r="Q1380">
        <v>500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166.66666666666666</v>
      </c>
      <c r="X1380">
        <v>288.6751345948129</v>
      </c>
      <c r="Y1380">
        <v>0</v>
      </c>
      <c r="Z1380">
        <v>100</v>
      </c>
      <c r="AA1380">
        <v>1</v>
      </c>
      <c r="AB1380">
        <v>-0.57735026918962573</v>
      </c>
      <c r="AC1380">
        <v>0</v>
      </c>
      <c r="AD1380">
        <v>0</v>
      </c>
      <c r="AE1380">
        <v>0</v>
      </c>
      <c r="AF1380">
        <v>0</v>
      </c>
    </row>
    <row r="1381" spans="1:32" x14ac:dyDescent="0.35">
      <c r="A1381" s="1">
        <v>45352</v>
      </c>
      <c r="B1381">
        <v>2024</v>
      </c>
      <c r="C1381">
        <v>3</v>
      </c>
      <c r="D1381">
        <v>1</v>
      </c>
      <c r="E1381">
        <v>0</v>
      </c>
      <c r="F1381">
        <v>0</v>
      </c>
      <c r="G1381" t="s">
        <v>267</v>
      </c>
      <c r="H1381" t="s">
        <v>265</v>
      </c>
      <c r="I1381" t="s">
        <v>790</v>
      </c>
      <c r="J1381" t="s">
        <v>791</v>
      </c>
      <c r="K1381" t="s">
        <v>787</v>
      </c>
      <c r="L1381" t="s">
        <v>60</v>
      </c>
      <c r="M1381" t="s">
        <v>1612</v>
      </c>
      <c r="N1381" t="s">
        <v>1615</v>
      </c>
      <c r="O1381">
        <v>0</v>
      </c>
      <c r="P1381">
        <v>500</v>
      </c>
      <c r="Q1381">
        <v>500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166.66666666666666</v>
      </c>
      <c r="X1381">
        <v>288.6751345948129</v>
      </c>
      <c r="Y1381">
        <v>0</v>
      </c>
      <c r="Z1381">
        <v>100</v>
      </c>
      <c r="AA1381">
        <v>1</v>
      </c>
      <c r="AB1381">
        <v>-0.57735026918962573</v>
      </c>
      <c r="AC1381">
        <v>0</v>
      </c>
      <c r="AD1381">
        <v>0</v>
      </c>
      <c r="AE1381">
        <v>0</v>
      </c>
      <c r="AF1381">
        <v>0</v>
      </c>
    </row>
    <row r="1382" spans="1:32" x14ac:dyDescent="0.35">
      <c r="A1382" s="1">
        <v>45352</v>
      </c>
      <c r="B1382">
        <v>2024</v>
      </c>
      <c r="C1382">
        <v>3</v>
      </c>
      <c r="D1382">
        <v>1</v>
      </c>
      <c r="E1382">
        <v>0</v>
      </c>
      <c r="F1382">
        <v>0</v>
      </c>
      <c r="G1382" t="s">
        <v>267</v>
      </c>
      <c r="H1382" t="s">
        <v>265</v>
      </c>
      <c r="I1382" t="s">
        <v>1353</v>
      </c>
      <c r="J1382" t="s">
        <v>1354</v>
      </c>
      <c r="K1382" t="s">
        <v>1346</v>
      </c>
      <c r="L1382" t="s">
        <v>66</v>
      </c>
      <c r="M1382" t="s">
        <v>1612</v>
      </c>
      <c r="N1382" t="s">
        <v>1615</v>
      </c>
      <c r="O1382">
        <v>0</v>
      </c>
      <c r="P1382">
        <v>-4250</v>
      </c>
      <c r="Q1382">
        <v>-4250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-1416.6666666666667</v>
      </c>
      <c r="X1382">
        <v>2453.7386440559094</v>
      </c>
      <c r="Y1382">
        <v>0</v>
      </c>
      <c r="Z1382">
        <v>100</v>
      </c>
      <c r="AA1382">
        <v>1</v>
      </c>
      <c r="AB1382">
        <v>0.57735026918962584</v>
      </c>
      <c r="AC1382">
        <v>0</v>
      </c>
      <c r="AD1382">
        <v>0</v>
      </c>
      <c r="AE1382">
        <v>0</v>
      </c>
      <c r="AF1382">
        <v>0</v>
      </c>
    </row>
    <row r="1383" spans="1:32" x14ac:dyDescent="0.35">
      <c r="A1383" s="1">
        <v>45352</v>
      </c>
      <c r="B1383">
        <v>2024</v>
      </c>
      <c r="C1383">
        <v>3</v>
      </c>
      <c r="D1383">
        <v>1</v>
      </c>
      <c r="E1383">
        <v>0</v>
      </c>
      <c r="F1383">
        <v>0</v>
      </c>
      <c r="G1383" t="s">
        <v>267</v>
      </c>
      <c r="H1383" t="s">
        <v>265</v>
      </c>
      <c r="I1383" t="s">
        <v>1374</v>
      </c>
      <c r="J1383" t="s">
        <v>1375</v>
      </c>
      <c r="K1383" t="s">
        <v>1377</v>
      </c>
      <c r="L1383" t="s">
        <v>66</v>
      </c>
      <c r="M1383" t="s">
        <v>1612</v>
      </c>
      <c r="N1383" t="s">
        <v>1615</v>
      </c>
      <c r="O1383">
        <v>0</v>
      </c>
      <c r="P1383">
        <v>-3620</v>
      </c>
      <c r="Q1383">
        <v>-3620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-1206.6666666666667</v>
      </c>
      <c r="X1383">
        <v>2090.0079744664454</v>
      </c>
      <c r="Y1383">
        <v>0</v>
      </c>
      <c r="Z1383">
        <v>100</v>
      </c>
      <c r="AA1383">
        <v>1</v>
      </c>
      <c r="AB1383">
        <v>0.57735026918962573</v>
      </c>
      <c r="AC1383">
        <v>0</v>
      </c>
      <c r="AD1383">
        <v>0</v>
      </c>
      <c r="AE1383">
        <v>0</v>
      </c>
      <c r="AF1383">
        <v>0</v>
      </c>
    </row>
    <row r="1384" spans="1:32" x14ac:dyDescent="0.35">
      <c r="A1384" s="1">
        <v>45352</v>
      </c>
      <c r="B1384">
        <v>2024</v>
      </c>
      <c r="C1384">
        <v>3</v>
      </c>
      <c r="D1384">
        <v>1</v>
      </c>
      <c r="E1384">
        <v>0</v>
      </c>
      <c r="F1384">
        <v>0</v>
      </c>
      <c r="G1384" t="s">
        <v>267</v>
      </c>
      <c r="H1384" t="s">
        <v>265</v>
      </c>
      <c r="I1384" t="s">
        <v>1396</v>
      </c>
      <c r="J1384" t="s">
        <v>554</v>
      </c>
      <c r="K1384" t="s">
        <v>1398</v>
      </c>
      <c r="L1384" t="s">
        <v>66</v>
      </c>
      <c r="M1384" t="s">
        <v>1612</v>
      </c>
      <c r="N1384" t="s">
        <v>1615</v>
      </c>
      <c r="O1384">
        <v>0</v>
      </c>
      <c r="P1384">
        <v>-22000</v>
      </c>
      <c r="Q1384">
        <v>-22000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-7333.333333333333</v>
      </c>
      <c r="X1384">
        <v>12701.705922171766</v>
      </c>
      <c r="Y1384">
        <v>0</v>
      </c>
      <c r="Z1384">
        <v>100</v>
      </c>
      <c r="AA1384">
        <v>1</v>
      </c>
      <c r="AB1384">
        <v>0.57735026918962573</v>
      </c>
      <c r="AC1384">
        <v>0</v>
      </c>
      <c r="AD1384">
        <v>0</v>
      </c>
      <c r="AE1384">
        <v>0</v>
      </c>
      <c r="AF1384">
        <v>0</v>
      </c>
    </row>
    <row r="1385" spans="1:32" x14ac:dyDescent="0.35">
      <c r="A1385" s="1">
        <v>45352</v>
      </c>
      <c r="B1385">
        <v>2024</v>
      </c>
      <c r="C1385">
        <v>3</v>
      </c>
      <c r="D1385">
        <v>1</v>
      </c>
      <c r="E1385">
        <v>0</v>
      </c>
      <c r="F1385">
        <v>0</v>
      </c>
      <c r="G1385" t="s">
        <v>629</v>
      </c>
      <c r="H1385" t="s">
        <v>272</v>
      </c>
      <c r="I1385" t="s">
        <v>669</v>
      </c>
      <c r="J1385" t="s">
        <v>670</v>
      </c>
      <c r="K1385" t="s">
        <v>672</v>
      </c>
      <c r="L1385" t="s">
        <v>66</v>
      </c>
      <c r="M1385" t="s">
        <v>1612</v>
      </c>
      <c r="N1385" t="s">
        <v>1615</v>
      </c>
      <c r="O1385">
        <v>380</v>
      </c>
      <c r="P1385">
        <v>120</v>
      </c>
      <c r="Q1385">
        <v>-260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40</v>
      </c>
      <c r="X1385">
        <v>69.282032302755098</v>
      </c>
      <c r="Y1385">
        <v>0</v>
      </c>
      <c r="Z1385">
        <v>31.578947368421051</v>
      </c>
      <c r="AA1385">
        <v>1</v>
      </c>
      <c r="AB1385">
        <v>-0.57735026918962573</v>
      </c>
      <c r="AC1385">
        <v>0</v>
      </c>
      <c r="AD1385">
        <v>0</v>
      </c>
      <c r="AE1385">
        <v>0</v>
      </c>
      <c r="AF1385">
        <v>0</v>
      </c>
    </row>
    <row r="1386" spans="1:32" x14ac:dyDescent="0.35">
      <c r="A1386" s="1">
        <v>45352</v>
      </c>
      <c r="B1386">
        <v>2024</v>
      </c>
      <c r="C1386">
        <v>3</v>
      </c>
      <c r="D1386">
        <v>1</v>
      </c>
      <c r="E1386">
        <v>0</v>
      </c>
      <c r="F1386">
        <v>0</v>
      </c>
      <c r="G1386" t="s">
        <v>294</v>
      </c>
      <c r="H1386" t="s">
        <v>292</v>
      </c>
      <c r="I1386" t="s">
        <v>865</v>
      </c>
      <c r="J1386" t="s">
        <v>866</v>
      </c>
      <c r="K1386" t="s">
        <v>219</v>
      </c>
      <c r="L1386" t="s">
        <v>75</v>
      </c>
      <c r="M1386" t="s">
        <v>1612</v>
      </c>
      <c r="N1386" t="s">
        <v>1615</v>
      </c>
      <c r="O1386">
        <v>0</v>
      </c>
      <c r="P1386">
        <v>1250</v>
      </c>
      <c r="Q1386">
        <v>1250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416.66666666666669</v>
      </c>
      <c r="X1386">
        <v>721.6878364870322</v>
      </c>
      <c r="Y1386">
        <v>0</v>
      </c>
      <c r="Z1386">
        <v>100</v>
      </c>
      <c r="AA1386">
        <v>1</v>
      </c>
      <c r="AB1386">
        <v>-0.57735026918962584</v>
      </c>
      <c r="AC1386">
        <v>0</v>
      </c>
      <c r="AD1386">
        <v>0</v>
      </c>
      <c r="AE1386">
        <v>0</v>
      </c>
      <c r="AF1386">
        <v>0</v>
      </c>
    </row>
    <row r="1387" spans="1:32" x14ac:dyDescent="0.35">
      <c r="A1387" s="1">
        <v>45352</v>
      </c>
      <c r="B1387">
        <v>2024</v>
      </c>
      <c r="C1387">
        <v>3</v>
      </c>
      <c r="D1387">
        <v>1</v>
      </c>
      <c r="E1387">
        <v>0</v>
      </c>
      <c r="F1387">
        <v>0</v>
      </c>
      <c r="G1387" t="s">
        <v>294</v>
      </c>
      <c r="H1387" t="s">
        <v>292</v>
      </c>
      <c r="I1387" t="s">
        <v>1151</v>
      </c>
      <c r="J1387" t="s">
        <v>1152</v>
      </c>
      <c r="K1387" t="s">
        <v>1154</v>
      </c>
      <c r="L1387" t="s">
        <v>75</v>
      </c>
      <c r="M1387" t="s">
        <v>1612</v>
      </c>
      <c r="N1387" t="s">
        <v>1615</v>
      </c>
      <c r="O1387">
        <v>0</v>
      </c>
      <c r="P1387">
        <v>1500</v>
      </c>
      <c r="Q1387">
        <v>1500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500</v>
      </c>
      <c r="X1387">
        <v>866.02540378443859</v>
      </c>
      <c r="Y1387">
        <v>0</v>
      </c>
      <c r="Z1387">
        <v>100</v>
      </c>
      <c r="AA1387">
        <v>1</v>
      </c>
      <c r="AB1387">
        <v>-0.57735026918962584</v>
      </c>
      <c r="AC1387">
        <v>0</v>
      </c>
      <c r="AD1387">
        <v>0</v>
      </c>
      <c r="AE1387">
        <v>0</v>
      </c>
      <c r="AF1387">
        <v>0</v>
      </c>
    </row>
    <row r="1388" spans="1:32" x14ac:dyDescent="0.35">
      <c r="A1388" s="1">
        <v>45352</v>
      </c>
      <c r="B1388">
        <v>2024</v>
      </c>
      <c r="C1388">
        <v>3</v>
      </c>
      <c r="D1388">
        <v>1</v>
      </c>
      <c r="E1388">
        <v>0</v>
      </c>
      <c r="F1388">
        <v>0</v>
      </c>
      <c r="G1388" t="s">
        <v>635</v>
      </c>
      <c r="H1388" t="s">
        <v>288</v>
      </c>
      <c r="I1388" t="s">
        <v>1356</v>
      </c>
      <c r="J1388" t="s">
        <v>1357</v>
      </c>
      <c r="K1388" t="s">
        <v>1359</v>
      </c>
      <c r="L1388" t="s">
        <v>63</v>
      </c>
      <c r="M1388" t="s">
        <v>1612</v>
      </c>
      <c r="N1388" t="s">
        <v>1615</v>
      </c>
      <c r="O1388">
        <v>0</v>
      </c>
      <c r="P1388">
        <v>-7000</v>
      </c>
      <c r="Q1388">
        <v>-7000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-2333.3333333333335</v>
      </c>
      <c r="X1388">
        <v>4041.4518843273804</v>
      </c>
      <c r="Y1388">
        <v>0</v>
      </c>
      <c r="Z1388">
        <v>100</v>
      </c>
      <c r="AA1388">
        <v>1</v>
      </c>
      <c r="AB1388">
        <v>0.57735026918962584</v>
      </c>
      <c r="AC1388">
        <v>0</v>
      </c>
      <c r="AD1388">
        <v>0</v>
      </c>
      <c r="AE1388">
        <v>0</v>
      </c>
      <c r="AF1388">
        <v>0</v>
      </c>
    </row>
    <row r="1389" spans="1:32" x14ac:dyDescent="0.35">
      <c r="A1389" s="1">
        <v>45352</v>
      </c>
      <c r="B1389">
        <v>2024</v>
      </c>
      <c r="C1389">
        <v>3</v>
      </c>
      <c r="D1389">
        <v>1</v>
      </c>
      <c r="E1389">
        <v>0</v>
      </c>
      <c r="F1389">
        <v>0</v>
      </c>
      <c r="G1389" t="s">
        <v>267</v>
      </c>
      <c r="H1389" t="s">
        <v>265</v>
      </c>
      <c r="I1389" t="s">
        <v>1021</v>
      </c>
      <c r="J1389" t="s">
        <v>1022</v>
      </c>
      <c r="K1389" t="s">
        <v>1024</v>
      </c>
      <c r="L1389" t="s">
        <v>60</v>
      </c>
      <c r="M1389" t="s">
        <v>1612</v>
      </c>
      <c r="N1389" t="s">
        <v>1615</v>
      </c>
      <c r="O1389">
        <v>0</v>
      </c>
      <c r="P1389">
        <v>1880</v>
      </c>
      <c r="Q1389">
        <v>1880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626.66666666666663</v>
      </c>
      <c r="X1389">
        <v>1085.4185060764964</v>
      </c>
      <c r="Y1389">
        <v>0</v>
      </c>
      <c r="Z1389">
        <v>100</v>
      </c>
      <c r="AA1389">
        <v>1</v>
      </c>
      <c r="AB1389">
        <v>-0.57735026918962573</v>
      </c>
      <c r="AC1389">
        <v>0</v>
      </c>
      <c r="AD1389">
        <v>0</v>
      </c>
      <c r="AE1389">
        <v>0</v>
      </c>
      <c r="AF1389">
        <v>0</v>
      </c>
    </row>
    <row r="1390" spans="1:32" x14ac:dyDescent="0.35">
      <c r="A1390" s="1">
        <v>45352</v>
      </c>
      <c r="B1390">
        <v>2024</v>
      </c>
      <c r="C1390">
        <v>3</v>
      </c>
      <c r="D1390">
        <v>1</v>
      </c>
      <c r="E1390">
        <v>0</v>
      </c>
      <c r="F1390">
        <v>0</v>
      </c>
      <c r="G1390" t="s">
        <v>267</v>
      </c>
      <c r="H1390" t="s">
        <v>265</v>
      </c>
      <c r="I1390" t="s">
        <v>669</v>
      </c>
      <c r="J1390" t="s">
        <v>670</v>
      </c>
      <c r="K1390" t="s">
        <v>672</v>
      </c>
      <c r="L1390" t="s">
        <v>63</v>
      </c>
      <c r="M1390" t="s">
        <v>1612</v>
      </c>
      <c r="N1390" t="s">
        <v>1615</v>
      </c>
      <c r="O1390">
        <v>13380</v>
      </c>
      <c r="P1390">
        <v>19620</v>
      </c>
      <c r="Q1390">
        <v>6240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6540</v>
      </c>
      <c r="X1390">
        <v>11327.612281500458</v>
      </c>
      <c r="Y1390">
        <v>0</v>
      </c>
      <c r="Z1390">
        <v>146.63677130044843</v>
      </c>
      <c r="AA1390">
        <v>1</v>
      </c>
      <c r="AB1390">
        <v>-0.57735026918962573</v>
      </c>
      <c r="AC1390">
        <v>0</v>
      </c>
      <c r="AD1390">
        <v>0</v>
      </c>
      <c r="AE1390">
        <v>2</v>
      </c>
      <c r="AF1390">
        <v>0</v>
      </c>
    </row>
    <row r="1391" spans="1:32" x14ac:dyDescent="0.35">
      <c r="A1391" s="1">
        <v>45352</v>
      </c>
      <c r="B1391">
        <v>2024</v>
      </c>
      <c r="C1391">
        <v>3</v>
      </c>
      <c r="D1391">
        <v>1</v>
      </c>
      <c r="E1391">
        <v>0</v>
      </c>
      <c r="F1391">
        <v>0</v>
      </c>
      <c r="G1391" t="s">
        <v>267</v>
      </c>
      <c r="H1391" t="s">
        <v>265</v>
      </c>
      <c r="I1391" t="s">
        <v>1362</v>
      </c>
      <c r="J1391" t="s">
        <v>1363</v>
      </c>
      <c r="K1391" t="s">
        <v>1365</v>
      </c>
      <c r="L1391" t="s">
        <v>63</v>
      </c>
      <c r="M1391" t="s">
        <v>1612</v>
      </c>
      <c r="N1391" t="s">
        <v>1615</v>
      </c>
      <c r="O1391">
        <v>0</v>
      </c>
      <c r="P1391">
        <v>-31250</v>
      </c>
      <c r="Q1391">
        <v>-31250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-10416.666666666666</v>
      </c>
      <c r="X1391">
        <v>18042.195912175805</v>
      </c>
      <c r="Y1391">
        <v>0</v>
      </c>
      <c r="Z1391">
        <v>100</v>
      </c>
      <c r="AA1391">
        <v>1</v>
      </c>
      <c r="AB1391">
        <v>0.57735026918962573</v>
      </c>
      <c r="AC1391">
        <v>0</v>
      </c>
      <c r="AD1391">
        <v>0</v>
      </c>
      <c r="AE1391">
        <v>0</v>
      </c>
      <c r="AF1391">
        <v>0</v>
      </c>
    </row>
    <row r="1392" spans="1:32" x14ac:dyDescent="0.35">
      <c r="A1392" s="1">
        <v>45352</v>
      </c>
      <c r="B1392">
        <v>2024</v>
      </c>
      <c r="C1392">
        <v>3</v>
      </c>
      <c r="D1392">
        <v>1</v>
      </c>
      <c r="E1392">
        <v>0</v>
      </c>
      <c r="F1392">
        <v>0</v>
      </c>
      <c r="G1392" t="s">
        <v>629</v>
      </c>
      <c r="H1392" t="s">
        <v>272</v>
      </c>
      <c r="I1392" t="s">
        <v>877</v>
      </c>
      <c r="J1392" t="s">
        <v>878</v>
      </c>
      <c r="K1392" t="s">
        <v>219</v>
      </c>
      <c r="L1392" t="s">
        <v>60</v>
      </c>
      <c r="M1392" t="s">
        <v>1612</v>
      </c>
      <c r="N1392" t="s">
        <v>1615</v>
      </c>
      <c r="O1392">
        <v>0</v>
      </c>
      <c r="P1392">
        <v>120</v>
      </c>
      <c r="Q1392">
        <v>120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40</v>
      </c>
      <c r="X1392">
        <v>69.282032302755098</v>
      </c>
      <c r="Y1392">
        <v>0</v>
      </c>
      <c r="Z1392">
        <v>100</v>
      </c>
      <c r="AA1392">
        <v>1</v>
      </c>
      <c r="AB1392">
        <v>-0.57735026918962573</v>
      </c>
      <c r="AC1392">
        <v>0</v>
      </c>
      <c r="AD1392">
        <v>0</v>
      </c>
      <c r="AE1392">
        <v>0</v>
      </c>
      <c r="AF1392">
        <v>0</v>
      </c>
    </row>
    <row r="1393" spans="1:32" x14ac:dyDescent="0.35">
      <c r="A1393" s="1">
        <v>45352</v>
      </c>
      <c r="B1393">
        <v>2024</v>
      </c>
      <c r="C1393">
        <v>3</v>
      </c>
      <c r="D1393">
        <v>1</v>
      </c>
      <c r="E1393">
        <v>0</v>
      </c>
      <c r="F1393">
        <v>0</v>
      </c>
      <c r="G1393" t="s">
        <v>267</v>
      </c>
      <c r="H1393" t="s">
        <v>265</v>
      </c>
      <c r="I1393" t="s">
        <v>1042</v>
      </c>
      <c r="J1393" t="s">
        <v>1043</v>
      </c>
      <c r="K1393" t="s">
        <v>1045</v>
      </c>
      <c r="L1393" t="s">
        <v>60</v>
      </c>
      <c r="M1393" t="s">
        <v>1612</v>
      </c>
      <c r="N1393" t="s">
        <v>1615</v>
      </c>
      <c r="O1393">
        <v>0</v>
      </c>
      <c r="P1393">
        <v>2620</v>
      </c>
      <c r="Q1393">
        <v>2620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873.33333333333337</v>
      </c>
      <c r="X1393">
        <v>1512.6577052768193</v>
      </c>
      <c r="Y1393">
        <v>0</v>
      </c>
      <c r="Z1393">
        <v>100</v>
      </c>
      <c r="AA1393">
        <v>1</v>
      </c>
      <c r="AB1393">
        <v>-0.57735026918962584</v>
      </c>
      <c r="AC1393">
        <v>0</v>
      </c>
      <c r="AD1393">
        <v>0</v>
      </c>
      <c r="AE1393">
        <v>0</v>
      </c>
      <c r="AF1393">
        <v>0</v>
      </c>
    </row>
    <row r="1394" spans="1:32" x14ac:dyDescent="0.35">
      <c r="A1394" s="1">
        <v>45352</v>
      </c>
      <c r="B1394">
        <v>2024</v>
      </c>
      <c r="C1394">
        <v>3</v>
      </c>
      <c r="D1394">
        <v>1</v>
      </c>
      <c r="E1394">
        <v>0</v>
      </c>
      <c r="F1394">
        <v>0</v>
      </c>
      <c r="G1394" t="s">
        <v>267</v>
      </c>
      <c r="H1394" t="s">
        <v>265</v>
      </c>
      <c r="I1394" t="s">
        <v>1105</v>
      </c>
      <c r="J1394" t="s">
        <v>1106</v>
      </c>
      <c r="K1394" t="s">
        <v>1108</v>
      </c>
      <c r="L1394" t="s">
        <v>63</v>
      </c>
      <c r="M1394" t="s">
        <v>1612</v>
      </c>
      <c r="N1394" t="s">
        <v>1615</v>
      </c>
      <c r="O1394">
        <v>500</v>
      </c>
      <c r="P1394">
        <v>750</v>
      </c>
      <c r="Q1394">
        <v>250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250</v>
      </c>
      <c r="X1394">
        <v>433.0127018922193</v>
      </c>
      <c r="Y1394">
        <v>0</v>
      </c>
      <c r="Z1394">
        <v>150</v>
      </c>
      <c r="AA1394">
        <v>1</v>
      </c>
      <c r="AB1394">
        <v>-0.57735026918962584</v>
      </c>
      <c r="AC1394">
        <v>0</v>
      </c>
      <c r="AD1394">
        <v>0</v>
      </c>
      <c r="AE1394">
        <v>2</v>
      </c>
      <c r="AF1394">
        <v>0</v>
      </c>
    </row>
    <row r="1395" spans="1:32" x14ac:dyDescent="0.35">
      <c r="A1395" s="1">
        <v>45352</v>
      </c>
      <c r="B1395">
        <v>2024</v>
      </c>
      <c r="C1395">
        <v>3</v>
      </c>
      <c r="D1395">
        <v>1</v>
      </c>
      <c r="E1395">
        <v>0</v>
      </c>
      <c r="F1395">
        <v>0</v>
      </c>
      <c r="G1395" t="s">
        <v>267</v>
      </c>
      <c r="H1395" t="s">
        <v>265</v>
      </c>
      <c r="I1395" t="s">
        <v>745</v>
      </c>
      <c r="J1395" t="s">
        <v>746</v>
      </c>
      <c r="K1395" t="s">
        <v>748</v>
      </c>
      <c r="L1395" t="s">
        <v>66</v>
      </c>
      <c r="M1395" t="s">
        <v>1612</v>
      </c>
      <c r="N1395" t="s">
        <v>1615</v>
      </c>
      <c r="O1395">
        <v>880</v>
      </c>
      <c r="P1395">
        <v>1120</v>
      </c>
      <c r="Q1395">
        <v>240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373.33333333333331</v>
      </c>
      <c r="X1395">
        <v>646.63230149238086</v>
      </c>
      <c r="Y1395">
        <v>0</v>
      </c>
      <c r="Z1395">
        <v>127.27272727272727</v>
      </c>
      <c r="AA1395">
        <v>1</v>
      </c>
      <c r="AB1395">
        <v>-0.57735026918962573</v>
      </c>
      <c r="AC1395">
        <v>0</v>
      </c>
      <c r="AD1395">
        <v>0</v>
      </c>
      <c r="AE1395">
        <v>2</v>
      </c>
      <c r="AF1395">
        <v>0</v>
      </c>
    </row>
    <row r="1396" spans="1:32" x14ac:dyDescent="0.35">
      <c r="A1396" s="1">
        <v>45352</v>
      </c>
      <c r="B1396">
        <v>2024</v>
      </c>
      <c r="C1396">
        <v>3</v>
      </c>
      <c r="D1396">
        <v>1</v>
      </c>
      <c r="E1396">
        <v>0</v>
      </c>
      <c r="F1396">
        <v>0</v>
      </c>
      <c r="G1396" t="s">
        <v>629</v>
      </c>
      <c r="H1396" t="s">
        <v>272</v>
      </c>
      <c r="I1396" t="s">
        <v>1096</v>
      </c>
      <c r="J1396" t="s">
        <v>1097</v>
      </c>
      <c r="K1396" t="s">
        <v>1099</v>
      </c>
      <c r="L1396" t="s">
        <v>60</v>
      </c>
      <c r="M1396" t="s">
        <v>1612</v>
      </c>
      <c r="N1396" t="s">
        <v>1615</v>
      </c>
      <c r="O1396">
        <v>8500</v>
      </c>
      <c r="P1396">
        <v>10120</v>
      </c>
      <c r="Q1396">
        <v>1620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3373.3333333333335</v>
      </c>
      <c r="X1396">
        <v>5842.7847241990121</v>
      </c>
      <c r="Y1396">
        <v>0</v>
      </c>
      <c r="Z1396">
        <v>119.05882352941177</v>
      </c>
      <c r="AA1396">
        <v>1</v>
      </c>
      <c r="AB1396">
        <v>-0.57735026918962584</v>
      </c>
      <c r="AC1396">
        <v>0</v>
      </c>
      <c r="AD1396">
        <v>0</v>
      </c>
      <c r="AE1396">
        <v>1</v>
      </c>
      <c r="AF1396">
        <v>0</v>
      </c>
    </row>
    <row r="1397" spans="1:32" x14ac:dyDescent="0.35">
      <c r="A1397" s="1">
        <v>45352</v>
      </c>
      <c r="B1397">
        <v>2024</v>
      </c>
      <c r="C1397">
        <v>3</v>
      </c>
      <c r="D1397">
        <v>1</v>
      </c>
      <c r="E1397">
        <v>0</v>
      </c>
      <c r="F1397">
        <v>0</v>
      </c>
      <c r="G1397" t="s">
        <v>629</v>
      </c>
      <c r="H1397" t="s">
        <v>272</v>
      </c>
      <c r="I1397" t="s">
        <v>1343</v>
      </c>
      <c r="J1397" t="s">
        <v>1344</v>
      </c>
      <c r="K1397" t="s">
        <v>1346</v>
      </c>
      <c r="L1397" t="s">
        <v>60</v>
      </c>
      <c r="M1397" t="s">
        <v>1612</v>
      </c>
      <c r="N1397" t="s">
        <v>1615</v>
      </c>
      <c r="O1397">
        <v>0</v>
      </c>
      <c r="P1397">
        <v>-7120</v>
      </c>
      <c r="Q1397">
        <v>-7120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-2373.3333333333335</v>
      </c>
      <c r="X1397">
        <v>4110.7339166301354</v>
      </c>
      <c r="Y1397">
        <v>0</v>
      </c>
      <c r="Z1397">
        <v>100</v>
      </c>
      <c r="AA1397">
        <v>1</v>
      </c>
      <c r="AB1397">
        <v>0.57735026918962584</v>
      </c>
      <c r="AC1397">
        <v>0</v>
      </c>
      <c r="AD1397">
        <v>0</v>
      </c>
      <c r="AE1397">
        <v>0</v>
      </c>
      <c r="AF1397">
        <v>0</v>
      </c>
    </row>
    <row r="1398" spans="1:32" x14ac:dyDescent="0.35">
      <c r="A1398" s="1">
        <v>45352</v>
      </c>
      <c r="B1398">
        <v>2024</v>
      </c>
      <c r="C1398">
        <v>3</v>
      </c>
      <c r="D1398">
        <v>1</v>
      </c>
      <c r="E1398">
        <v>0</v>
      </c>
      <c r="F1398">
        <v>0</v>
      </c>
      <c r="G1398" t="s">
        <v>294</v>
      </c>
      <c r="H1398" t="s">
        <v>292</v>
      </c>
      <c r="I1398" t="s">
        <v>991</v>
      </c>
      <c r="J1398" t="s">
        <v>992</v>
      </c>
      <c r="K1398" t="s">
        <v>994</v>
      </c>
      <c r="L1398" t="s">
        <v>75</v>
      </c>
      <c r="M1398" t="s">
        <v>1612</v>
      </c>
      <c r="N1398" t="s">
        <v>1615</v>
      </c>
      <c r="O1398">
        <v>0</v>
      </c>
      <c r="P1398">
        <v>1620</v>
      </c>
      <c r="Q1398">
        <v>1620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540</v>
      </c>
      <c r="X1398">
        <v>935.30743608719376</v>
      </c>
      <c r="Y1398">
        <v>0</v>
      </c>
      <c r="Z1398">
        <v>100</v>
      </c>
      <c r="AA1398">
        <v>1</v>
      </c>
      <c r="AB1398">
        <v>-0.57735026918962573</v>
      </c>
      <c r="AC1398">
        <v>0</v>
      </c>
      <c r="AD1398">
        <v>0</v>
      </c>
      <c r="AE1398">
        <v>0</v>
      </c>
      <c r="AF1398">
        <v>0</v>
      </c>
    </row>
    <row r="1399" spans="1:32" x14ac:dyDescent="0.35">
      <c r="A1399" s="1">
        <v>45352</v>
      </c>
      <c r="B1399">
        <v>2024</v>
      </c>
      <c r="C1399">
        <v>3</v>
      </c>
      <c r="D1399">
        <v>1</v>
      </c>
      <c r="E1399">
        <v>0</v>
      </c>
      <c r="F1399">
        <v>0</v>
      </c>
      <c r="G1399" t="s">
        <v>294</v>
      </c>
      <c r="H1399" t="s">
        <v>292</v>
      </c>
      <c r="I1399" t="s">
        <v>1279</v>
      </c>
      <c r="J1399" t="s">
        <v>1280</v>
      </c>
      <c r="K1399" t="s">
        <v>1282</v>
      </c>
      <c r="L1399" t="s">
        <v>75</v>
      </c>
      <c r="M1399" t="s">
        <v>1612</v>
      </c>
      <c r="N1399" t="s">
        <v>1615</v>
      </c>
      <c r="O1399">
        <v>0</v>
      </c>
      <c r="P1399">
        <v>-120</v>
      </c>
      <c r="Q1399">
        <v>-120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-40</v>
      </c>
      <c r="X1399">
        <v>69.282032302755098</v>
      </c>
      <c r="Y1399">
        <v>0</v>
      </c>
      <c r="Z1399">
        <v>100</v>
      </c>
      <c r="AA1399">
        <v>1</v>
      </c>
      <c r="AB1399">
        <v>0.57735026918962573</v>
      </c>
      <c r="AC1399">
        <v>0</v>
      </c>
      <c r="AD1399">
        <v>0</v>
      </c>
      <c r="AE1399">
        <v>0</v>
      </c>
      <c r="AF1399">
        <v>0</v>
      </c>
    </row>
    <row r="1400" spans="1:32" x14ac:dyDescent="0.35">
      <c r="A1400" s="1">
        <v>45352</v>
      </c>
      <c r="B1400">
        <v>2024</v>
      </c>
      <c r="C1400">
        <v>3</v>
      </c>
      <c r="D1400">
        <v>1</v>
      </c>
      <c r="E1400">
        <v>0</v>
      </c>
      <c r="F1400">
        <v>0</v>
      </c>
      <c r="G1400" t="s">
        <v>267</v>
      </c>
      <c r="H1400" t="s">
        <v>265</v>
      </c>
      <c r="I1400" t="s">
        <v>706</v>
      </c>
      <c r="J1400" t="s">
        <v>707</v>
      </c>
      <c r="K1400" t="s">
        <v>703</v>
      </c>
      <c r="L1400" t="s">
        <v>63</v>
      </c>
      <c r="M1400" t="s">
        <v>1612</v>
      </c>
      <c r="N1400" t="s">
        <v>1615</v>
      </c>
      <c r="O1400">
        <v>0</v>
      </c>
      <c r="P1400">
        <v>500</v>
      </c>
      <c r="Q1400">
        <v>500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166.66666666666666</v>
      </c>
      <c r="X1400">
        <v>288.6751345948129</v>
      </c>
      <c r="Y1400">
        <v>0</v>
      </c>
      <c r="Z1400">
        <v>100</v>
      </c>
      <c r="AA1400">
        <v>1</v>
      </c>
      <c r="AB1400">
        <v>-0.57735026918962573</v>
      </c>
      <c r="AC1400">
        <v>0</v>
      </c>
      <c r="AD1400">
        <v>0</v>
      </c>
      <c r="AE1400">
        <v>0</v>
      </c>
      <c r="AF1400">
        <v>0</v>
      </c>
    </row>
    <row r="1401" spans="1:32" x14ac:dyDescent="0.35">
      <c r="A1401" s="1">
        <v>45352</v>
      </c>
      <c r="B1401">
        <v>2024</v>
      </c>
      <c r="C1401">
        <v>3</v>
      </c>
      <c r="D1401">
        <v>1</v>
      </c>
      <c r="E1401">
        <v>0</v>
      </c>
      <c r="F1401">
        <v>0</v>
      </c>
      <c r="G1401" t="s">
        <v>267</v>
      </c>
      <c r="H1401" t="s">
        <v>265</v>
      </c>
      <c r="I1401" t="s">
        <v>742</v>
      </c>
      <c r="J1401" t="s">
        <v>743</v>
      </c>
      <c r="K1401" t="s">
        <v>703</v>
      </c>
      <c r="L1401" t="s">
        <v>66</v>
      </c>
      <c r="M1401" t="s">
        <v>1612</v>
      </c>
      <c r="N1401" t="s">
        <v>1615</v>
      </c>
      <c r="O1401">
        <v>0</v>
      </c>
      <c r="P1401">
        <v>-500</v>
      </c>
      <c r="Q1401">
        <v>-500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-166.66666666666666</v>
      </c>
      <c r="X1401">
        <v>288.6751345948129</v>
      </c>
      <c r="Y1401">
        <v>0</v>
      </c>
      <c r="Z1401">
        <v>100</v>
      </c>
      <c r="AA1401">
        <v>1</v>
      </c>
      <c r="AB1401">
        <v>0.57735026918962573</v>
      </c>
      <c r="AC1401">
        <v>0</v>
      </c>
      <c r="AD1401">
        <v>0</v>
      </c>
      <c r="AE1401">
        <v>0</v>
      </c>
      <c r="AF1401">
        <v>0</v>
      </c>
    </row>
    <row r="1402" spans="1:32" x14ac:dyDescent="0.35">
      <c r="A1402" s="1">
        <v>45352</v>
      </c>
      <c r="B1402">
        <v>2024</v>
      </c>
      <c r="C1402">
        <v>3</v>
      </c>
      <c r="D1402">
        <v>1</v>
      </c>
      <c r="E1402">
        <v>0</v>
      </c>
      <c r="F1402">
        <v>0</v>
      </c>
      <c r="G1402" t="s">
        <v>629</v>
      </c>
      <c r="H1402" t="s">
        <v>272</v>
      </c>
      <c r="I1402" t="s">
        <v>778</v>
      </c>
      <c r="J1402" t="s">
        <v>779</v>
      </c>
      <c r="K1402" t="s">
        <v>781</v>
      </c>
      <c r="L1402" t="s">
        <v>66</v>
      </c>
      <c r="M1402" t="s">
        <v>1612</v>
      </c>
      <c r="N1402" t="s">
        <v>1615</v>
      </c>
      <c r="O1402">
        <v>0</v>
      </c>
      <c r="P1402">
        <v>120</v>
      </c>
      <c r="Q1402">
        <v>120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40</v>
      </c>
      <c r="X1402">
        <v>69.282032302755098</v>
      </c>
      <c r="Y1402">
        <v>0</v>
      </c>
      <c r="Z1402">
        <v>100</v>
      </c>
      <c r="AA1402">
        <v>1</v>
      </c>
      <c r="AB1402">
        <v>-0.57735026918962573</v>
      </c>
      <c r="AC1402">
        <v>0</v>
      </c>
      <c r="AD1402">
        <v>0</v>
      </c>
      <c r="AE1402">
        <v>0</v>
      </c>
      <c r="AF1402">
        <v>0</v>
      </c>
    </row>
    <row r="1403" spans="1:32" x14ac:dyDescent="0.35">
      <c r="A1403" s="1">
        <v>45352</v>
      </c>
      <c r="B1403">
        <v>2024</v>
      </c>
      <c r="C1403">
        <v>3</v>
      </c>
      <c r="D1403">
        <v>1</v>
      </c>
      <c r="E1403">
        <v>0</v>
      </c>
      <c r="F1403">
        <v>0</v>
      </c>
      <c r="G1403" t="s">
        <v>287</v>
      </c>
      <c r="H1403" t="s">
        <v>285</v>
      </c>
      <c r="I1403" t="s">
        <v>1021</v>
      </c>
      <c r="J1403" t="s">
        <v>1022</v>
      </c>
      <c r="K1403" t="s">
        <v>1024</v>
      </c>
      <c r="L1403" t="s">
        <v>63</v>
      </c>
      <c r="M1403" t="s">
        <v>1612</v>
      </c>
      <c r="N1403" t="s">
        <v>1615</v>
      </c>
      <c r="O1403">
        <v>0</v>
      </c>
      <c r="P1403">
        <v>4000</v>
      </c>
      <c r="Q1403">
        <v>4000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1333.3333333333333</v>
      </c>
      <c r="X1403">
        <v>2309.4010767585032</v>
      </c>
      <c r="Y1403">
        <v>0</v>
      </c>
      <c r="Z1403">
        <v>100</v>
      </c>
      <c r="AA1403">
        <v>1</v>
      </c>
      <c r="AB1403">
        <v>-0.57735026918962573</v>
      </c>
      <c r="AC1403">
        <v>0</v>
      </c>
      <c r="AD1403">
        <v>0</v>
      </c>
      <c r="AE1403">
        <v>0</v>
      </c>
      <c r="AF1403">
        <v>0</v>
      </c>
    </row>
    <row r="1404" spans="1:32" x14ac:dyDescent="0.35">
      <c r="A1404" s="1">
        <v>45352</v>
      </c>
      <c r="B1404">
        <v>2024</v>
      </c>
      <c r="C1404">
        <v>3</v>
      </c>
      <c r="D1404">
        <v>1</v>
      </c>
      <c r="E1404">
        <v>0</v>
      </c>
      <c r="F1404">
        <v>0</v>
      </c>
      <c r="G1404" t="s">
        <v>267</v>
      </c>
      <c r="H1404" t="s">
        <v>265</v>
      </c>
      <c r="I1404" t="s">
        <v>1021</v>
      </c>
      <c r="J1404" t="s">
        <v>1022</v>
      </c>
      <c r="K1404" t="s">
        <v>1024</v>
      </c>
      <c r="L1404" t="s">
        <v>66</v>
      </c>
      <c r="M1404" t="s">
        <v>1612</v>
      </c>
      <c r="N1404" t="s">
        <v>1615</v>
      </c>
      <c r="O1404">
        <v>5000</v>
      </c>
      <c r="P1404">
        <v>3380</v>
      </c>
      <c r="Q1404">
        <v>-1620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1126.6666666666667</v>
      </c>
      <c r="X1404">
        <v>1951.443909860935</v>
      </c>
      <c r="Y1404">
        <v>0</v>
      </c>
      <c r="Z1404">
        <v>67.600000000000009</v>
      </c>
      <c r="AA1404">
        <v>1</v>
      </c>
      <c r="AB1404">
        <v>-0.57735026918962584</v>
      </c>
      <c r="AC1404">
        <v>0</v>
      </c>
      <c r="AD1404">
        <v>0</v>
      </c>
      <c r="AE1404">
        <v>0</v>
      </c>
      <c r="AF1404">
        <v>0</v>
      </c>
    </row>
    <row r="1405" spans="1:32" x14ac:dyDescent="0.35">
      <c r="A1405" s="1">
        <v>45352</v>
      </c>
      <c r="B1405">
        <v>2024</v>
      </c>
      <c r="C1405">
        <v>3</v>
      </c>
      <c r="D1405">
        <v>1</v>
      </c>
      <c r="E1405">
        <v>0</v>
      </c>
      <c r="F1405">
        <v>0</v>
      </c>
      <c r="G1405" t="s">
        <v>267</v>
      </c>
      <c r="H1405" t="s">
        <v>265</v>
      </c>
      <c r="I1405" t="s">
        <v>768</v>
      </c>
      <c r="J1405" t="s">
        <v>769</v>
      </c>
      <c r="K1405" t="s">
        <v>771</v>
      </c>
      <c r="L1405" t="s">
        <v>63</v>
      </c>
      <c r="M1405" t="s">
        <v>1612</v>
      </c>
      <c r="N1405" t="s">
        <v>1615</v>
      </c>
      <c r="O1405">
        <v>380</v>
      </c>
      <c r="P1405">
        <v>500</v>
      </c>
      <c r="Q1405">
        <v>120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166.66666666666666</v>
      </c>
      <c r="X1405">
        <v>288.6751345948129</v>
      </c>
      <c r="Y1405">
        <v>0</v>
      </c>
      <c r="Z1405">
        <v>131.57894736842107</v>
      </c>
      <c r="AA1405">
        <v>1</v>
      </c>
      <c r="AB1405">
        <v>-0.57735026918962573</v>
      </c>
      <c r="AC1405">
        <v>0</v>
      </c>
      <c r="AD1405">
        <v>0</v>
      </c>
      <c r="AE1405">
        <v>2</v>
      </c>
      <c r="AF1405">
        <v>0</v>
      </c>
    </row>
    <row r="1406" spans="1:32" x14ac:dyDescent="0.35">
      <c r="A1406" s="1">
        <v>45352</v>
      </c>
      <c r="B1406">
        <v>2024</v>
      </c>
      <c r="C1406">
        <v>3</v>
      </c>
      <c r="D1406">
        <v>1</v>
      </c>
      <c r="E1406">
        <v>0</v>
      </c>
      <c r="F1406">
        <v>0</v>
      </c>
      <c r="G1406" t="s">
        <v>267</v>
      </c>
      <c r="H1406" t="s">
        <v>265</v>
      </c>
      <c r="I1406" t="s">
        <v>1124</v>
      </c>
      <c r="J1406" t="s">
        <v>1125</v>
      </c>
      <c r="K1406" t="s">
        <v>1127</v>
      </c>
      <c r="L1406" t="s">
        <v>63</v>
      </c>
      <c r="M1406" t="s">
        <v>1612</v>
      </c>
      <c r="N1406" t="s">
        <v>1615</v>
      </c>
      <c r="O1406">
        <v>43750</v>
      </c>
      <c r="P1406">
        <v>30620</v>
      </c>
      <c r="Q1406">
        <v>-13130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10206.666666666666</v>
      </c>
      <c r="X1406">
        <v>17678.465242586342</v>
      </c>
      <c r="Y1406">
        <v>0</v>
      </c>
      <c r="Z1406">
        <v>69.988571428571433</v>
      </c>
      <c r="AA1406">
        <v>1</v>
      </c>
      <c r="AB1406">
        <v>-0.57735026918962573</v>
      </c>
      <c r="AC1406">
        <v>0</v>
      </c>
      <c r="AD1406">
        <v>0</v>
      </c>
      <c r="AE1406">
        <v>0</v>
      </c>
      <c r="AF1406">
        <v>0</v>
      </c>
    </row>
    <row r="1407" spans="1:32" x14ac:dyDescent="0.35">
      <c r="A1407" s="1">
        <v>45352</v>
      </c>
      <c r="B1407">
        <v>2024</v>
      </c>
      <c r="C1407">
        <v>3</v>
      </c>
      <c r="D1407">
        <v>1</v>
      </c>
      <c r="E1407">
        <v>0</v>
      </c>
      <c r="F1407">
        <v>0</v>
      </c>
      <c r="G1407" t="s">
        <v>294</v>
      </c>
      <c r="H1407" t="s">
        <v>292</v>
      </c>
      <c r="I1407" t="s">
        <v>1009</v>
      </c>
      <c r="J1407" t="s">
        <v>1010</v>
      </c>
      <c r="K1407" t="s">
        <v>994</v>
      </c>
      <c r="L1407" t="s">
        <v>75</v>
      </c>
      <c r="M1407" t="s">
        <v>1612</v>
      </c>
      <c r="N1407" t="s">
        <v>1615</v>
      </c>
      <c r="O1407">
        <v>0</v>
      </c>
      <c r="P1407">
        <v>3120</v>
      </c>
      <c r="Q1407">
        <v>3120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1040</v>
      </c>
      <c r="X1407">
        <v>1801.3328398716324</v>
      </c>
      <c r="Y1407">
        <v>0</v>
      </c>
      <c r="Z1407">
        <v>100</v>
      </c>
      <c r="AA1407">
        <v>1</v>
      </c>
      <c r="AB1407">
        <v>-0.57735026918962573</v>
      </c>
      <c r="AC1407">
        <v>0</v>
      </c>
      <c r="AD1407">
        <v>0</v>
      </c>
      <c r="AE1407">
        <v>0</v>
      </c>
      <c r="AF1407">
        <v>0</v>
      </c>
    </row>
    <row r="1408" spans="1:32" x14ac:dyDescent="0.35">
      <c r="A1408" s="1">
        <v>45352</v>
      </c>
      <c r="B1408">
        <v>2024</v>
      </c>
      <c r="C1408">
        <v>3</v>
      </c>
      <c r="D1408">
        <v>1</v>
      </c>
      <c r="E1408">
        <v>0</v>
      </c>
      <c r="F1408">
        <v>0</v>
      </c>
      <c r="G1408" t="s">
        <v>294</v>
      </c>
      <c r="H1408" t="s">
        <v>292</v>
      </c>
      <c r="I1408" t="s">
        <v>1042</v>
      </c>
      <c r="J1408" t="s">
        <v>1043</v>
      </c>
      <c r="K1408" t="s">
        <v>1045</v>
      </c>
      <c r="L1408" t="s">
        <v>75</v>
      </c>
      <c r="M1408" t="s">
        <v>1612</v>
      </c>
      <c r="N1408" t="s">
        <v>1615</v>
      </c>
      <c r="O1408">
        <v>0</v>
      </c>
      <c r="P1408">
        <v>2000</v>
      </c>
      <c r="Q1408">
        <v>2000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666.66666666666663</v>
      </c>
      <c r="X1408">
        <v>1154.7005383792516</v>
      </c>
      <c r="Y1408">
        <v>0</v>
      </c>
      <c r="Z1408">
        <v>100</v>
      </c>
      <c r="AA1408">
        <v>1</v>
      </c>
      <c r="AB1408">
        <v>-0.57735026918962573</v>
      </c>
      <c r="AC1408">
        <v>0</v>
      </c>
      <c r="AD1408">
        <v>0</v>
      </c>
      <c r="AE1408">
        <v>0</v>
      </c>
      <c r="AF1408">
        <v>0</v>
      </c>
    </row>
    <row r="1409" spans="1:32" x14ac:dyDescent="0.35">
      <c r="A1409" s="1">
        <v>45352</v>
      </c>
      <c r="B1409">
        <v>2024</v>
      </c>
      <c r="C1409">
        <v>3</v>
      </c>
      <c r="D1409">
        <v>1</v>
      </c>
      <c r="E1409">
        <v>0</v>
      </c>
      <c r="F1409">
        <v>0</v>
      </c>
      <c r="G1409" t="s">
        <v>629</v>
      </c>
      <c r="H1409" t="s">
        <v>272</v>
      </c>
      <c r="I1409" t="s">
        <v>969</v>
      </c>
      <c r="J1409" t="s">
        <v>970</v>
      </c>
      <c r="K1409" t="s">
        <v>972</v>
      </c>
      <c r="L1409" t="s">
        <v>60</v>
      </c>
      <c r="M1409" t="s">
        <v>1612</v>
      </c>
      <c r="N1409" t="s">
        <v>1615</v>
      </c>
      <c r="O1409">
        <v>127750</v>
      </c>
      <c r="P1409">
        <v>110380</v>
      </c>
      <c r="Q1409">
        <v>-17370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36793.333333333336</v>
      </c>
      <c r="X1409">
        <v>63727.922713150889</v>
      </c>
      <c r="Y1409">
        <v>0</v>
      </c>
      <c r="Z1409">
        <v>86.403131115459885</v>
      </c>
      <c r="AA1409">
        <v>1</v>
      </c>
      <c r="AB1409">
        <v>-0.57735026918962584</v>
      </c>
      <c r="AC1409">
        <v>0</v>
      </c>
      <c r="AD1409">
        <v>0</v>
      </c>
      <c r="AE1409">
        <v>0</v>
      </c>
      <c r="AF1409">
        <v>0</v>
      </c>
    </row>
    <row r="1410" spans="1:32" x14ac:dyDescent="0.35">
      <c r="A1410" s="1">
        <v>45352</v>
      </c>
      <c r="B1410">
        <v>2024</v>
      </c>
      <c r="C1410">
        <v>3</v>
      </c>
      <c r="D1410">
        <v>1</v>
      </c>
      <c r="E1410">
        <v>0</v>
      </c>
      <c r="F1410">
        <v>0</v>
      </c>
      <c r="G1410" t="s">
        <v>294</v>
      </c>
      <c r="H1410" t="s">
        <v>292</v>
      </c>
      <c r="I1410" t="s">
        <v>1356</v>
      </c>
      <c r="J1410" t="s">
        <v>1357</v>
      </c>
      <c r="K1410" t="s">
        <v>1359</v>
      </c>
      <c r="L1410" t="s">
        <v>75</v>
      </c>
      <c r="M1410" t="s">
        <v>1612</v>
      </c>
      <c r="N1410" t="s">
        <v>1615</v>
      </c>
      <c r="O1410">
        <v>0</v>
      </c>
      <c r="P1410">
        <v>-1500</v>
      </c>
      <c r="Q1410">
        <v>-1500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-500</v>
      </c>
      <c r="X1410">
        <v>866.02540378443859</v>
      </c>
      <c r="Y1410">
        <v>0</v>
      </c>
      <c r="Z1410">
        <v>100</v>
      </c>
      <c r="AA1410">
        <v>1</v>
      </c>
      <c r="AB1410">
        <v>0.57735026918962584</v>
      </c>
      <c r="AC1410">
        <v>0</v>
      </c>
      <c r="AD1410">
        <v>0</v>
      </c>
      <c r="AE1410">
        <v>0</v>
      </c>
      <c r="AF1410">
        <v>0</v>
      </c>
    </row>
    <row r="1411" spans="1:32" x14ac:dyDescent="0.35">
      <c r="A1411" s="1">
        <v>45383</v>
      </c>
      <c r="B1411">
        <v>2024</v>
      </c>
      <c r="C1411">
        <v>4</v>
      </c>
      <c r="D1411">
        <v>2</v>
      </c>
      <c r="E1411">
        <v>0</v>
      </c>
      <c r="F1411">
        <v>0</v>
      </c>
      <c r="G1411" t="s">
        <v>629</v>
      </c>
      <c r="H1411" t="s">
        <v>272</v>
      </c>
      <c r="I1411" t="s">
        <v>1105</v>
      </c>
      <c r="J1411" t="s">
        <v>1106</v>
      </c>
      <c r="K1411" t="s">
        <v>1108</v>
      </c>
      <c r="L1411" t="s">
        <v>60</v>
      </c>
      <c r="M1411" t="s">
        <v>1612</v>
      </c>
      <c r="N1411" t="s">
        <v>1616</v>
      </c>
      <c r="O1411">
        <v>28750</v>
      </c>
      <c r="P1411">
        <v>32250</v>
      </c>
      <c r="Q1411">
        <v>3500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112.17391304347825</v>
      </c>
      <c r="AA1411">
        <v>1</v>
      </c>
      <c r="AB1411">
        <v>0</v>
      </c>
      <c r="AC1411">
        <v>0</v>
      </c>
      <c r="AD1411">
        <v>0</v>
      </c>
      <c r="AE1411">
        <v>1</v>
      </c>
      <c r="AF1411">
        <v>0</v>
      </c>
    </row>
    <row r="1412" spans="1:32" x14ac:dyDescent="0.35">
      <c r="A1412" s="1">
        <v>45413</v>
      </c>
      <c r="B1412">
        <v>2024</v>
      </c>
      <c r="C1412">
        <v>5</v>
      </c>
      <c r="D1412">
        <v>2</v>
      </c>
      <c r="E1412">
        <v>1</v>
      </c>
      <c r="F1412">
        <v>0</v>
      </c>
      <c r="G1412" t="s">
        <v>629</v>
      </c>
      <c r="H1412" t="s">
        <v>272</v>
      </c>
      <c r="I1412" t="s">
        <v>1105</v>
      </c>
      <c r="J1412" t="s">
        <v>1106</v>
      </c>
      <c r="K1412" t="s">
        <v>1108</v>
      </c>
      <c r="L1412" t="s">
        <v>60</v>
      </c>
      <c r="M1412" t="s">
        <v>1612</v>
      </c>
      <c r="N1412" t="s">
        <v>1617</v>
      </c>
      <c r="O1412">
        <v>28750</v>
      </c>
      <c r="P1412">
        <v>32250</v>
      </c>
      <c r="Q1412">
        <v>3500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112.17391304347825</v>
      </c>
      <c r="AA1412">
        <v>1</v>
      </c>
      <c r="AB1412">
        <v>0</v>
      </c>
      <c r="AC1412">
        <v>0</v>
      </c>
      <c r="AD1412">
        <v>0</v>
      </c>
      <c r="AE1412">
        <v>1</v>
      </c>
      <c r="AF1412">
        <v>0</v>
      </c>
    </row>
    <row r="1413" spans="1:32" x14ac:dyDescent="0.35">
      <c r="A1413" s="1">
        <v>45444</v>
      </c>
      <c r="B1413">
        <v>2024</v>
      </c>
      <c r="C1413">
        <v>6</v>
      </c>
      <c r="D1413">
        <v>2</v>
      </c>
      <c r="E1413">
        <v>1</v>
      </c>
      <c r="F1413">
        <v>0</v>
      </c>
      <c r="G1413" t="s">
        <v>629</v>
      </c>
      <c r="H1413" t="s">
        <v>272</v>
      </c>
      <c r="I1413" t="s">
        <v>1105</v>
      </c>
      <c r="J1413" t="s">
        <v>1106</v>
      </c>
      <c r="K1413" t="s">
        <v>1108</v>
      </c>
      <c r="L1413" t="s">
        <v>60</v>
      </c>
      <c r="M1413" t="s">
        <v>1612</v>
      </c>
      <c r="N1413" t="s">
        <v>1618</v>
      </c>
      <c r="O1413">
        <v>28750</v>
      </c>
      <c r="P1413">
        <v>32250</v>
      </c>
      <c r="Q1413">
        <v>3500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112.17391304347825</v>
      </c>
      <c r="AA1413">
        <v>1</v>
      </c>
      <c r="AB1413">
        <v>0</v>
      </c>
      <c r="AC1413">
        <v>0</v>
      </c>
      <c r="AD1413">
        <v>0</v>
      </c>
      <c r="AE1413">
        <v>1</v>
      </c>
      <c r="AF1413">
        <v>0</v>
      </c>
    </row>
    <row r="1414" spans="1:32" x14ac:dyDescent="0.35">
      <c r="A1414" s="1">
        <v>45474</v>
      </c>
      <c r="B1414">
        <v>2024</v>
      </c>
      <c r="C1414">
        <v>7</v>
      </c>
      <c r="D1414">
        <v>3</v>
      </c>
      <c r="E1414">
        <v>1</v>
      </c>
      <c r="F1414">
        <v>0</v>
      </c>
      <c r="G1414" t="s">
        <v>629</v>
      </c>
      <c r="H1414" t="s">
        <v>272</v>
      </c>
      <c r="I1414" t="s">
        <v>1105</v>
      </c>
      <c r="J1414" t="s">
        <v>1106</v>
      </c>
      <c r="K1414" t="s">
        <v>1108</v>
      </c>
      <c r="L1414" t="s">
        <v>60</v>
      </c>
      <c r="M1414" t="s">
        <v>1612</v>
      </c>
      <c r="N1414" t="s">
        <v>1619</v>
      </c>
      <c r="O1414">
        <v>28750</v>
      </c>
      <c r="P1414">
        <v>32250</v>
      </c>
      <c r="Q1414">
        <v>3500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112.17391304347825</v>
      </c>
      <c r="AA1414">
        <v>1</v>
      </c>
      <c r="AB1414">
        <v>0</v>
      </c>
      <c r="AC1414">
        <v>0</v>
      </c>
      <c r="AD1414">
        <v>0</v>
      </c>
      <c r="AE1414">
        <v>1</v>
      </c>
      <c r="AF1414">
        <v>0</v>
      </c>
    </row>
    <row r="1415" spans="1:32" x14ac:dyDescent="0.35">
      <c r="A1415" s="1">
        <v>45505</v>
      </c>
      <c r="B1415">
        <v>2024</v>
      </c>
      <c r="C1415">
        <v>8</v>
      </c>
      <c r="D1415">
        <v>3</v>
      </c>
      <c r="E1415">
        <v>1</v>
      </c>
      <c r="F1415">
        <v>0</v>
      </c>
      <c r="G1415" t="s">
        <v>629</v>
      </c>
      <c r="H1415" t="s">
        <v>272</v>
      </c>
      <c r="I1415" t="s">
        <v>1105</v>
      </c>
      <c r="J1415" t="s">
        <v>1106</v>
      </c>
      <c r="K1415" t="s">
        <v>1108</v>
      </c>
      <c r="L1415" t="s">
        <v>60</v>
      </c>
      <c r="M1415" t="s">
        <v>1612</v>
      </c>
      <c r="N1415" t="s">
        <v>1620</v>
      </c>
      <c r="O1415">
        <v>28750</v>
      </c>
      <c r="P1415">
        <v>32250</v>
      </c>
      <c r="Q1415">
        <v>3500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112.17391304347825</v>
      </c>
      <c r="AA1415">
        <v>1</v>
      </c>
      <c r="AB1415">
        <v>0</v>
      </c>
      <c r="AC1415">
        <v>0</v>
      </c>
      <c r="AD1415">
        <v>0</v>
      </c>
      <c r="AE1415">
        <v>1</v>
      </c>
      <c r="AF1415">
        <v>0</v>
      </c>
    </row>
    <row r="1416" spans="1:32" x14ac:dyDescent="0.35">
      <c r="A1416" s="1">
        <v>45383</v>
      </c>
      <c r="B1416">
        <v>2024</v>
      </c>
      <c r="C1416">
        <v>4</v>
      </c>
      <c r="D1416">
        <v>2</v>
      </c>
      <c r="E1416">
        <v>0</v>
      </c>
      <c r="F1416">
        <v>0</v>
      </c>
      <c r="G1416" t="s">
        <v>294</v>
      </c>
      <c r="H1416" t="s">
        <v>292</v>
      </c>
      <c r="I1416" t="s">
        <v>669</v>
      </c>
      <c r="J1416" t="s">
        <v>670</v>
      </c>
      <c r="K1416" t="s">
        <v>672</v>
      </c>
      <c r="L1416" t="s">
        <v>75</v>
      </c>
      <c r="M1416" t="s">
        <v>1612</v>
      </c>
      <c r="N1416" t="s">
        <v>1616</v>
      </c>
      <c r="O1416">
        <v>880</v>
      </c>
      <c r="P1416">
        <v>1250</v>
      </c>
      <c r="Q1416">
        <v>370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142.04545454545453</v>
      </c>
      <c r="AA1416">
        <v>1</v>
      </c>
      <c r="AB1416">
        <v>0</v>
      </c>
      <c r="AC1416">
        <v>0</v>
      </c>
      <c r="AD1416">
        <v>0</v>
      </c>
      <c r="AE1416">
        <v>2</v>
      </c>
      <c r="AF1416">
        <v>0</v>
      </c>
    </row>
    <row r="1417" spans="1:32" x14ac:dyDescent="0.35">
      <c r="A1417" s="1">
        <v>45413</v>
      </c>
      <c r="B1417">
        <v>2024</v>
      </c>
      <c r="C1417">
        <v>5</v>
      </c>
      <c r="D1417">
        <v>2</v>
      </c>
      <c r="E1417">
        <v>1</v>
      </c>
      <c r="F1417">
        <v>0</v>
      </c>
      <c r="G1417" t="s">
        <v>294</v>
      </c>
      <c r="H1417" t="s">
        <v>292</v>
      </c>
      <c r="I1417" t="s">
        <v>669</v>
      </c>
      <c r="J1417" t="s">
        <v>670</v>
      </c>
      <c r="K1417" t="s">
        <v>672</v>
      </c>
      <c r="L1417" t="s">
        <v>75</v>
      </c>
      <c r="M1417" t="s">
        <v>1612</v>
      </c>
      <c r="N1417" t="s">
        <v>1617</v>
      </c>
      <c r="O1417">
        <v>880</v>
      </c>
      <c r="P1417">
        <v>1250</v>
      </c>
      <c r="Q1417">
        <v>370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142.04545454545453</v>
      </c>
      <c r="AA1417">
        <v>1</v>
      </c>
      <c r="AB1417">
        <v>0</v>
      </c>
      <c r="AC1417">
        <v>0</v>
      </c>
      <c r="AD1417">
        <v>0</v>
      </c>
      <c r="AE1417">
        <v>2</v>
      </c>
      <c r="AF1417">
        <v>0</v>
      </c>
    </row>
    <row r="1418" spans="1:32" x14ac:dyDescent="0.35">
      <c r="A1418" s="1">
        <v>45444</v>
      </c>
      <c r="B1418">
        <v>2024</v>
      </c>
      <c r="C1418">
        <v>6</v>
      </c>
      <c r="D1418">
        <v>2</v>
      </c>
      <c r="E1418">
        <v>1</v>
      </c>
      <c r="F1418">
        <v>0</v>
      </c>
      <c r="G1418" t="s">
        <v>294</v>
      </c>
      <c r="H1418" t="s">
        <v>292</v>
      </c>
      <c r="I1418" t="s">
        <v>669</v>
      </c>
      <c r="J1418" t="s">
        <v>670</v>
      </c>
      <c r="K1418" t="s">
        <v>672</v>
      </c>
      <c r="L1418" t="s">
        <v>75</v>
      </c>
      <c r="M1418" t="s">
        <v>1612</v>
      </c>
      <c r="N1418" t="s">
        <v>1618</v>
      </c>
      <c r="O1418">
        <v>880</v>
      </c>
      <c r="P1418">
        <v>1250</v>
      </c>
      <c r="Q1418">
        <v>370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142.04545454545453</v>
      </c>
      <c r="AA1418">
        <v>1</v>
      </c>
      <c r="AB1418">
        <v>0</v>
      </c>
      <c r="AC1418">
        <v>0</v>
      </c>
      <c r="AD1418">
        <v>0</v>
      </c>
      <c r="AE1418">
        <v>2</v>
      </c>
      <c r="AF1418">
        <v>0</v>
      </c>
    </row>
    <row r="1419" spans="1:32" x14ac:dyDescent="0.35">
      <c r="A1419" s="1">
        <v>45474</v>
      </c>
      <c r="B1419">
        <v>2024</v>
      </c>
      <c r="C1419">
        <v>7</v>
      </c>
      <c r="D1419">
        <v>3</v>
      </c>
      <c r="E1419">
        <v>1</v>
      </c>
      <c r="F1419">
        <v>0</v>
      </c>
      <c r="G1419" t="s">
        <v>294</v>
      </c>
      <c r="H1419" t="s">
        <v>292</v>
      </c>
      <c r="I1419" t="s">
        <v>669</v>
      </c>
      <c r="J1419" t="s">
        <v>670</v>
      </c>
      <c r="K1419" t="s">
        <v>672</v>
      </c>
      <c r="L1419" t="s">
        <v>75</v>
      </c>
      <c r="M1419" t="s">
        <v>1612</v>
      </c>
      <c r="N1419" t="s">
        <v>1619</v>
      </c>
      <c r="O1419">
        <v>880</v>
      </c>
      <c r="P1419">
        <v>1250</v>
      </c>
      <c r="Q1419">
        <v>370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142.04545454545453</v>
      </c>
      <c r="AA1419">
        <v>1</v>
      </c>
      <c r="AB1419">
        <v>0</v>
      </c>
      <c r="AC1419">
        <v>0</v>
      </c>
      <c r="AD1419">
        <v>0</v>
      </c>
      <c r="AE1419">
        <v>2</v>
      </c>
      <c r="AF1419">
        <v>0</v>
      </c>
    </row>
    <row r="1420" spans="1:32" x14ac:dyDescent="0.35">
      <c r="A1420" s="1">
        <v>45383</v>
      </c>
      <c r="B1420">
        <v>2024</v>
      </c>
      <c r="C1420">
        <v>4</v>
      </c>
      <c r="D1420">
        <v>2</v>
      </c>
      <c r="E1420">
        <v>0</v>
      </c>
      <c r="F1420">
        <v>0</v>
      </c>
      <c r="G1420" t="s">
        <v>281</v>
      </c>
      <c r="H1420" t="s">
        <v>279</v>
      </c>
      <c r="I1420" t="s">
        <v>796</v>
      </c>
      <c r="J1420" t="s">
        <v>797</v>
      </c>
      <c r="K1420" t="s">
        <v>787</v>
      </c>
      <c r="L1420" t="s">
        <v>72</v>
      </c>
      <c r="M1420" t="s">
        <v>1612</v>
      </c>
      <c r="N1420" t="s">
        <v>1616</v>
      </c>
      <c r="O1420">
        <v>2880</v>
      </c>
      <c r="P1420">
        <v>120</v>
      </c>
      <c r="Q1420">
        <v>-2760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4.1666666666666661</v>
      </c>
      <c r="AA1420">
        <v>1</v>
      </c>
      <c r="AB1420">
        <v>0</v>
      </c>
      <c r="AC1420">
        <v>0</v>
      </c>
      <c r="AD1420">
        <v>0</v>
      </c>
      <c r="AE1420">
        <v>0</v>
      </c>
      <c r="AF1420">
        <v>0</v>
      </c>
    </row>
    <row r="1421" spans="1:32" x14ac:dyDescent="0.35">
      <c r="A1421" s="1">
        <v>45413</v>
      </c>
      <c r="B1421">
        <v>2024</v>
      </c>
      <c r="C1421">
        <v>5</v>
      </c>
      <c r="D1421">
        <v>2</v>
      </c>
      <c r="E1421">
        <v>1</v>
      </c>
      <c r="F1421">
        <v>0</v>
      </c>
      <c r="G1421" t="s">
        <v>281</v>
      </c>
      <c r="H1421" t="s">
        <v>279</v>
      </c>
      <c r="I1421" t="s">
        <v>796</v>
      </c>
      <c r="J1421" t="s">
        <v>797</v>
      </c>
      <c r="K1421" t="s">
        <v>787</v>
      </c>
      <c r="L1421" t="s">
        <v>72</v>
      </c>
      <c r="M1421" t="s">
        <v>1612</v>
      </c>
      <c r="N1421" t="s">
        <v>1617</v>
      </c>
      <c r="O1421">
        <v>2880</v>
      </c>
      <c r="P1421">
        <v>120</v>
      </c>
      <c r="Q1421">
        <v>-2760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4.1666666666666661</v>
      </c>
      <c r="AA1421">
        <v>1</v>
      </c>
      <c r="AB1421">
        <v>0</v>
      </c>
      <c r="AC1421">
        <v>0</v>
      </c>
      <c r="AD1421">
        <v>0</v>
      </c>
      <c r="AE1421">
        <v>0</v>
      </c>
      <c r="AF1421">
        <v>0</v>
      </c>
    </row>
    <row r="1422" spans="1:32" x14ac:dyDescent="0.35">
      <c r="A1422" s="1">
        <v>45444</v>
      </c>
      <c r="B1422">
        <v>2024</v>
      </c>
      <c r="C1422">
        <v>6</v>
      </c>
      <c r="D1422">
        <v>2</v>
      </c>
      <c r="E1422">
        <v>1</v>
      </c>
      <c r="F1422">
        <v>0</v>
      </c>
      <c r="G1422" t="s">
        <v>281</v>
      </c>
      <c r="H1422" t="s">
        <v>279</v>
      </c>
      <c r="I1422" t="s">
        <v>796</v>
      </c>
      <c r="J1422" t="s">
        <v>797</v>
      </c>
      <c r="K1422" t="s">
        <v>787</v>
      </c>
      <c r="L1422" t="s">
        <v>72</v>
      </c>
      <c r="M1422" t="s">
        <v>1612</v>
      </c>
      <c r="N1422" t="s">
        <v>1618</v>
      </c>
      <c r="O1422">
        <v>2880</v>
      </c>
      <c r="P1422">
        <v>120</v>
      </c>
      <c r="Q1422">
        <v>-2760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4.1666666666666661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</row>
    <row r="1423" spans="1:32" x14ac:dyDescent="0.35">
      <c r="A1423" s="1">
        <v>45383</v>
      </c>
      <c r="B1423">
        <v>2024</v>
      </c>
      <c r="C1423">
        <v>4</v>
      </c>
      <c r="D1423">
        <v>2</v>
      </c>
      <c r="E1423">
        <v>0</v>
      </c>
      <c r="F1423">
        <v>0</v>
      </c>
      <c r="G1423" t="s">
        <v>629</v>
      </c>
      <c r="H1423" t="s">
        <v>272</v>
      </c>
      <c r="I1423" t="s">
        <v>1129</v>
      </c>
      <c r="J1423" t="s">
        <v>1130</v>
      </c>
      <c r="K1423" t="s">
        <v>1132</v>
      </c>
      <c r="L1423" t="s">
        <v>63</v>
      </c>
      <c r="M1423" t="s">
        <v>1612</v>
      </c>
      <c r="N1423" t="s">
        <v>1616</v>
      </c>
      <c r="O1423">
        <v>13380</v>
      </c>
      <c r="P1423">
        <v>10120</v>
      </c>
      <c r="Q1423">
        <v>-3260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75.635276532137524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 x14ac:dyDescent="0.35">
      <c r="A1424" s="1">
        <v>45413</v>
      </c>
      <c r="B1424">
        <v>2024</v>
      </c>
      <c r="C1424">
        <v>5</v>
      </c>
      <c r="D1424">
        <v>2</v>
      </c>
      <c r="E1424">
        <v>1</v>
      </c>
      <c r="F1424">
        <v>0</v>
      </c>
      <c r="G1424" t="s">
        <v>629</v>
      </c>
      <c r="H1424" t="s">
        <v>272</v>
      </c>
      <c r="I1424" t="s">
        <v>1129</v>
      </c>
      <c r="J1424" t="s">
        <v>1130</v>
      </c>
      <c r="K1424" t="s">
        <v>1132</v>
      </c>
      <c r="L1424" t="s">
        <v>63</v>
      </c>
      <c r="M1424" t="s">
        <v>1612</v>
      </c>
      <c r="N1424" t="s">
        <v>1617</v>
      </c>
      <c r="O1424">
        <v>13380</v>
      </c>
      <c r="P1424">
        <v>10120</v>
      </c>
      <c r="Q1424">
        <v>-3260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75.635276532137524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 x14ac:dyDescent="0.35">
      <c r="A1425" s="1">
        <v>45444</v>
      </c>
      <c r="B1425">
        <v>2024</v>
      </c>
      <c r="C1425">
        <v>6</v>
      </c>
      <c r="D1425">
        <v>2</v>
      </c>
      <c r="E1425">
        <v>1</v>
      </c>
      <c r="F1425">
        <v>0</v>
      </c>
      <c r="G1425" t="s">
        <v>629</v>
      </c>
      <c r="H1425" t="s">
        <v>272</v>
      </c>
      <c r="I1425" t="s">
        <v>1129</v>
      </c>
      <c r="J1425" t="s">
        <v>1130</v>
      </c>
      <c r="K1425" t="s">
        <v>1132</v>
      </c>
      <c r="L1425" t="s">
        <v>63</v>
      </c>
      <c r="M1425" t="s">
        <v>1612</v>
      </c>
      <c r="N1425" t="s">
        <v>1618</v>
      </c>
      <c r="O1425">
        <v>13380</v>
      </c>
      <c r="P1425">
        <v>10120</v>
      </c>
      <c r="Q1425">
        <v>-3260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75.635276532137524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</row>
    <row r="1426" spans="1:32" x14ac:dyDescent="0.35">
      <c r="A1426" s="1">
        <v>45383</v>
      </c>
      <c r="B1426">
        <v>2024</v>
      </c>
      <c r="C1426">
        <v>4</v>
      </c>
      <c r="D1426">
        <v>2</v>
      </c>
      <c r="E1426">
        <v>0</v>
      </c>
      <c r="F1426">
        <v>0</v>
      </c>
      <c r="G1426" t="s">
        <v>635</v>
      </c>
      <c r="H1426" t="s">
        <v>288</v>
      </c>
      <c r="I1426" t="s">
        <v>796</v>
      </c>
      <c r="J1426" t="s">
        <v>797</v>
      </c>
      <c r="K1426" t="s">
        <v>787</v>
      </c>
      <c r="L1426" t="s">
        <v>60</v>
      </c>
      <c r="M1426" t="s">
        <v>1612</v>
      </c>
      <c r="N1426" t="s">
        <v>1616</v>
      </c>
      <c r="O1426">
        <v>64500</v>
      </c>
      <c r="P1426">
        <v>58620</v>
      </c>
      <c r="Q1426">
        <v>-5880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90.883720930232556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 x14ac:dyDescent="0.35">
      <c r="A1427" s="1">
        <v>45413</v>
      </c>
      <c r="B1427">
        <v>2024</v>
      </c>
      <c r="C1427">
        <v>5</v>
      </c>
      <c r="D1427">
        <v>2</v>
      </c>
      <c r="E1427">
        <v>1</v>
      </c>
      <c r="F1427">
        <v>0</v>
      </c>
      <c r="G1427" t="s">
        <v>635</v>
      </c>
      <c r="H1427" t="s">
        <v>288</v>
      </c>
      <c r="I1427" t="s">
        <v>796</v>
      </c>
      <c r="J1427" t="s">
        <v>797</v>
      </c>
      <c r="K1427" t="s">
        <v>787</v>
      </c>
      <c r="L1427" t="s">
        <v>60</v>
      </c>
      <c r="M1427" t="s">
        <v>1612</v>
      </c>
      <c r="N1427" t="s">
        <v>1617</v>
      </c>
      <c r="O1427">
        <v>64500</v>
      </c>
      <c r="P1427">
        <v>58620</v>
      </c>
      <c r="Q1427">
        <v>-5880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90.883720930232556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</row>
    <row r="1428" spans="1:32" x14ac:dyDescent="0.35">
      <c r="A1428" s="1">
        <v>45444</v>
      </c>
      <c r="B1428">
        <v>2024</v>
      </c>
      <c r="C1428">
        <v>6</v>
      </c>
      <c r="D1428">
        <v>2</v>
      </c>
      <c r="E1428">
        <v>1</v>
      </c>
      <c r="F1428">
        <v>0</v>
      </c>
      <c r="G1428" t="s">
        <v>635</v>
      </c>
      <c r="H1428" t="s">
        <v>288</v>
      </c>
      <c r="I1428" t="s">
        <v>796</v>
      </c>
      <c r="J1428" t="s">
        <v>797</v>
      </c>
      <c r="K1428" t="s">
        <v>787</v>
      </c>
      <c r="L1428" t="s">
        <v>60</v>
      </c>
      <c r="M1428" t="s">
        <v>1612</v>
      </c>
      <c r="N1428" t="s">
        <v>1618</v>
      </c>
      <c r="O1428">
        <v>64500</v>
      </c>
      <c r="P1428">
        <v>58620</v>
      </c>
      <c r="Q1428">
        <v>-5880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90.883720930232556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0</v>
      </c>
    </row>
    <row r="1429" spans="1:32" x14ac:dyDescent="0.35">
      <c r="A1429" s="1">
        <v>45383</v>
      </c>
      <c r="B1429">
        <v>2024</v>
      </c>
      <c r="C1429">
        <v>4</v>
      </c>
      <c r="D1429">
        <v>2</v>
      </c>
      <c r="E1429">
        <v>0</v>
      </c>
      <c r="F1429">
        <v>0</v>
      </c>
      <c r="G1429" t="s">
        <v>294</v>
      </c>
      <c r="H1429" t="s">
        <v>292</v>
      </c>
      <c r="I1429" t="s">
        <v>982</v>
      </c>
      <c r="J1429" t="s">
        <v>983</v>
      </c>
      <c r="K1429" t="s">
        <v>972</v>
      </c>
      <c r="L1429" t="s">
        <v>75</v>
      </c>
      <c r="M1429" t="s">
        <v>1612</v>
      </c>
      <c r="N1429" t="s">
        <v>1616</v>
      </c>
      <c r="O1429">
        <v>2250</v>
      </c>
      <c r="P1429">
        <v>1120</v>
      </c>
      <c r="Q1429">
        <v>-1130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49.777777777777779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x14ac:dyDescent="0.35">
      <c r="A1430" s="1">
        <v>45413</v>
      </c>
      <c r="B1430">
        <v>2024</v>
      </c>
      <c r="C1430">
        <v>5</v>
      </c>
      <c r="D1430">
        <v>2</v>
      </c>
      <c r="E1430">
        <v>1</v>
      </c>
      <c r="F1430">
        <v>0</v>
      </c>
      <c r="G1430" t="s">
        <v>294</v>
      </c>
      <c r="H1430" t="s">
        <v>292</v>
      </c>
      <c r="I1430" t="s">
        <v>982</v>
      </c>
      <c r="J1430" t="s">
        <v>983</v>
      </c>
      <c r="K1430" t="s">
        <v>972</v>
      </c>
      <c r="L1430" t="s">
        <v>75</v>
      </c>
      <c r="M1430" t="s">
        <v>1612</v>
      </c>
      <c r="N1430" t="s">
        <v>1617</v>
      </c>
      <c r="O1430">
        <v>2250</v>
      </c>
      <c r="P1430">
        <v>1120</v>
      </c>
      <c r="Q1430">
        <v>-1130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49.777777777777779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x14ac:dyDescent="0.35">
      <c r="A1431" s="1">
        <v>45444</v>
      </c>
      <c r="B1431">
        <v>2024</v>
      </c>
      <c r="C1431">
        <v>6</v>
      </c>
      <c r="D1431">
        <v>2</v>
      </c>
      <c r="E1431">
        <v>1</v>
      </c>
      <c r="F1431">
        <v>0</v>
      </c>
      <c r="G1431" t="s">
        <v>294</v>
      </c>
      <c r="H1431" t="s">
        <v>292</v>
      </c>
      <c r="I1431" t="s">
        <v>982</v>
      </c>
      <c r="J1431" t="s">
        <v>983</v>
      </c>
      <c r="K1431" t="s">
        <v>972</v>
      </c>
      <c r="L1431" t="s">
        <v>75</v>
      </c>
      <c r="M1431" t="s">
        <v>1612</v>
      </c>
      <c r="N1431" t="s">
        <v>1618</v>
      </c>
      <c r="O1431">
        <v>2250</v>
      </c>
      <c r="P1431">
        <v>1120</v>
      </c>
      <c r="Q1431">
        <v>-1130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49.777777777777779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</row>
    <row r="1432" spans="1:32" x14ac:dyDescent="0.35">
      <c r="A1432" s="1">
        <v>45383</v>
      </c>
      <c r="B1432">
        <v>2024</v>
      </c>
      <c r="C1432">
        <v>4</v>
      </c>
      <c r="D1432">
        <v>2</v>
      </c>
      <c r="E1432">
        <v>0</v>
      </c>
      <c r="F1432">
        <v>0</v>
      </c>
      <c r="G1432" t="s">
        <v>629</v>
      </c>
      <c r="H1432" t="s">
        <v>272</v>
      </c>
      <c r="I1432" t="s">
        <v>1096</v>
      </c>
      <c r="J1432" t="s">
        <v>1097</v>
      </c>
      <c r="K1432" t="s">
        <v>1099</v>
      </c>
      <c r="L1432" t="s">
        <v>66</v>
      </c>
      <c r="M1432" t="s">
        <v>1612</v>
      </c>
      <c r="N1432" t="s">
        <v>1616</v>
      </c>
      <c r="O1432">
        <v>26250</v>
      </c>
      <c r="P1432">
        <v>22750</v>
      </c>
      <c r="Q1432">
        <v>-3500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86.666666666666671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 x14ac:dyDescent="0.35">
      <c r="A1433" s="1">
        <v>45413</v>
      </c>
      <c r="B1433">
        <v>2024</v>
      </c>
      <c r="C1433">
        <v>5</v>
      </c>
      <c r="D1433">
        <v>2</v>
      </c>
      <c r="E1433">
        <v>1</v>
      </c>
      <c r="F1433">
        <v>0</v>
      </c>
      <c r="G1433" t="s">
        <v>629</v>
      </c>
      <c r="H1433" t="s">
        <v>272</v>
      </c>
      <c r="I1433" t="s">
        <v>1096</v>
      </c>
      <c r="J1433" t="s">
        <v>1097</v>
      </c>
      <c r="K1433" t="s">
        <v>1099</v>
      </c>
      <c r="L1433" t="s">
        <v>66</v>
      </c>
      <c r="M1433" t="s">
        <v>1612</v>
      </c>
      <c r="N1433" t="s">
        <v>1617</v>
      </c>
      <c r="O1433">
        <v>26250</v>
      </c>
      <c r="P1433">
        <v>22750</v>
      </c>
      <c r="Q1433">
        <v>-3500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86.666666666666671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 x14ac:dyDescent="0.35">
      <c r="A1434" s="1">
        <v>45444</v>
      </c>
      <c r="B1434">
        <v>2024</v>
      </c>
      <c r="C1434">
        <v>6</v>
      </c>
      <c r="D1434">
        <v>2</v>
      </c>
      <c r="E1434">
        <v>1</v>
      </c>
      <c r="F1434">
        <v>0</v>
      </c>
      <c r="G1434" t="s">
        <v>629</v>
      </c>
      <c r="H1434" t="s">
        <v>272</v>
      </c>
      <c r="I1434" t="s">
        <v>1096</v>
      </c>
      <c r="J1434" t="s">
        <v>1097</v>
      </c>
      <c r="K1434" t="s">
        <v>1099</v>
      </c>
      <c r="L1434" t="s">
        <v>66</v>
      </c>
      <c r="M1434" t="s">
        <v>1612</v>
      </c>
      <c r="N1434" t="s">
        <v>1618</v>
      </c>
      <c r="O1434">
        <v>26250</v>
      </c>
      <c r="P1434">
        <v>22750</v>
      </c>
      <c r="Q1434">
        <v>-3500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86.666666666666671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</row>
    <row r="1435" spans="1:32" x14ac:dyDescent="0.35">
      <c r="A1435" s="1">
        <v>45474</v>
      </c>
      <c r="B1435">
        <v>2024</v>
      </c>
      <c r="C1435">
        <v>7</v>
      </c>
      <c r="D1435">
        <v>3</v>
      </c>
      <c r="E1435">
        <v>1</v>
      </c>
      <c r="F1435">
        <v>0</v>
      </c>
      <c r="G1435" t="s">
        <v>629</v>
      </c>
      <c r="H1435" t="s">
        <v>272</v>
      </c>
      <c r="I1435" t="s">
        <v>1096</v>
      </c>
      <c r="J1435" t="s">
        <v>1097</v>
      </c>
      <c r="K1435" t="s">
        <v>1099</v>
      </c>
      <c r="L1435" t="s">
        <v>66</v>
      </c>
      <c r="M1435" t="s">
        <v>1612</v>
      </c>
      <c r="N1435" t="s">
        <v>1619</v>
      </c>
      <c r="O1435">
        <v>26250</v>
      </c>
      <c r="P1435">
        <v>22750</v>
      </c>
      <c r="Q1435">
        <v>-3500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86.666666666666671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 x14ac:dyDescent="0.35">
      <c r="A1436" s="1">
        <v>45505</v>
      </c>
      <c r="B1436">
        <v>2024</v>
      </c>
      <c r="C1436">
        <v>8</v>
      </c>
      <c r="D1436">
        <v>3</v>
      </c>
      <c r="E1436">
        <v>1</v>
      </c>
      <c r="F1436">
        <v>0</v>
      </c>
      <c r="G1436" t="s">
        <v>629</v>
      </c>
      <c r="H1436" t="s">
        <v>272</v>
      </c>
      <c r="I1436" t="s">
        <v>1096</v>
      </c>
      <c r="J1436" t="s">
        <v>1097</v>
      </c>
      <c r="K1436" t="s">
        <v>1099</v>
      </c>
      <c r="L1436" t="s">
        <v>66</v>
      </c>
      <c r="M1436" t="s">
        <v>1612</v>
      </c>
      <c r="N1436" t="s">
        <v>1620</v>
      </c>
      <c r="O1436">
        <v>26250</v>
      </c>
      <c r="P1436">
        <v>22750</v>
      </c>
      <c r="Q1436">
        <v>-3500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86.666666666666671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</row>
    <row r="1437" spans="1:32" x14ac:dyDescent="0.35">
      <c r="A1437" s="1">
        <v>45383</v>
      </c>
      <c r="B1437">
        <v>2024</v>
      </c>
      <c r="C1437">
        <v>4</v>
      </c>
      <c r="D1437">
        <v>2</v>
      </c>
      <c r="E1437">
        <v>0</v>
      </c>
      <c r="F1437">
        <v>0</v>
      </c>
      <c r="G1437" t="s">
        <v>629</v>
      </c>
      <c r="H1437" t="s">
        <v>272</v>
      </c>
      <c r="I1437" t="s">
        <v>768</v>
      </c>
      <c r="J1437" t="s">
        <v>769</v>
      </c>
      <c r="K1437" t="s">
        <v>771</v>
      </c>
      <c r="L1437" t="s">
        <v>63</v>
      </c>
      <c r="M1437" t="s">
        <v>1612</v>
      </c>
      <c r="N1437" t="s">
        <v>1616</v>
      </c>
      <c r="O1437">
        <v>3250</v>
      </c>
      <c r="P1437">
        <v>620</v>
      </c>
      <c r="Q1437">
        <v>-2630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19.076923076923077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</row>
    <row r="1438" spans="1:32" x14ac:dyDescent="0.35">
      <c r="A1438" s="1">
        <v>45413</v>
      </c>
      <c r="B1438">
        <v>2024</v>
      </c>
      <c r="C1438">
        <v>5</v>
      </c>
      <c r="D1438">
        <v>2</v>
      </c>
      <c r="E1438">
        <v>1</v>
      </c>
      <c r="F1438">
        <v>0</v>
      </c>
      <c r="G1438" t="s">
        <v>629</v>
      </c>
      <c r="H1438" t="s">
        <v>272</v>
      </c>
      <c r="I1438" t="s">
        <v>768</v>
      </c>
      <c r="J1438" t="s">
        <v>769</v>
      </c>
      <c r="K1438" t="s">
        <v>771</v>
      </c>
      <c r="L1438" t="s">
        <v>63</v>
      </c>
      <c r="M1438" t="s">
        <v>1612</v>
      </c>
      <c r="N1438" t="s">
        <v>1617</v>
      </c>
      <c r="O1438">
        <v>3250</v>
      </c>
      <c r="P1438">
        <v>620</v>
      </c>
      <c r="Q1438">
        <v>-2630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19.076923076923077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 x14ac:dyDescent="0.35">
      <c r="A1439" s="1">
        <v>45444</v>
      </c>
      <c r="B1439">
        <v>2024</v>
      </c>
      <c r="C1439">
        <v>6</v>
      </c>
      <c r="D1439">
        <v>2</v>
      </c>
      <c r="E1439">
        <v>1</v>
      </c>
      <c r="F1439">
        <v>0</v>
      </c>
      <c r="G1439" t="s">
        <v>629</v>
      </c>
      <c r="H1439" t="s">
        <v>272</v>
      </c>
      <c r="I1439" t="s">
        <v>768</v>
      </c>
      <c r="J1439" t="s">
        <v>769</v>
      </c>
      <c r="K1439" t="s">
        <v>771</v>
      </c>
      <c r="L1439" t="s">
        <v>63</v>
      </c>
      <c r="M1439" t="s">
        <v>1612</v>
      </c>
      <c r="N1439" t="s">
        <v>1618</v>
      </c>
      <c r="O1439">
        <v>3250</v>
      </c>
      <c r="P1439">
        <v>620</v>
      </c>
      <c r="Q1439">
        <v>-2630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19.076923076923077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</row>
    <row r="1440" spans="1:32" x14ac:dyDescent="0.35">
      <c r="A1440" s="1">
        <v>45383</v>
      </c>
      <c r="B1440">
        <v>2024</v>
      </c>
      <c r="C1440">
        <v>4</v>
      </c>
      <c r="D1440">
        <v>2</v>
      </c>
      <c r="E1440">
        <v>0</v>
      </c>
      <c r="F1440">
        <v>0</v>
      </c>
      <c r="G1440" t="s">
        <v>294</v>
      </c>
      <c r="H1440" t="s">
        <v>292</v>
      </c>
      <c r="I1440" t="s">
        <v>687</v>
      </c>
      <c r="J1440" t="s">
        <v>688</v>
      </c>
      <c r="K1440" t="s">
        <v>690</v>
      </c>
      <c r="L1440" t="s">
        <v>75</v>
      </c>
      <c r="M1440" t="s">
        <v>1612</v>
      </c>
      <c r="N1440" t="s">
        <v>1616</v>
      </c>
      <c r="O1440">
        <v>5620</v>
      </c>
      <c r="P1440">
        <v>5380</v>
      </c>
      <c r="Q1440">
        <v>-240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95.729537366548044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>
        <v>0</v>
      </c>
    </row>
    <row r="1441" spans="1:32" x14ac:dyDescent="0.35">
      <c r="A1441" s="1">
        <v>45413</v>
      </c>
      <c r="B1441">
        <v>2024</v>
      </c>
      <c r="C1441">
        <v>5</v>
      </c>
      <c r="D1441">
        <v>2</v>
      </c>
      <c r="E1441">
        <v>1</v>
      </c>
      <c r="F1441">
        <v>0</v>
      </c>
      <c r="G1441" t="s">
        <v>294</v>
      </c>
      <c r="H1441" t="s">
        <v>292</v>
      </c>
      <c r="I1441" t="s">
        <v>687</v>
      </c>
      <c r="J1441" t="s">
        <v>688</v>
      </c>
      <c r="K1441" t="s">
        <v>690</v>
      </c>
      <c r="L1441" t="s">
        <v>75</v>
      </c>
      <c r="M1441" t="s">
        <v>1612</v>
      </c>
      <c r="N1441" t="s">
        <v>1617</v>
      </c>
      <c r="O1441">
        <v>5620</v>
      </c>
      <c r="P1441">
        <v>5380</v>
      </c>
      <c r="Q1441">
        <v>-240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95.729537366548044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x14ac:dyDescent="0.35">
      <c r="A1442" s="1">
        <v>45444</v>
      </c>
      <c r="B1442">
        <v>2024</v>
      </c>
      <c r="C1442">
        <v>6</v>
      </c>
      <c r="D1442">
        <v>2</v>
      </c>
      <c r="E1442">
        <v>1</v>
      </c>
      <c r="F1442">
        <v>0</v>
      </c>
      <c r="G1442" t="s">
        <v>294</v>
      </c>
      <c r="H1442" t="s">
        <v>292</v>
      </c>
      <c r="I1442" t="s">
        <v>687</v>
      </c>
      <c r="J1442" t="s">
        <v>688</v>
      </c>
      <c r="K1442" t="s">
        <v>690</v>
      </c>
      <c r="L1442" t="s">
        <v>75</v>
      </c>
      <c r="M1442" t="s">
        <v>1612</v>
      </c>
      <c r="N1442" t="s">
        <v>1618</v>
      </c>
      <c r="O1442">
        <v>5620</v>
      </c>
      <c r="P1442">
        <v>5380</v>
      </c>
      <c r="Q1442">
        <v>-240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95.729537366548044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x14ac:dyDescent="0.35">
      <c r="A1443" s="1">
        <v>45383</v>
      </c>
      <c r="B1443">
        <v>2024</v>
      </c>
      <c r="C1443">
        <v>4</v>
      </c>
      <c r="D1443">
        <v>2</v>
      </c>
      <c r="E1443">
        <v>0</v>
      </c>
      <c r="F1443">
        <v>0</v>
      </c>
      <c r="G1443" t="s">
        <v>629</v>
      </c>
      <c r="H1443" t="s">
        <v>272</v>
      </c>
      <c r="I1443" t="s">
        <v>669</v>
      </c>
      <c r="J1443" t="s">
        <v>670</v>
      </c>
      <c r="K1443" t="s">
        <v>672</v>
      </c>
      <c r="L1443" t="s">
        <v>63</v>
      </c>
      <c r="M1443" t="s">
        <v>1612</v>
      </c>
      <c r="N1443" t="s">
        <v>1616</v>
      </c>
      <c r="O1443">
        <v>880</v>
      </c>
      <c r="P1443">
        <v>250</v>
      </c>
      <c r="Q1443">
        <v>-630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28.40909090909091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 x14ac:dyDescent="0.35">
      <c r="A1444" s="1">
        <v>45413</v>
      </c>
      <c r="B1444">
        <v>2024</v>
      </c>
      <c r="C1444">
        <v>5</v>
      </c>
      <c r="D1444">
        <v>2</v>
      </c>
      <c r="E1444">
        <v>1</v>
      </c>
      <c r="F1444">
        <v>0</v>
      </c>
      <c r="G1444" t="s">
        <v>629</v>
      </c>
      <c r="H1444" t="s">
        <v>272</v>
      </c>
      <c r="I1444" t="s">
        <v>669</v>
      </c>
      <c r="J1444" t="s">
        <v>670</v>
      </c>
      <c r="K1444" t="s">
        <v>672</v>
      </c>
      <c r="L1444" t="s">
        <v>63</v>
      </c>
      <c r="M1444" t="s">
        <v>1612</v>
      </c>
      <c r="N1444" t="s">
        <v>1617</v>
      </c>
      <c r="O1444">
        <v>880</v>
      </c>
      <c r="P1444">
        <v>250</v>
      </c>
      <c r="Q1444">
        <v>-630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28.40909090909091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 x14ac:dyDescent="0.35">
      <c r="A1445" s="1">
        <v>45444</v>
      </c>
      <c r="B1445">
        <v>2024</v>
      </c>
      <c r="C1445">
        <v>6</v>
      </c>
      <c r="D1445">
        <v>2</v>
      </c>
      <c r="E1445">
        <v>1</v>
      </c>
      <c r="F1445">
        <v>0</v>
      </c>
      <c r="G1445" t="s">
        <v>629</v>
      </c>
      <c r="H1445" t="s">
        <v>272</v>
      </c>
      <c r="I1445" t="s">
        <v>669</v>
      </c>
      <c r="J1445" t="s">
        <v>670</v>
      </c>
      <c r="K1445" t="s">
        <v>672</v>
      </c>
      <c r="L1445" t="s">
        <v>63</v>
      </c>
      <c r="M1445" t="s">
        <v>1612</v>
      </c>
      <c r="N1445" t="s">
        <v>1618</v>
      </c>
      <c r="O1445">
        <v>880</v>
      </c>
      <c r="P1445">
        <v>250</v>
      </c>
      <c r="Q1445">
        <v>-630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28.40909090909091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x14ac:dyDescent="0.35">
      <c r="A1446" s="1">
        <v>45474</v>
      </c>
      <c r="B1446">
        <v>2024</v>
      </c>
      <c r="C1446">
        <v>7</v>
      </c>
      <c r="D1446">
        <v>3</v>
      </c>
      <c r="E1446">
        <v>1</v>
      </c>
      <c r="F1446">
        <v>0</v>
      </c>
      <c r="G1446" t="s">
        <v>629</v>
      </c>
      <c r="H1446" t="s">
        <v>272</v>
      </c>
      <c r="I1446" t="s">
        <v>669</v>
      </c>
      <c r="J1446" t="s">
        <v>670</v>
      </c>
      <c r="K1446" t="s">
        <v>672</v>
      </c>
      <c r="L1446" t="s">
        <v>63</v>
      </c>
      <c r="M1446" t="s">
        <v>1612</v>
      </c>
      <c r="N1446" t="s">
        <v>1619</v>
      </c>
      <c r="O1446">
        <v>880</v>
      </c>
      <c r="P1446">
        <v>250</v>
      </c>
      <c r="Q1446">
        <v>-630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28.40909090909091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 x14ac:dyDescent="0.35">
      <c r="A1447" s="1">
        <v>45383</v>
      </c>
      <c r="B1447">
        <v>2024</v>
      </c>
      <c r="C1447">
        <v>4</v>
      </c>
      <c r="D1447">
        <v>2</v>
      </c>
      <c r="E1447">
        <v>0</v>
      </c>
      <c r="F1447">
        <v>0</v>
      </c>
      <c r="G1447" t="s">
        <v>294</v>
      </c>
      <c r="H1447" t="s">
        <v>292</v>
      </c>
      <c r="I1447" t="s">
        <v>1105</v>
      </c>
      <c r="J1447" t="s">
        <v>1106</v>
      </c>
      <c r="K1447" t="s">
        <v>1108</v>
      </c>
      <c r="L1447" t="s">
        <v>75</v>
      </c>
      <c r="M1447" t="s">
        <v>1612</v>
      </c>
      <c r="N1447" t="s">
        <v>1616</v>
      </c>
      <c r="O1447">
        <v>9000</v>
      </c>
      <c r="P1447">
        <v>11000</v>
      </c>
      <c r="Q1447">
        <v>2000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122.22222222222223</v>
      </c>
      <c r="AA1447">
        <v>1</v>
      </c>
      <c r="AB1447">
        <v>0</v>
      </c>
      <c r="AC1447">
        <v>0</v>
      </c>
      <c r="AD1447">
        <v>0</v>
      </c>
      <c r="AE1447">
        <v>1</v>
      </c>
      <c r="AF1447">
        <v>0</v>
      </c>
    </row>
    <row r="1448" spans="1:32" x14ac:dyDescent="0.35">
      <c r="A1448" s="1">
        <v>45413</v>
      </c>
      <c r="B1448">
        <v>2024</v>
      </c>
      <c r="C1448">
        <v>5</v>
      </c>
      <c r="D1448">
        <v>2</v>
      </c>
      <c r="E1448">
        <v>1</v>
      </c>
      <c r="F1448">
        <v>0</v>
      </c>
      <c r="G1448" t="s">
        <v>294</v>
      </c>
      <c r="H1448" t="s">
        <v>292</v>
      </c>
      <c r="I1448" t="s">
        <v>1105</v>
      </c>
      <c r="J1448" t="s">
        <v>1106</v>
      </c>
      <c r="K1448" t="s">
        <v>1108</v>
      </c>
      <c r="L1448" t="s">
        <v>75</v>
      </c>
      <c r="M1448" t="s">
        <v>1612</v>
      </c>
      <c r="N1448" t="s">
        <v>1617</v>
      </c>
      <c r="O1448">
        <v>9000</v>
      </c>
      <c r="P1448">
        <v>11000</v>
      </c>
      <c r="Q1448">
        <v>2000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122.22222222222223</v>
      </c>
      <c r="AA1448">
        <v>1</v>
      </c>
      <c r="AB1448">
        <v>0</v>
      </c>
      <c r="AC1448">
        <v>0</v>
      </c>
      <c r="AD1448">
        <v>0</v>
      </c>
      <c r="AE1448">
        <v>1</v>
      </c>
      <c r="AF1448">
        <v>0</v>
      </c>
    </row>
    <row r="1449" spans="1:32" x14ac:dyDescent="0.35">
      <c r="A1449" s="1">
        <v>45444</v>
      </c>
      <c r="B1449">
        <v>2024</v>
      </c>
      <c r="C1449">
        <v>6</v>
      </c>
      <c r="D1449">
        <v>2</v>
      </c>
      <c r="E1449">
        <v>1</v>
      </c>
      <c r="F1449">
        <v>0</v>
      </c>
      <c r="G1449" t="s">
        <v>294</v>
      </c>
      <c r="H1449" t="s">
        <v>292</v>
      </c>
      <c r="I1449" t="s">
        <v>1105</v>
      </c>
      <c r="J1449" t="s">
        <v>1106</v>
      </c>
      <c r="K1449" t="s">
        <v>1108</v>
      </c>
      <c r="L1449" t="s">
        <v>75</v>
      </c>
      <c r="M1449" t="s">
        <v>1612</v>
      </c>
      <c r="N1449" t="s">
        <v>1618</v>
      </c>
      <c r="O1449">
        <v>9000</v>
      </c>
      <c r="P1449">
        <v>11000</v>
      </c>
      <c r="Q1449">
        <v>2000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122.22222222222223</v>
      </c>
      <c r="AA1449">
        <v>1</v>
      </c>
      <c r="AB1449">
        <v>0</v>
      </c>
      <c r="AC1449">
        <v>0</v>
      </c>
      <c r="AD1449">
        <v>0</v>
      </c>
      <c r="AE1449">
        <v>1</v>
      </c>
      <c r="AF1449">
        <v>0</v>
      </c>
    </row>
    <row r="1450" spans="1:32" x14ac:dyDescent="0.35">
      <c r="A1450" s="1">
        <v>45474</v>
      </c>
      <c r="B1450">
        <v>2024</v>
      </c>
      <c r="C1450">
        <v>7</v>
      </c>
      <c r="D1450">
        <v>3</v>
      </c>
      <c r="E1450">
        <v>1</v>
      </c>
      <c r="F1450">
        <v>0</v>
      </c>
      <c r="G1450" t="s">
        <v>294</v>
      </c>
      <c r="H1450" t="s">
        <v>292</v>
      </c>
      <c r="I1450" t="s">
        <v>1105</v>
      </c>
      <c r="J1450" t="s">
        <v>1106</v>
      </c>
      <c r="K1450" t="s">
        <v>1108</v>
      </c>
      <c r="L1450" t="s">
        <v>75</v>
      </c>
      <c r="M1450" t="s">
        <v>1612</v>
      </c>
      <c r="N1450" t="s">
        <v>1619</v>
      </c>
      <c r="O1450">
        <v>9000</v>
      </c>
      <c r="P1450">
        <v>11000</v>
      </c>
      <c r="Q1450">
        <v>2000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122.22222222222223</v>
      </c>
      <c r="AA1450">
        <v>1</v>
      </c>
      <c r="AB1450">
        <v>0</v>
      </c>
      <c r="AC1450">
        <v>0</v>
      </c>
      <c r="AD1450">
        <v>0</v>
      </c>
      <c r="AE1450">
        <v>1</v>
      </c>
      <c r="AF1450">
        <v>0</v>
      </c>
    </row>
    <row r="1451" spans="1:32" x14ac:dyDescent="0.35">
      <c r="A1451" s="1">
        <v>45505</v>
      </c>
      <c r="B1451">
        <v>2024</v>
      </c>
      <c r="C1451">
        <v>8</v>
      </c>
      <c r="D1451">
        <v>3</v>
      </c>
      <c r="E1451">
        <v>1</v>
      </c>
      <c r="F1451">
        <v>0</v>
      </c>
      <c r="G1451" t="s">
        <v>294</v>
      </c>
      <c r="H1451" t="s">
        <v>292</v>
      </c>
      <c r="I1451" t="s">
        <v>1105</v>
      </c>
      <c r="J1451" t="s">
        <v>1106</v>
      </c>
      <c r="K1451" t="s">
        <v>1108</v>
      </c>
      <c r="L1451" t="s">
        <v>75</v>
      </c>
      <c r="M1451" t="s">
        <v>1612</v>
      </c>
      <c r="N1451" t="s">
        <v>1620</v>
      </c>
      <c r="O1451">
        <v>9000</v>
      </c>
      <c r="P1451">
        <v>11000</v>
      </c>
      <c r="Q1451">
        <v>2000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122.22222222222223</v>
      </c>
      <c r="AA1451">
        <v>1</v>
      </c>
      <c r="AB1451">
        <v>0</v>
      </c>
      <c r="AC1451">
        <v>0</v>
      </c>
      <c r="AD1451">
        <v>0</v>
      </c>
      <c r="AE1451">
        <v>1</v>
      </c>
      <c r="AF1451">
        <v>0</v>
      </c>
    </row>
    <row r="1452" spans="1:32" x14ac:dyDescent="0.35">
      <c r="A1452" s="1">
        <v>45383</v>
      </c>
      <c r="B1452">
        <v>2024</v>
      </c>
      <c r="C1452">
        <v>4</v>
      </c>
      <c r="D1452">
        <v>2</v>
      </c>
      <c r="E1452">
        <v>0</v>
      </c>
      <c r="F1452">
        <v>0</v>
      </c>
      <c r="G1452" t="s">
        <v>629</v>
      </c>
      <c r="H1452" t="s">
        <v>272</v>
      </c>
      <c r="I1452" t="s">
        <v>669</v>
      </c>
      <c r="J1452" t="s">
        <v>670</v>
      </c>
      <c r="K1452" t="s">
        <v>672</v>
      </c>
      <c r="L1452" t="s">
        <v>66</v>
      </c>
      <c r="M1452" t="s">
        <v>1612</v>
      </c>
      <c r="N1452" t="s">
        <v>1616</v>
      </c>
      <c r="O1452">
        <v>380</v>
      </c>
      <c r="P1452">
        <v>120</v>
      </c>
      <c r="Q1452">
        <v>-260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31.578947368421051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0</v>
      </c>
    </row>
    <row r="1453" spans="1:32" x14ac:dyDescent="0.35">
      <c r="A1453" s="1">
        <v>45413</v>
      </c>
      <c r="B1453">
        <v>2024</v>
      </c>
      <c r="C1453">
        <v>5</v>
      </c>
      <c r="D1453">
        <v>2</v>
      </c>
      <c r="E1453">
        <v>1</v>
      </c>
      <c r="F1453">
        <v>0</v>
      </c>
      <c r="G1453" t="s">
        <v>629</v>
      </c>
      <c r="H1453" t="s">
        <v>272</v>
      </c>
      <c r="I1453" t="s">
        <v>669</v>
      </c>
      <c r="J1453" t="s">
        <v>670</v>
      </c>
      <c r="K1453" t="s">
        <v>672</v>
      </c>
      <c r="L1453" t="s">
        <v>66</v>
      </c>
      <c r="M1453" t="s">
        <v>1612</v>
      </c>
      <c r="N1453" t="s">
        <v>1617</v>
      </c>
      <c r="O1453">
        <v>380</v>
      </c>
      <c r="P1453">
        <v>120</v>
      </c>
      <c r="Q1453">
        <v>-260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31.578947368421051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0</v>
      </c>
    </row>
    <row r="1454" spans="1:32" x14ac:dyDescent="0.35">
      <c r="A1454" s="1">
        <v>45444</v>
      </c>
      <c r="B1454">
        <v>2024</v>
      </c>
      <c r="C1454">
        <v>6</v>
      </c>
      <c r="D1454">
        <v>2</v>
      </c>
      <c r="E1454">
        <v>1</v>
      </c>
      <c r="F1454">
        <v>0</v>
      </c>
      <c r="G1454" t="s">
        <v>629</v>
      </c>
      <c r="H1454" t="s">
        <v>272</v>
      </c>
      <c r="I1454" t="s">
        <v>669</v>
      </c>
      <c r="J1454" t="s">
        <v>670</v>
      </c>
      <c r="K1454" t="s">
        <v>672</v>
      </c>
      <c r="L1454" t="s">
        <v>66</v>
      </c>
      <c r="M1454" t="s">
        <v>1612</v>
      </c>
      <c r="N1454" t="s">
        <v>1618</v>
      </c>
      <c r="O1454">
        <v>380</v>
      </c>
      <c r="P1454">
        <v>120</v>
      </c>
      <c r="Q1454">
        <v>-260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31.578947368421051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</row>
    <row r="1455" spans="1:32" x14ac:dyDescent="0.35">
      <c r="A1455" s="1">
        <v>45383</v>
      </c>
      <c r="B1455">
        <v>2024</v>
      </c>
      <c r="C1455">
        <v>4</v>
      </c>
      <c r="D1455">
        <v>2</v>
      </c>
      <c r="E1455">
        <v>0</v>
      </c>
      <c r="F1455">
        <v>0</v>
      </c>
      <c r="G1455" t="s">
        <v>629</v>
      </c>
      <c r="H1455" t="s">
        <v>272</v>
      </c>
      <c r="I1455" t="s">
        <v>1096</v>
      </c>
      <c r="J1455" t="s">
        <v>1097</v>
      </c>
      <c r="K1455" t="s">
        <v>1099</v>
      </c>
      <c r="L1455" t="s">
        <v>60</v>
      </c>
      <c r="M1455" t="s">
        <v>1612</v>
      </c>
      <c r="N1455" t="s">
        <v>1616</v>
      </c>
      <c r="O1455">
        <v>8500</v>
      </c>
      <c r="P1455">
        <v>10120</v>
      </c>
      <c r="Q1455">
        <v>1620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119.05882352941177</v>
      </c>
      <c r="AA1455">
        <v>1</v>
      </c>
      <c r="AB1455">
        <v>0</v>
      </c>
      <c r="AC1455">
        <v>0</v>
      </c>
      <c r="AD1455">
        <v>0</v>
      </c>
      <c r="AE1455">
        <v>1</v>
      </c>
      <c r="AF1455">
        <v>0</v>
      </c>
    </row>
    <row r="1456" spans="1:32" x14ac:dyDescent="0.35">
      <c r="A1456" s="1">
        <v>45413</v>
      </c>
      <c r="B1456">
        <v>2024</v>
      </c>
      <c r="C1456">
        <v>5</v>
      </c>
      <c r="D1456">
        <v>2</v>
      </c>
      <c r="E1456">
        <v>1</v>
      </c>
      <c r="F1456">
        <v>0</v>
      </c>
      <c r="G1456" t="s">
        <v>629</v>
      </c>
      <c r="H1456" t="s">
        <v>272</v>
      </c>
      <c r="I1456" t="s">
        <v>1096</v>
      </c>
      <c r="J1456" t="s">
        <v>1097</v>
      </c>
      <c r="K1456" t="s">
        <v>1099</v>
      </c>
      <c r="L1456" t="s">
        <v>60</v>
      </c>
      <c r="M1456" t="s">
        <v>1612</v>
      </c>
      <c r="N1456" t="s">
        <v>1617</v>
      </c>
      <c r="O1456">
        <v>8500</v>
      </c>
      <c r="P1456">
        <v>10120</v>
      </c>
      <c r="Q1456">
        <v>1620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119.05882352941177</v>
      </c>
      <c r="AA1456">
        <v>1</v>
      </c>
      <c r="AB1456">
        <v>0</v>
      </c>
      <c r="AC1456">
        <v>0</v>
      </c>
      <c r="AD1456">
        <v>0</v>
      </c>
      <c r="AE1456">
        <v>1</v>
      </c>
      <c r="AF1456">
        <v>0</v>
      </c>
    </row>
    <row r="1457" spans="1:32" x14ac:dyDescent="0.35">
      <c r="A1457" s="1">
        <v>45444</v>
      </c>
      <c r="B1457">
        <v>2024</v>
      </c>
      <c r="C1457">
        <v>6</v>
      </c>
      <c r="D1457">
        <v>2</v>
      </c>
      <c r="E1457">
        <v>1</v>
      </c>
      <c r="F1457">
        <v>0</v>
      </c>
      <c r="G1457" t="s">
        <v>629</v>
      </c>
      <c r="H1457" t="s">
        <v>272</v>
      </c>
      <c r="I1457" t="s">
        <v>1096</v>
      </c>
      <c r="J1457" t="s">
        <v>1097</v>
      </c>
      <c r="K1457" t="s">
        <v>1099</v>
      </c>
      <c r="L1457" t="s">
        <v>60</v>
      </c>
      <c r="M1457" t="s">
        <v>1612</v>
      </c>
      <c r="N1457" t="s">
        <v>1618</v>
      </c>
      <c r="O1457">
        <v>8500</v>
      </c>
      <c r="P1457">
        <v>10120</v>
      </c>
      <c r="Q1457">
        <v>1620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119.05882352941177</v>
      </c>
      <c r="AA1457">
        <v>1</v>
      </c>
      <c r="AB1457">
        <v>0</v>
      </c>
      <c r="AC1457">
        <v>0</v>
      </c>
      <c r="AD1457">
        <v>0</v>
      </c>
      <c r="AE1457">
        <v>1</v>
      </c>
      <c r="AF1457">
        <v>0</v>
      </c>
    </row>
    <row r="1458" spans="1:32" x14ac:dyDescent="0.35">
      <c r="A1458" s="1">
        <v>45383</v>
      </c>
      <c r="B1458">
        <v>2024</v>
      </c>
      <c r="C1458">
        <v>4</v>
      </c>
      <c r="D1458">
        <v>2</v>
      </c>
      <c r="E1458">
        <v>0</v>
      </c>
      <c r="F1458">
        <v>0</v>
      </c>
      <c r="G1458" t="s">
        <v>629</v>
      </c>
      <c r="H1458" t="s">
        <v>272</v>
      </c>
      <c r="I1458" t="s">
        <v>969</v>
      </c>
      <c r="J1458" t="s">
        <v>970</v>
      </c>
      <c r="K1458" t="s">
        <v>972</v>
      </c>
      <c r="L1458" t="s">
        <v>60</v>
      </c>
      <c r="M1458" t="s">
        <v>1612</v>
      </c>
      <c r="N1458" t="s">
        <v>1616</v>
      </c>
      <c r="O1458">
        <v>127750</v>
      </c>
      <c r="P1458">
        <v>110380</v>
      </c>
      <c r="Q1458">
        <v>-17370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86.403131115459885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0</v>
      </c>
    </row>
    <row r="1459" spans="1:32" x14ac:dyDescent="0.35">
      <c r="A1459" s="1">
        <v>45413</v>
      </c>
      <c r="B1459">
        <v>2024</v>
      </c>
      <c r="C1459">
        <v>5</v>
      </c>
      <c r="D1459">
        <v>2</v>
      </c>
      <c r="E1459">
        <v>1</v>
      </c>
      <c r="F1459">
        <v>0</v>
      </c>
      <c r="G1459" t="s">
        <v>629</v>
      </c>
      <c r="H1459" t="s">
        <v>272</v>
      </c>
      <c r="I1459" t="s">
        <v>969</v>
      </c>
      <c r="J1459" t="s">
        <v>970</v>
      </c>
      <c r="K1459" t="s">
        <v>972</v>
      </c>
      <c r="L1459" t="s">
        <v>60</v>
      </c>
      <c r="M1459" t="s">
        <v>1612</v>
      </c>
      <c r="N1459" t="s">
        <v>1617</v>
      </c>
      <c r="O1459">
        <v>127750</v>
      </c>
      <c r="P1459">
        <v>110380</v>
      </c>
      <c r="Q1459">
        <v>-17370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86.403131115459885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</row>
    <row r="1460" spans="1:32" x14ac:dyDescent="0.35">
      <c r="A1460" s="1">
        <v>45444</v>
      </c>
      <c r="B1460">
        <v>2024</v>
      </c>
      <c r="C1460">
        <v>6</v>
      </c>
      <c r="D1460">
        <v>2</v>
      </c>
      <c r="E1460">
        <v>1</v>
      </c>
      <c r="F1460">
        <v>0</v>
      </c>
      <c r="G1460" t="s">
        <v>629</v>
      </c>
      <c r="H1460" t="s">
        <v>272</v>
      </c>
      <c r="I1460" t="s">
        <v>969</v>
      </c>
      <c r="J1460" t="s">
        <v>970</v>
      </c>
      <c r="K1460" t="s">
        <v>972</v>
      </c>
      <c r="L1460" t="s">
        <v>60</v>
      </c>
      <c r="M1460" t="s">
        <v>1612</v>
      </c>
      <c r="N1460" t="s">
        <v>1618</v>
      </c>
      <c r="O1460">
        <v>127750</v>
      </c>
      <c r="P1460">
        <v>110380</v>
      </c>
      <c r="Q1460">
        <v>-17370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86.403131115459885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0</v>
      </c>
    </row>
    <row r="1461" spans="1:32" x14ac:dyDescent="0.35">
      <c r="A1461" s="1">
        <v>45383</v>
      </c>
      <c r="B1461">
        <v>2024</v>
      </c>
      <c r="C1461">
        <v>4</v>
      </c>
      <c r="D1461">
        <v>2</v>
      </c>
      <c r="E1461">
        <v>0</v>
      </c>
      <c r="F1461">
        <v>0</v>
      </c>
      <c r="G1461" t="s">
        <v>267</v>
      </c>
      <c r="H1461" t="s">
        <v>265</v>
      </c>
      <c r="I1461" t="s">
        <v>768</v>
      </c>
      <c r="J1461" t="s">
        <v>769</v>
      </c>
      <c r="K1461" t="s">
        <v>771</v>
      </c>
      <c r="L1461" t="s">
        <v>66</v>
      </c>
      <c r="M1461" t="s">
        <v>1612</v>
      </c>
      <c r="N1461" t="s">
        <v>1616</v>
      </c>
      <c r="O1461">
        <v>1620</v>
      </c>
      <c r="P1461">
        <v>3380</v>
      </c>
      <c r="Q1461">
        <v>1760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208.64197530864197</v>
      </c>
      <c r="AA1461">
        <v>1</v>
      </c>
      <c r="AB1461">
        <v>0</v>
      </c>
      <c r="AC1461">
        <v>0</v>
      </c>
      <c r="AD1461">
        <v>0</v>
      </c>
      <c r="AE1461">
        <v>2</v>
      </c>
      <c r="AF1461">
        <v>0</v>
      </c>
    </row>
    <row r="1462" spans="1:32" x14ac:dyDescent="0.35">
      <c r="A1462" s="1">
        <v>45413</v>
      </c>
      <c r="B1462">
        <v>2024</v>
      </c>
      <c r="C1462">
        <v>5</v>
      </c>
      <c r="D1462">
        <v>2</v>
      </c>
      <c r="E1462">
        <v>1</v>
      </c>
      <c r="F1462">
        <v>0</v>
      </c>
      <c r="G1462" t="s">
        <v>267</v>
      </c>
      <c r="H1462" t="s">
        <v>265</v>
      </c>
      <c r="I1462" t="s">
        <v>768</v>
      </c>
      <c r="J1462" t="s">
        <v>769</v>
      </c>
      <c r="K1462" t="s">
        <v>771</v>
      </c>
      <c r="L1462" t="s">
        <v>66</v>
      </c>
      <c r="M1462" t="s">
        <v>1612</v>
      </c>
      <c r="N1462" t="s">
        <v>1617</v>
      </c>
      <c r="O1462">
        <v>1620</v>
      </c>
      <c r="P1462">
        <v>3380</v>
      </c>
      <c r="Q1462">
        <v>1760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208.64197530864197</v>
      </c>
      <c r="AA1462">
        <v>1</v>
      </c>
      <c r="AB1462">
        <v>0</v>
      </c>
      <c r="AC1462">
        <v>0</v>
      </c>
      <c r="AD1462">
        <v>0</v>
      </c>
      <c r="AE1462">
        <v>2</v>
      </c>
      <c r="AF1462">
        <v>0</v>
      </c>
    </row>
    <row r="1463" spans="1:32" x14ac:dyDescent="0.35">
      <c r="A1463" s="1">
        <v>45444</v>
      </c>
      <c r="B1463">
        <v>2024</v>
      </c>
      <c r="C1463">
        <v>6</v>
      </c>
      <c r="D1463">
        <v>2</v>
      </c>
      <c r="E1463">
        <v>1</v>
      </c>
      <c r="F1463">
        <v>0</v>
      </c>
      <c r="G1463" t="s">
        <v>267</v>
      </c>
      <c r="H1463" t="s">
        <v>265</v>
      </c>
      <c r="I1463" t="s">
        <v>768</v>
      </c>
      <c r="J1463" t="s">
        <v>769</v>
      </c>
      <c r="K1463" t="s">
        <v>771</v>
      </c>
      <c r="L1463" t="s">
        <v>66</v>
      </c>
      <c r="M1463" t="s">
        <v>1612</v>
      </c>
      <c r="N1463" t="s">
        <v>1618</v>
      </c>
      <c r="O1463">
        <v>1620</v>
      </c>
      <c r="P1463">
        <v>3380</v>
      </c>
      <c r="Q1463">
        <v>1760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208.64197530864197</v>
      </c>
      <c r="AA1463">
        <v>1</v>
      </c>
      <c r="AB1463">
        <v>0</v>
      </c>
      <c r="AC1463">
        <v>0</v>
      </c>
      <c r="AD1463">
        <v>0</v>
      </c>
      <c r="AE1463">
        <v>2</v>
      </c>
      <c r="AF1463">
        <v>0</v>
      </c>
    </row>
    <row r="1464" spans="1:32" x14ac:dyDescent="0.35">
      <c r="A1464" s="1">
        <v>45383</v>
      </c>
      <c r="B1464">
        <v>2024</v>
      </c>
      <c r="C1464">
        <v>4</v>
      </c>
      <c r="D1464">
        <v>2</v>
      </c>
      <c r="E1464">
        <v>0</v>
      </c>
      <c r="F1464">
        <v>0</v>
      </c>
      <c r="G1464" t="s">
        <v>267</v>
      </c>
      <c r="H1464" t="s">
        <v>265</v>
      </c>
      <c r="I1464" t="s">
        <v>865</v>
      </c>
      <c r="J1464" t="s">
        <v>866</v>
      </c>
      <c r="K1464" t="s">
        <v>219</v>
      </c>
      <c r="L1464" t="s">
        <v>63</v>
      </c>
      <c r="M1464" t="s">
        <v>1612</v>
      </c>
      <c r="N1464" t="s">
        <v>1616</v>
      </c>
      <c r="O1464">
        <v>2500</v>
      </c>
      <c r="P1464">
        <v>3120</v>
      </c>
      <c r="Q1464">
        <v>620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124.8</v>
      </c>
      <c r="AA1464">
        <v>1</v>
      </c>
      <c r="AB1464">
        <v>0</v>
      </c>
      <c r="AC1464">
        <v>0</v>
      </c>
      <c r="AD1464">
        <v>0</v>
      </c>
      <c r="AE1464">
        <v>1</v>
      </c>
      <c r="AF1464">
        <v>0</v>
      </c>
    </row>
    <row r="1465" spans="1:32" x14ac:dyDescent="0.35">
      <c r="A1465" s="1">
        <v>45413</v>
      </c>
      <c r="B1465">
        <v>2024</v>
      </c>
      <c r="C1465">
        <v>5</v>
      </c>
      <c r="D1465">
        <v>2</v>
      </c>
      <c r="E1465">
        <v>1</v>
      </c>
      <c r="F1465">
        <v>0</v>
      </c>
      <c r="G1465" t="s">
        <v>267</v>
      </c>
      <c r="H1465" t="s">
        <v>265</v>
      </c>
      <c r="I1465" t="s">
        <v>865</v>
      </c>
      <c r="J1465" t="s">
        <v>866</v>
      </c>
      <c r="K1465" t="s">
        <v>219</v>
      </c>
      <c r="L1465" t="s">
        <v>63</v>
      </c>
      <c r="M1465" t="s">
        <v>1612</v>
      </c>
      <c r="N1465" t="s">
        <v>1617</v>
      </c>
      <c r="O1465">
        <v>2500</v>
      </c>
      <c r="P1465">
        <v>3120</v>
      </c>
      <c r="Q1465">
        <v>620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124.8</v>
      </c>
      <c r="AA1465">
        <v>1</v>
      </c>
      <c r="AB1465">
        <v>0</v>
      </c>
      <c r="AC1465">
        <v>0</v>
      </c>
      <c r="AD1465">
        <v>0</v>
      </c>
      <c r="AE1465">
        <v>1</v>
      </c>
      <c r="AF1465">
        <v>0</v>
      </c>
    </row>
    <row r="1466" spans="1:32" x14ac:dyDescent="0.35">
      <c r="A1466" s="1">
        <v>45444</v>
      </c>
      <c r="B1466">
        <v>2024</v>
      </c>
      <c r="C1466">
        <v>6</v>
      </c>
      <c r="D1466">
        <v>2</v>
      </c>
      <c r="E1466">
        <v>1</v>
      </c>
      <c r="F1466">
        <v>0</v>
      </c>
      <c r="G1466" t="s">
        <v>267</v>
      </c>
      <c r="H1466" t="s">
        <v>265</v>
      </c>
      <c r="I1466" t="s">
        <v>865</v>
      </c>
      <c r="J1466" t="s">
        <v>866</v>
      </c>
      <c r="K1466" t="s">
        <v>219</v>
      </c>
      <c r="L1466" t="s">
        <v>63</v>
      </c>
      <c r="M1466" t="s">
        <v>1612</v>
      </c>
      <c r="N1466" t="s">
        <v>1618</v>
      </c>
      <c r="O1466">
        <v>2500</v>
      </c>
      <c r="P1466">
        <v>3120</v>
      </c>
      <c r="Q1466">
        <v>620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124.8</v>
      </c>
      <c r="AA1466">
        <v>1</v>
      </c>
      <c r="AB1466">
        <v>0</v>
      </c>
      <c r="AC1466">
        <v>0</v>
      </c>
      <c r="AD1466">
        <v>0</v>
      </c>
      <c r="AE1466">
        <v>1</v>
      </c>
      <c r="AF1466">
        <v>0</v>
      </c>
    </row>
    <row r="1467" spans="1:32" x14ac:dyDescent="0.35">
      <c r="A1467" s="1">
        <v>45383</v>
      </c>
      <c r="B1467">
        <v>2024</v>
      </c>
      <c r="C1467">
        <v>4</v>
      </c>
      <c r="D1467">
        <v>2</v>
      </c>
      <c r="E1467">
        <v>0</v>
      </c>
      <c r="F1467">
        <v>0</v>
      </c>
      <c r="G1467" t="s">
        <v>267</v>
      </c>
      <c r="H1467" t="s">
        <v>265</v>
      </c>
      <c r="I1467" t="s">
        <v>865</v>
      </c>
      <c r="J1467" t="s">
        <v>866</v>
      </c>
      <c r="K1467" t="s">
        <v>219</v>
      </c>
      <c r="L1467" t="s">
        <v>66</v>
      </c>
      <c r="M1467" t="s">
        <v>1612</v>
      </c>
      <c r="N1467" t="s">
        <v>1616</v>
      </c>
      <c r="O1467">
        <v>15250</v>
      </c>
      <c r="P1467">
        <v>20380</v>
      </c>
      <c r="Q1467">
        <v>5130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133.63934426229508</v>
      </c>
      <c r="AA1467">
        <v>1</v>
      </c>
      <c r="AB1467">
        <v>0</v>
      </c>
      <c r="AC1467">
        <v>0</v>
      </c>
      <c r="AD1467">
        <v>0</v>
      </c>
      <c r="AE1467">
        <v>2</v>
      </c>
      <c r="AF1467">
        <v>0</v>
      </c>
    </row>
    <row r="1468" spans="1:32" x14ac:dyDescent="0.35">
      <c r="A1468" s="1">
        <v>45413</v>
      </c>
      <c r="B1468">
        <v>2024</v>
      </c>
      <c r="C1468">
        <v>5</v>
      </c>
      <c r="D1468">
        <v>2</v>
      </c>
      <c r="E1468">
        <v>1</v>
      </c>
      <c r="F1468">
        <v>0</v>
      </c>
      <c r="G1468" t="s">
        <v>267</v>
      </c>
      <c r="H1468" t="s">
        <v>265</v>
      </c>
      <c r="I1468" t="s">
        <v>865</v>
      </c>
      <c r="J1468" t="s">
        <v>866</v>
      </c>
      <c r="K1468" t="s">
        <v>219</v>
      </c>
      <c r="L1468" t="s">
        <v>66</v>
      </c>
      <c r="M1468" t="s">
        <v>1612</v>
      </c>
      <c r="N1468" t="s">
        <v>1617</v>
      </c>
      <c r="O1468">
        <v>15250</v>
      </c>
      <c r="P1468">
        <v>20380</v>
      </c>
      <c r="Q1468">
        <v>5130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133.63934426229508</v>
      </c>
      <c r="AA1468">
        <v>1</v>
      </c>
      <c r="AB1468">
        <v>0</v>
      </c>
      <c r="AC1468">
        <v>0</v>
      </c>
      <c r="AD1468">
        <v>0</v>
      </c>
      <c r="AE1468">
        <v>2</v>
      </c>
      <c r="AF1468">
        <v>0</v>
      </c>
    </row>
    <row r="1469" spans="1:32" x14ac:dyDescent="0.35">
      <c r="A1469" s="1">
        <v>45444</v>
      </c>
      <c r="B1469">
        <v>2024</v>
      </c>
      <c r="C1469">
        <v>6</v>
      </c>
      <c r="D1469">
        <v>2</v>
      </c>
      <c r="E1469">
        <v>1</v>
      </c>
      <c r="F1469">
        <v>0</v>
      </c>
      <c r="G1469" t="s">
        <v>267</v>
      </c>
      <c r="H1469" t="s">
        <v>265</v>
      </c>
      <c r="I1469" t="s">
        <v>865</v>
      </c>
      <c r="J1469" t="s">
        <v>866</v>
      </c>
      <c r="K1469" t="s">
        <v>219</v>
      </c>
      <c r="L1469" t="s">
        <v>66</v>
      </c>
      <c r="M1469" t="s">
        <v>1612</v>
      </c>
      <c r="N1469" t="s">
        <v>1618</v>
      </c>
      <c r="O1469">
        <v>15250</v>
      </c>
      <c r="P1469">
        <v>20380</v>
      </c>
      <c r="Q1469">
        <v>5130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133.63934426229508</v>
      </c>
      <c r="AA1469">
        <v>1</v>
      </c>
      <c r="AB1469">
        <v>0</v>
      </c>
      <c r="AC1469">
        <v>0</v>
      </c>
      <c r="AD1469">
        <v>0</v>
      </c>
      <c r="AE1469">
        <v>2</v>
      </c>
      <c r="AF1469">
        <v>0</v>
      </c>
    </row>
    <row r="1470" spans="1:32" x14ac:dyDescent="0.35">
      <c r="A1470" s="1">
        <v>45383</v>
      </c>
      <c r="B1470">
        <v>2024</v>
      </c>
      <c r="C1470">
        <v>4</v>
      </c>
      <c r="D1470">
        <v>2</v>
      </c>
      <c r="E1470">
        <v>0</v>
      </c>
      <c r="F1470">
        <v>0</v>
      </c>
      <c r="G1470" t="s">
        <v>267</v>
      </c>
      <c r="H1470" t="s">
        <v>265</v>
      </c>
      <c r="I1470" t="s">
        <v>877</v>
      </c>
      <c r="J1470" t="s">
        <v>878</v>
      </c>
      <c r="K1470" t="s">
        <v>219</v>
      </c>
      <c r="L1470" t="s">
        <v>63</v>
      </c>
      <c r="M1470" t="s">
        <v>1612</v>
      </c>
      <c r="N1470" t="s">
        <v>1616</v>
      </c>
      <c r="O1470">
        <v>18250</v>
      </c>
      <c r="P1470">
        <v>13750</v>
      </c>
      <c r="Q1470">
        <v>-4500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75.342465753424662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x14ac:dyDescent="0.35">
      <c r="A1471" s="1">
        <v>45413</v>
      </c>
      <c r="B1471">
        <v>2024</v>
      </c>
      <c r="C1471">
        <v>5</v>
      </c>
      <c r="D1471">
        <v>2</v>
      </c>
      <c r="E1471">
        <v>1</v>
      </c>
      <c r="F1471">
        <v>0</v>
      </c>
      <c r="G1471" t="s">
        <v>267</v>
      </c>
      <c r="H1471" t="s">
        <v>265</v>
      </c>
      <c r="I1471" t="s">
        <v>877</v>
      </c>
      <c r="J1471" t="s">
        <v>878</v>
      </c>
      <c r="K1471" t="s">
        <v>219</v>
      </c>
      <c r="L1471" t="s">
        <v>63</v>
      </c>
      <c r="M1471" t="s">
        <v>1612</v>
      </c>
      <c r="N1471" t="s">
        <v>1617</v>
      </c>
      <c r="O1471">
        <v>18250</v>
      </c>
      <c r="P1471">
        <v>13750</v>
      </c>
      <c r="Q1471">
        <v>-4500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75.342465753424662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</row>
    <row r="1472" spans="1:32" x14ac:dyDescent="0.35">
      <c r="A1472" s="1">
        <v>45444</v>
      </c>
      <c r="B1472">
        <v>2024</v>
      </c>
      <c r="C1472">
        <v>6</v>
      </c>
      <c r="D1472">
        <v>2</v>
      </c>
      <c r="E1472">
        <v>1</v>
      </c>
      <c r="F1472">
        <v>0</v>
      </c>
      <c r="G1472" t="s">
        <v>267</v>
      </c>
      <c r="H1472" t="s">
        <v>265</v>
      </c>
      <c r="I1472" t="s">
        <v>877</v>
      </c>
      <c r="J1472" t="s">
        <v>878</v>
      </c>
      <c r="K1472" t="s">
        <v>219</v>
      </c>
      <c r="L1472" t="s">
        <v>63</v>
      </c>
      <c r="M1472" t="s">
        <v>1612</v>
      </c>
      <c r="N1472" t="s">
        <v>1618</v>
      </c>
      <c r="O1472">
        <v>18250</v>
      </c>
      <c r="P1472">
        <v>13750</v>
      </c>
      <c r="Q1472">
        <v>-4500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75.342465753424662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</row>
    <row r="1473" spans="1:32" x14ac:dyDescent="0.35">
      <c r="A1473" s="1">
        <v>45474</v>
      </c>
      <c r="B1473">
        <v>2024</v>
      </c>
      <c r="C1473">
        <v>7</v>
      </c>
      <c r="D1473">
        <v>3</v>
      </c>
      <c r="E1473">
        <v>1</v>
      </c>
      <c r="F1473">
        <v>0</v>
      </c>
      <c r="G1473" t="s">
        <v>267</v>
      </c>
      <c r="H1473" t="s">
        <v>265</v>
      </c>
      <c r="I1473" t="s">
        <v>877</v>
      </c>
      <c r="J1473" t="s">
        <v>878</v>
      </c>
      <c r="K1473" t="s">
        <v>219</v>
      </c>
      <c r="L1473" t="s">
        <v>63</v>
      </c>
      <c r="M1473" t="s">
        <v>1612</v>
      </c>
      <c r="N1473" t="s">
        <v>1619</v>
      </c>
      <c r="O1473">
        <v>18250</v>
      </c>
      <c r="P1473">
        <v>13750</v>
      </c>
      <c r="Q1473">
        <v>-4500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75.342465753424662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</row>
    <row r="1474" spans="1:32" x14ac:dyDescent="0.35">
      <c r="A1474" s="1">
        <v>45505</v>
      </c>
      <c r="B1474">
        <v>2024</v>
      </c>
      <c r="C1474">
        <v>8</v>
      </c>
      <c r="D1474">
        <v>3</v>
      </c>
      <c r="E1474">
        <v>1</v>
      </c>
      <c r="F1474">
        <v>0</v>
      </c>
      <c r="G1474" t="s">
        <v>267</v>
      </c>
      <c r="H1474" t="s">
        <v>265</v>
      </c>
      <c r="I1474" t="s">
        <v>877</v>
      </c>
      <c r="J1474" t="s">
        <v>878</v>
      </c>
      <c r="K1474" t="s">
        <v>219</v>
      </c>
      <c r="L1474" t="s">
        <v>63</v>
      </c>
      <c r="M1474" t="s">
        <v>1612</v>
      </c>
      <c r="N1474" t="s">
        <v>1620</v>
      </c>
      <c r="O1474">
        <v>18250</v>
      </c>
      <c r="P1474">
        <v>13750</v>
      </c>
      <c r="Q1474">
        <v>-4500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75.342465753424662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0</v>
      </c>
    </row>
    <row r="1475" spans="1:32" x14ac:dyDescent="0.35">
      <c r="A1475" s="1">
        <v>45383</v>
      </c>
      <c r="B1475">
        <v>2024</v>
      </c>
      <c r="C1475">
        <v>4</v>
      </c>
      <c r="D1475">
        <v>2</v>
      </c>
      <c r="E1475">
        <v>0</v>
      </c>
      <c r="F1475">
        <v>0</v>
      </c>
      <c r="G1475" t="s">
        <v>267</v>
      </c>
      <c r="H1475" t="s">
        <v>265</v>
      </c>
      <c r="I1475" t="s">
        <v>982</v>
      </c>
      <c r="J1475" t="s">
        <v>983</v>
      </c>
      <c r="K1475" t="s">
        <v>972</v>
      </c>
      <c r="L1475" t="s">
        <v>66</v>
      </c>
      <c r="M1475" t="s">
        <v>1612</v>
      </c>
      <c r="N1475" t="s">
        <v>1616</v>
      </c>
      <c r="O1475">
        <v>35120</v>
      </c>
      <c r="P1475">
        <v>54250</v>
      </c>
      <c r="Q1475">
        <v>19130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154.47038724373576</v>
      </c>
      <c r="AA1475">
        <v>1</v>
      </c>
      <c r="AB1475">
        <v>0</v>
      </c>
      <c r="AC1475">
        <v>0</v>
      </c>
      <c r="AD1475">
        <v>0</v>
      </c>
      <c r="AE1475">
        <v>2</v>
      </c>
      <c r="AF1475">
        <v>0</v>
      </c>
    </row>
    <row r="1476" spans="1:32" x14ac:dyDescent="0.35">
      <c r="A1476" s="1">
        <v>45413</v>
      </c>
      <c r="B1476">
        <v>2024</v>
      </c>
      <c r="C1476">
        <v>5</v>
      </c>
      <c r="D1476">
        <v>2</v>
      </c>
      <c r="E1476">
        <v>1</v>
      </c>
      <c r="F1476">
        <v>0</v>
      </c>
      <c r="G1476" t="s">
        <v>267</v>
      </c>
      <c r="H1476" t="s">
        <v>265</v>
      </c>
      <c r="I1476" t="s">
        <v>982</v>
      </c>
      <c r="J1476" t="s">
        <v>983</v>
      </c>
      <c r="K1476" t="s">
        <v>972</v>
      </c>
      <c r="L1476" t="s">
        <v>66</v>
      </c>
      <c r="M1476" t="s">
        <v>1612</v>
      </c>
      <c r="N1476" t="s">
        <v>1617</v>
      </c>
      <c r="O1476">
        <v>35120</v>
      </c>
      <c r="P1476">
        <v>54250</v>
      </c>
      <c r="Q1476">
        <v>19130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154.47038724373576</v>
      </c>
      <c r="AA1476">
        <v>1</v>
      </c>
      <c r="AB1476">
        <v>0</v>
      </c>
      <c r="AC1476">
        <v>0</v>
      </c>
      <c r="AD1476">
        <v>0</v>
      </c>
      <c r="AE1476">
        <v>2</v>
      </c>
      <c r="AF1476">
        <v>0</v>
      </c>
    </row>
    <row r="1477" spans="1:32" x14ac:dyDescent="0.35">
      <c r="A1477" s="1">
        <v>45444</v>
      </c>
      <c r="B1477">
        <v>2024</v>
      </c>
      <c r="C1477">
        <v>6</v>
      </c>
      <c r="D1477">
        <v>2</v>
      </c>
      <c r="E1477">
        <v>1</v>
      </c>
      <c r="F1477">
        <v>0</v>
      </c>
      <c r="G1477" t="s">
        <v>267</v>
      </c>
      <c r="H1477" t="s">
        <v>265</v>
      </c>
      <c r="I1477" t="s">
        <v>982</v>
      </c>
      <c r="J1477" t="s">
        <v>983</v>
      </c>
      <c r="K1477" t="s">
        <v>972</v>
      </c>
      <c r="L1477" t="s">
        <v>66</v>
      </c>
      <c r="M1477" t="s">
        <v>1612</v>
      </c>
      <c r="N1477" t="s">
        <v>1618</v>
      </c>
      <c r="O1477">
        <v>35120</v>
      </c>
      <c r="P1477">
        <v>54250</v>
      </c>
      <c r="Q1477">
        <v>19130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154.47038724373576</v>
      </c>
      <c r="AA1477">
        <v>1</v>
      </c>
      <c r="AB1477">
        <v>0</v>
      </c>
      <c r="AC1477">
        <v>0</v>
      </c>
      <c r="AD1477">
        <v>0</v>
      </c>
      <c r="AE1477">
        <v>2</v>
      </c>
      <c r="AF1477">
        <v>0</v>
      </c>
    </row>
    <row r="1478" spans="1:32" x14ac:dyDescent="0.35">
      <c r="A1478" s="1">
        <v>45474</v>
      </c>
      <c r="B1478">
        <v>2024</v>
      </c>
      <c r="C1478">
        <v>7</v>
      </c>
      <c r="D1478">
        <v>3</v>
      </c>
      <c r="E1478">
        <v>1</v>
      </c>
      <c r="F1478">
        <v>0</v>
      </c>
      <c r="G1478" t="s">
        <v>267</v>
      </c>
      <c r="H1478" t="s">
        <v>265</v>
      </c>
      <c r="I1478" t="s">
        <v>982</v>
      </c>
      <c r="J1478" t="s">
        <v>983</v>
      </c>
      <c r="K1478" t="s">
        <v>972</v>
      </c>
      <c r="L1478" t="s">
        <v>66</v>
      </c>
      <c r="M1478" t="s">
        <v>1612</v>
      </c>
      <c r="N1478" t="s">
        <v>1619</v>
      </c>
      <c r="O1478">
        <v>35120</v>
      </c>
      <c r="P1478">
        <v>54250</v>
      </c>
      <c r="Q1478">
        <v>19130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154.47038724373576</v>
      </c>
      <c r="AA1478">
        <v>1</v>
      </c>
      <c r="AB1478">
        <v>0</v>
      </c>
      <c r="AC1478">
        <v>0</v>
      </c>
      <c r="AD1478">
        <v>0</v>
      </c>
      <c r="AE1478">
        <v>2</v>
      </c>
      <c r="AF1478">
        <v>0</v>
      </c>
    </row>
    <row r="1479" spans="1:32" x14ac:dyDescent="0.35">
      <c r="A1479" s="1">
        <v>45383</v>
      </c>
      <c r="B1479">
        <v>2024</v>
      </c>
      <c r="C1479">
        <v>4</v>
      </c>
      <c r="D1479">
        <v>2</v>
      </c>
      <c r="E1479">
        <v>0</v>
      </c>
      <c r="F1479">
        <v>0</v>
      </c>
      <c r="G1479" t="s">
        <v>267</v>
      </c>
      <c r="H1479" t="s">
        <v>265</v>
      </c>
      <c r="I1479" t="s">
        <v>1105</v>
      </c>
      <c r="J1479" t="s">
        <v>1106</v>
      </c>
      <c r="K1479" t="s">
        <v>1108</v>
      </c>
      <c r="L1479" t="s">
        <v>66</v>
      </c>
      <c r="M1479" t="s">
        <v>1612</v>
      </c>
      <c r="N1479" t="s">
        <v>1616</v>
      </c>
      <c r="O1479">
        <v>123620</v>
      </c>
      <c r="P1479">
        <v>140380</v>
      </c>
      <c r="Q1479">
        <v>16760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113.55767675133475</v>
      </c>
      <c r="AA1479">
        <v>1</v>
      </c>
      <c r="AB1479">
        <v>0</v>
      </c>
      <c r="AC1479">
        <v>0</v>
      </c>
      <c r="AD1479">
        <v>0</v>
      </c>
      <c r="AE1479">
        <v>1</v>
      </c>
      <c r="AF1479">
        <v>0</v>
      </c>
    </row>
    <row r="1480" spans="1:32" x14ac:dyDescent="0.35">
      <c r="A1480" s="1">
        <v>45413</v>
      </c>
      <c r="B1480">
        <v>2024</v>
      </c>
      <c r="C1480">
        <v>5</v>
      </c>
      <c r="D1480">
        <v>2</v>
      </c>
      <c r="E1480">
        <v>1</v>
      </c>
      <c r="F1480">
        <v>0</v>
      </c>
      <c r="G1480" t="s">
        <v>267</v>
      </c>
      <c r="H1480" t="s">
        <v>265</v>
      </c>
      <c r="I1480" t="s">
        <v>1105</v>
      </c>
      <c r="J1480" t="s">
        <v>1106</v>
      </c>
      <c r="K1480" t="s">
        <v>1108</v>
      </c>
      <c r="L1480" t="s">
        <v>66</v>
      </c>
      <c r="M1480" t="s">
        <v>1612</v>
      </c>
      <c r="N1480" t="s">
        <v>1617</v>
      </c>
      <c r="O1480">
        <v>123620</v>
      </c>
      <c r="P1480">
        <v>140380</v>
      </c>
      <c r="Q1480">
        <v>16760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113.55767675133475</v>
      </c>
      <c r="AA1480">
        <v>1</v>
      </c>
      <c r="AB1480">
        <v>0</v>
      </c>
      <c r="AC1480">
        <v>0</v>
      </c>
      <c r="AD1480">
        <v>0</v>
      </c>
      <c r="AE1480">
        <v>1</v>
      </c>
      <c r="AF1480">
        <v>0</v>
      </c>
    </row>
    <row r="1481" spans="1:32" x14ac:dyDescent="0.35">
      <c r="A1481" s="1">
        <v>45444</v>
      </c>
      <c r="B1481">
        <v>2024</v>
      </c>
      <c r="C1481">
        <v>6</v>
      </c>
      <c r="D1481">
        <v>2</v>
      </c>
      <c r="E1481">
        <v>1</v>
      </c>
      <c r="F1481">
        <v>0</v>
      </c>
      <c r="G1481" t="s">
        <v>267</v>
      </c>
      <c r="H1481" t="s">
        <v>265</v>
      </c>
      <c r="I1481" t="s">
        <v>1105</v>
      </c>
      <c r="J1481" t="s">
        <v>1106</v>
      </c>
      <c r="K1481" t="s">
        <v>1108</v>
      </c>
      <c r="L1481" t="s">
        <v>66</v>
      </c>
      <c r="M1481" t="s">
        <v>1612</v>
      </c>
      <c r="N1481" t="s">
        <v>1618</v>
      </c>
      <c r="O1481">
        <v>123620</v>
      </c>
      <c r="P1481">
        <v>140380</v>
      </c>
      <c r="Q1481">
        <v>16760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113.55767675133475</v>
      </c>
      <c r="AA1481">
        <v>1</v>
      </c>
      <c r="AB1481">
        <v>0</v>
      </c>
      <c r="AC1481">
        <v>0</v>
      </c>
      <c r="AD1481">
        <v>0</v>
      </c>
      <c r="AE1481">
        <v>1</v>
      </c>
      <c r="AF1481">
        <v>0</v>
      </c>
    </row>
    <row r="1482" spans="1:32" x14ac:dyDescent="0.35">
      <c r="A1482" s="1">
        <v>45383</v>
      </c>
      <c r="B1482">
        <v>2024</v>
      </c>
      <c r="C1482">
        <v>4</v>
      </c>
      <c r="D1482">
        <v>2</v>
      </c>
      <c r="E1482">
        <v>0</v>
      </c>
      <c r="F1482">
        <v>0</v>
      </c>
      <c r="G1482" t="s">
        <v>267</v>
      </c>
      <c r="H1482" t="s">
        <v>265</v>
      </c>
      <c r="I1482" t="s">
        <v>736</v>
      </c>
      <c r="J1482" t="s">
        <v>737</v>
      </c>
      <c r="K1482" t="s">
        <v>703</v>
      </c>
      <c r="L1482" t="s">
        <v>66</v>
      </c>
      <c r="M1482" t="s">
        <v>1612</v>
      </c>
      <c r="N1482" t="s">
        <v>1616</v>
      </c>
      <c r="O1482">
        <v>120</v>
      </c>
      <c r="P1482">
        <v>380</v>
      </c>
      <c r="Q1482">
        <v>260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316.66666666666663</v>
      </c>
      <c r="AA1482">
        <v>1</v>
      </c>
      <c r="AB1482">
        <v>0</v>
      </c>
      <c r="AC1482">
        <v>0</v>
      </c>
      <c r="AD1482">
        <v>0</v>
      </c>
      <c r="AE1482">
        <v>2</v>
      </c>
      <c r="AF1482">
        <v>0</v>
      </c>
    </row>
    <row r="1483" spans="1:32" x14ac:dyDescent="0.35">
      <c r="A1483" s="1">
        <v>45413</v>
      </c>
      <c r="B1483">
        <v>2024</v>
      </c>
      <c r="C1483">
        <v>5</v>
      </c>
      <c r="D1483">
        <v>2</v>
      </c>
      <c r="E1483">
        <v>1</v>
      </c>
      <c r="F1483">
        <v>0</v>
      </c>
      <c r="G1483" t="s">
        <v>267</v>
      </c>
      <c r="H1483" t="s">
        <v>265</v>
      </c>
      <c r="I1483" t="s">
        <v>736</v>
      </c>
      <c r="J1483" t="s">
        <v>737</v>
      </c>
      <c r="K1483" t="s">
        <v>703</v>
      </c>
      <c r="L1483" t="s">
        <v>66</v>
      </c>
      <c r="M1483" t="s">
        <v>1612</v>
      </c>
      <c r="N1483" t="s">
        <v>1617</v>
      </c>
      <c r="O1483">
        <v>120</v>
      </c>
      <c r="P1483">
        <v>380</v>
      </c>
      <c r="Q1483">
        <v>260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316.66666666666663</v>
      </c>
      <c r="AA1483">
        <v>1</v>
      </c>
      <c r="AB1483">
        <v>0</v>
      </c>
      <c r="AC1483">
        <v>0</v>
      </c>
      <c r="AD1483">
        <v>0</v>
      </c>
      <c r="AE1483">
        <v>2</v>
      </c>
      <c r="AF1483">
        <v>0</v>
      </c>
    </row>
    <row r="1484" spans="1:32" x14ac:dyDescent="0.35">
      <c r="A1484" s="1">
        <v>45444</v>
      </c>
      <c r="B1484">
        <v>2024</v>
      </c>
      <c r="C1484">
        <v>6</v>
      </c>
      <c r="D1484">
        <v>2</v>
      </c>
      <c r="E1484">
        <v>1</v>
      </c>
      <c r="F1484">
        <v>0</v>
      </c>
      <c r="G1484" t="s">
        <v>267</v>
      </c>
      <c r="H1484" t="s">
        <v>265</v>
      </c>
      <c r="I1484" t="s">
        <v>736</v>
      </c>
      <c r="J1484" t="s">
        <v>737</v>
      </c>
      <c r="K1484" t="s">
        <v>703</v>
      </c>
      <c r="L1484" t="s">
        <v>66</v>
      </c>
      <c r="M1484" t="s">
        <v>1612</v>
      </c>
      <c r="N1484" t="s">
        <v>1618</v>
      </c>
      <c r="O1484">
        <v>120</v>
      </c>
      <c r="P1484">
        <v>380</v>
      </c>
      <c r="Q1484">
        <v>260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316.66666666666663</v>
      </c>
      <c r="AA1484">
        <v>1</v>
      </c>
      <c r="AB1484">
        <v>0</v>
      </c>
      <c r="AC1484">
        <v>0</v>
      </c>
      <c r="AD1484">
        <v>0</v>
      </c>
      <c r="AE1484">
        <v>2</v>
      </c>
      <c r="AF1484">
        <v>0</v>
      </c>
    </row>
    <row r="1485" spans="1:32" x14ac:dyDescent="0.35">
      <c r="A1485" s="1">
        <v>45383</v>
      </c>
      <c r="B1485">
        <v>2024</v>
      </c>
      <c r="C1485">
        <v>4</v>
      </c>
      <c r="D1485">
        <v>2</v>
      </c>
      <c r="E1485">
        <v>0</v>
      </c>
      <c r="F1485">
        <v>0</v>
      </c>
      <c r="G1485" t="s">
        <v>267</v>
      </c>
      <c r="H1485" t="s">
        <v>265</v>
      </c>
      <c r="I1485" t="s">
        <v>745</v>
      </c>
      <c r="J1485" t="s">
        <v>746</v>
      </c>
      <c r="K1485" t="s">
        <v>748</v>
      </c>
      <c r="L1485" t="s">
        <v>63</v>
      </c>
      <c r="M1485" t="s">
        <v>1612</v>
      </c>
      <c r="N1485" t="s">
        <v>1616</v>
      </c>
      <c r="O1485">
        <v>250</v>
      </c>
      <c r="P1485">
        <v>500</v>
      </c>
      <c r="Q1485">
        <v>250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200</v>
      </c>
      <c r="AA1485">
        <v>1</v>
      </c>
      <c r="AB1485">
        <v>0</v>
      </c>
      <c r="AC1485">
        <v>0</v>
      </c>
      <c r="AD1485">
        <v>0</v>
      </c>
      <c r="AE1485">
        <v>2</v>
      </c>
      <c r="AF1485">
        <v>0</v>
      </c>
    </row>
    <row r="1486" spans="1:32" x14ac:dyDescent="0.35">
      <c r="A1486" s="1">
        <v>45413</v>
      </c>
      <c r="B1486">
        <v>2024</v>
      </c>
      <c r="C1486">
        <v>5</v>
      </c>
      <c r="D1486">
        <v>2</v>
      </c>
      <c r="E1486">
        <v>1</v>
      </c>
      <c r="F1486">
        <v>0</v>
      </c>
      <c r="G1486" t="s">
        <v>267</v>
      </c>
      <c r="H1486" t="s">
        <v>265</v>
      </c>
      <c r="I1486" t="s">
        <v>745</v>
      </c>
      <c r="J1486" t="s">
        <v>746</v>
      </c>
      <c r="K1486" t="s">
        <v>748</v>
      </c>
      <c r="L1486" t="s">
        <v>63</v>
      </c>
      <c r="M1486" t="s">
        <v>1612</v>
      </c>
      <c r="N1486" t="s">
        <v>1617</v>
      </c>
      <c r="O1486">
        <v>250</v>
      </c>
      <c r="P1486">
        <v>500</v>
      </c>
      <c r="Q1486">
        <v>250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200</v>
      </c>
      <c r="AA1486">
        <v>1</v>
      </c>
      <c r="AB1486">
        <v>0</v>
      </c>
      <c r="AC1486">
        <v>0</v>
      </c>
      <c r="AD1486">
        <v>0</v>
      </c>
      <c r="AE1486">
        <v>2</v>
      </c>
      <c r="AF1486">
        <v>0</v>
      </c>
    </row>
    <row r="1487" spans="1:32" x14ac:dyDescent="0.35">
      <c r="A1487" s="1">
        <v>45444</v>
      </c>
      <c r="B1487">
        <v>2024</v>
      </c>
      <c r="C1487">
        <v>6</v>
      </c>
      <c r="D1487">
        <v>2</v>
      </c>
      <c r="E1487">
        <v>1</v>
      </c>
      <c r="F1487">
        <v>0</v>
      </c>
      <c r="G1487" t="s">
        <v>267</v>
      </c>
      <c r="H1487" t="s">
        <v>265</v>
      </c>
      <c r="I1487" t="s">
        <v>745</v>
      </c>
      <c r="J1487" t="s">
        <v>746</v>
      </c>
      <c r="K1487" t="s">
        <v>748</v>
      </c>
      <c r="L1487" t="s">
        <v>63</v>
      </c>
      <c r="M1487" t="s">
        <v>1612</v>
      </c>
      <c r="N1487" t="s">
        <v>1618</v>
      </c>
      <c r="O1487">
        <v>250</v>
      </c>
      <c r="P1487">
        <v>500</v>
      </c>
      <c r="Q1487">
        <v>250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200</v>
      </c>
      <c r="AA1487">
        <v>1</v>
      </c>
      <c r="AB1487">
        <v>0</v>
      </c>
      <c r="AC1487">
        <v>0</v>
      </c>
      <c r="AD1487">
        <v>0</v>
      </c>
      <c r="AE1487">
        <v>2</v>
      </c>
      <c r="AF1487">
        <v>0</v>
      </c>
    </row>
    <row r="1488" spans="1:32" x14ac:dyDescent="0.35">
      <c r="A1488" s="1">
        <v>45474</v>
      </c>
      <c r="B1488">
        <v>2024</v>
      </c>
      <c r="C1488">
        <v>7</v>
      </c>
      <c r="D1488">
        <v>3</v>
      </c>
      <c r="E1488">
        <v>1</v>
      </c>
      <c r="F1488">
        <v>0</v>
      </c>
      <c r="G1488" t="s">
        <v>267</v>
      </c>
      <c r="H1488" t="s">
        <v>265</v>
      </c>
      <c r="I1488" t="s">
        <v>745</v>
      </c>
      <c r="J1488" t="s">
        <v>746</v>
      </c>
      <c r="K1488" t="s">
        <v>748</v>
      </c>
      <c r="L1488" t="s">
        <v>63</v>
      </c>
      <c r="M1488" t="s">
        <v>1612</v>
      </c>
      <c r="N1488" t="s">
        <v>1619</v>
      </c>
      <c r="O1488">
        <v>250</v>
      </c>
      <c r="P1488">
        <v>500</v>
      </c>
      <c r="Q1488">
        <v>250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200</v>
      </c>
      <c r="AA1488">
        <v>1</v>
      </c>
      <c r="AB1488">
        <v>0</v>
      </c>
      <c r="AC1488">
        <v>0</v>
      </c>
      <c r="AD1488">
        <v>0</v>
      </c>
      <c r="AE1488">
        <v>2</v>
      </c>
      <c r="AF1488">
        <v>0</v>
      </c>
    </row>
    <row r="1489" spans="1:32" x14ac:dyDescent="0.35">
      <c r="A1489" s="1">
        <v>45505</v>
      </c>
      <c r="B1489">
        <v>2024</v>
      </c>
      <c r="C1489">
        <v>8</v>
      </c>
      <c r="D1489">
        <v>3</v>
      </c>
      <c r="E1489">
        <v>1</v>
      </c>
      <c r="F1489">
        <v>0</v>
      </c>
      <c r="G1489" t="s">
        <v>267</v>
      </c>
      <c r="H1489" t="s">
        <v>265</v>
      </c>
      <c r="I1489" t="s">
        <v>745</v>
      </c>
      <c r="J1489" t="s">
        <v>746</v>
      </c>
      <c r="K1489" t="s">
        <v>748</v>
      </c>
      <c r="L1489" t="s">
        <v>63</v>
      </c>
      <c r="M1489" t="s">
        <v>1612</v>
      </c>
      <c r="N1489" t="s">
        <v>1620</v>
      </c>
      <c r="O1489">
        <v>250</v>
      </c>
      <c r="P1489">
        <v>500</v>
      </c>
      <c r="Q1489">
        <v>250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200</v>
      </c>
      <c r="AA1489">
        <v>1</v>
      </c>
      <c r="AB1489">
        <v>0</v>
      </c>
      <c r="AC1489">
        <v>0</v>
      </c>
      <c r="AD1489">
        <v>0</v>
      </c>
      <c r="AE1489">
        <v>2</v>
      </c>
      <c r="AF1489">
        <v>0</v>
      </c>
    </row>
    <row r="1490" spans="1:32" x14ac:dyDescent="0.35">
      <c r="A1490" s="1">
        <v>45383</v>
      </c>
      <c r="B1490">
        <v>2024</v>
      </c>
      <c r="C1490">
        <v>4</v>
      </c>
      <c r="D1490">
        <v>2</v>
      </c>
      <c r="E1490">
        <v>0</v>
      </c>
      <c r="F1490">
        <v>0</v>
      </c>
      <c r="G1490" t="s">
        <v>267</v>
      </c>
      <c r="H1490" t="s">
        <v>265</v>
      </c>
      <c r="I1490" t="s">
        <v>951</v>
      </c>
      <c r="J1490" t="s">
        <v>952</v>
      </c>
      <c r="K1490" t="s">
        <v>954</v>
      </c>
      <c r="L1490" t="s">
        <v>60</v>
      </c>
      <c r="M1490" t="s">
        <v>1612</v>
      </c>
      <c r="N1490" t="s">
        <v>1616</v>
      </c>
      <c r="O1490">
        <v>880</v>
      </c>
      <c r="P1490">
        <v>620</v>
      </c>
      <c r="Q1490">
        <v>-260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70.454545454545453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x14ac:dyDescent="0.35">
      <c r="A1491" s="1">
        <v>45413</v>
      </c>
      <c r="B1491">
        <v>2024</v>
      </c>
      <c r="C1491">
        <v>5</v>
      </c>
      <c r="D1491">
        <v>2</v>
      </c>
      <c r="E1491">
        <v>1</v>
      </c>
      <c r="F1491">
        <v>0</v>
      </c>
      <c r="G1491" t="s">
        <v>267</v>
      </c>
      <c r="H1491" t="s">
        <v>265</v>
      </c>
      <c r="I1491" t="s">
        <v>951</v>
      </c>
      <c r="J1491" t="s">
        <v>952</v>
      </c>
      <c r="K1491" t="s">
        <v>954</v>
      </c>
      <c r="L1491" t="s">
        <v>60</v>
      </c>
      <c r="M1491" t="s">
        <v>1612</v>
      </c>
      <c r="N1491" t="s">
        <v>1617</v>
      </c>
      <c r="O1491">
        <v>880</v>
      </c>
      <c r="P1491">
        <v>620</v>
      </c>
      <c r="Q1491">
        <v>-260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70.454545454545453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 x14ac:dyDescent="0.35">
      <c r="A1492" s="1">
        <v>45444</v>
      </c>
      <c r="B1492">
        <v>2024</v>
      </c>
      <c r="C1492">
        <v>6</v>
      </c>
      <c r="D1492">
        <v>2</v>
      </c>
      <c r="E1492">
        <v>1</v>
      </c>
      <c r="F1492">
        <v>0</v>
      </c>
      <c r="G1492" t="s">
        <v>267</v>
      </c>
      <c r="H1492" t="s">
        <v>265</v>
      </c>
      <c r="I1492" t="s">
        <v>951</v>
      </c>
      <c r="J1492" t="s">
        <v>952</v>
      </c>
      <c r="K1492" t="s">
        <v>954</v>
      </c>
      <c r="L1492" t="s">
        <v>60</v>
      </c>
      <c r="M1492" t="s">
        <v>1612</v>
      </c>
      <c r="N1492" t="s">
        <v>1618</v>
      </c>
      <c r="O1492">
        <v>880</v>
      </c>
      <c r="P1492">
        <v>620</v>
      </c>
      <c r="Q1492">
        <v>-260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70.454545454545453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 x14ac:dyDescent="0.35">
      <c r="A1493" s="1">
        <v>45383</v>
      </c>
      <c r="B1493">
        <v>2024</v>
      </c>
      <c r="C1493">
        <v>4</v>
      </c>
      <c r="D1493">
        <v>2</v>
      </c>
      <c r="E1493">
        <v>0</v>
      </c>
      <c r="F1493">
        <v>0</v>
      </c>
      <c r="G1493" t="s">
        <v>267</v>
      </c>
      <c r="H1493" t="s">
        <v>265</v>
      </c>
      <c r="I1493" t="s">
        <v>1042</v>
      </c>
      <c r="J1493" t="s">
        <v>1043</v>
      </c>
      <c r="K1493" t="s">
        <v>1045</v>
      </c>
      <c r="L1493" t="s">
        <v>63</v>
      </c>
      <c r="M1493" t="s">
        <v>1612</v>
      </c>
      <c r="N1493" t="s">
        <v>1616</v>
      </c>
      <c r="O1493">
        <v>2380</v>
      </c>
      <c r="P1493">
        <v>18500</v>
      </c>
      <c r="Q1493">
        <v>16120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777.31092436974791</v>
      </c>
      <c r="AA1493">
        <v>1</v>
      </c>
      <c r="AB1493">
        <v>0</v>
      </c>
      <c r="AC1493">
        <v>0</v>
      </c>
      <c r="AD1493">
        <v>0</v>
      </c>
      <c r="AE1493">
        <v>2</v>
      </c>
      <c r="AF1493">
        <v>0</v>
      </c>
    </row>
    <row r="1494" spans="1:32" x14ac:dyDescent="0.35">
      <c r="A1494" s="1">
        <v>45413</v>
      </c>
      <c r="B1494">
        <v>2024</v>
      </c>
      <c r="C1494">
        <v>5</v>
      </c>
      <c r="D1494">
        <v>2</v>
      </c>
      <c r="E1494">
        <v>1</v>
      </c>
      <c r="F1494">
        <v>0</v>
      </c>
      <c r="G1494" t="s">
        <v>267</v>
      </c>
      <c r="H1494" t="s">
        <v>265</v>
      </c>
      <c r="I1494" t="s">
        <v>1042</v>
      </c>
      <c r="J1494" t="s">
        <v>1043</v>
      </c>
      <c r="K1494" t="s">
        <v>1045</v>
      </c>
      <c r="L1494" t="s">
        <v>63</v>
      </c>
      <c r="M1494" t="s">
        <v>1612</v>
      </c>
      <c r="N1494" t="s">
        <v>1617</v>
      </c>
      <c r="O1494">
        <v>2380</v>
      </c>
      <c r="P1494">
        <v>18500</v>
      </c>
      <c r="Q1494">
        <v>16120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777.31092436974791</v>
      </c>
      <c r="AA1494">
        <v>1</v>
      </c>
      <c r="AB1494">
        <v>0</v>
      </c>
      <c r="AC1494">
        <v>0</v>
      </c>
      <c r="AD1494">
        <v>0</v>
      </c>
      <c r="AE1494">
        <v>2</v>
      </c>
      <c r="AF1494">
        <v>0</v>
      </c>
    </row>
    <row r="1495" spans="1:32" x14ac:dyDescent="0.35">
      <c r="A1495" s="1">
        <v>45444</v>
      </c>
      <c r="B1495">
        <v>2024</v>
      </c>
      <c r="C1495">
        <v>6</v>
      </c>
      <c r="D1495">
        <v>2</v>
      </c>
      <c r="E1495">
        <v>1</v>
      </c>
      <c r="F1495">
        <v>0</v>
      </c>
      <c r="G1495" t="s">
        <v>267</v>
      </c>
      <c r="H1495" t="s">
        <v>265</v>
      </c>
      <c r="I1495" t="s">
        <v>1042</v>
      </c>
      <c r="J1495" t="s">
        <v>1043</v>
      </c>
      <c r="K1495" t="s">
        <v>1045</v>
      </c>
      <c r="L1495" t="s">
        <v>63</v>
      </c>
      <c r="M1495" t="s">
        <v>1612</v>
      </c>
      <c r="N1495" t="s">
        <v>1618</v>
      </c>
      <c r="O1495">
        <v>2380</v>
      </c>
      <c r="P1495">
        <v>18500</v>
      </c>
      <c r="Q1495">
        <v>16120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777.31092436974791</v>
      </c>
      <c r="AA1495">
        <v>1</v>
      </c>
      <c r="AB1495">
        <v>0</v>
      </c>
      <c r="AC1495">
        <v>0</v>
      </c>
      <c r="AD1495">
        <v>0</v>
      </c>
      <c r="AE1495">
        <v>2</v>
      </c>
      <c r="AF1495">
        <v>0</v>
      </c>
    </row>
    <row r="1496" spans="1:32" x14ac:dyDescent="0.35">
      <c r="A1496" s="1">
        <v>45474</v>
      </c>
      <c r="B1496">
        <v>2024</v>
      </c>
      <c r="C1496">
        <v>7</v>
      </c>
      <c r="D1496">
        <v>3</v>
      </c>
      <c r="E1496">
        <v>1</v>
      </c>
      <c r="F1496">
        <v>0</v>
      </c>
      <c r="G1496" t="s">
        <v>267</v>
      </c>
      <c r="H1496" t="s">
        <v>265</v>
      </c>
      <c r="I1496" t="s">
        <v>1042</v>
      </c>
      <c r="J1496" t="s">
        <v>1043</v>
      </c>
      <c r="K1496" t="s">
        <v>1045</v>
      </c>
      <c r="L1496" t="s">
        <v>63</v>
      </c>
      <c r="M1496" t="s">
        <v>1612</v>
      </c>
      <c r="N1496" t="s">
        <v>1619</v>
      </c>
      <c r="O1496">
        <v>2380</v>
      </c>
      <c r="P1496">
        <v>18500</v>
      </c>
      <c r="Q1496">
        <v>16120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777.31092436974791</v>
      </c>
      <c r="AA1496">
        <v>1</v>
      </c>
      <c r="AB1496">
        <v>0</v>
      </c>
      <c r="AC1496">
        <v>0</v>
      </c>
      <c r="AD1496">
        <v>0</v>
      </c>
      <c r="AE1496">
        <v>2</v>
      </c>
      <c r="AF1496">
        <v>0</v>
      </c>
    </row>
    <row r="1497" spans="1:32" x14ac:dyDescent="0.35">
      <c r="A1497" s="1">
        <v>45383</v>
      </c>
      <c r="B1497">
        <v>2024</v>
      </c>
      <c r="C1497">
        <v>4</v>
      </c>
      <c r="D1497">
        <v>2</v>
      </c>
      <c r="E1497">
        <v>0</v>
      </c>
      <c r="F1497">
        <v>0</v>
      </c>
      <c r="G1497" t="s">
        <v>267</v>
      </c>
      <c r="H1497" t="s">
        <v>265</v>
      </c>
      <c r="I1497" t="s">
        <v>1105</v>
      </c>
      <c r="J1497" t="s">
        <v>1106</v>
      </c>
      <c r="K1497" t="s">
        <v>1108</v>
      </c>
      <c r="L1497" t="s">
        <v>60</v>
      </c>
      <c r="M1497" t="s">
        <v>1612</v>
      </c>
      <c r="N1497" t="s">
        <v>1616</v>
      </c>
      <c r="O1497">
        <v>21000</v>
      </c>
      <c r="P1497">
        <v>20120</v>
      </c>
      <c r="Q1497">
        <v>-880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95.80952380952381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0</v>
      </c>
    </row>
    <row r="1498" spans="1:32" x14ac:dyDescent="0.35">
      <c r="A1498" s="1">
        <v>45413</v>
      </c>
      <c r="B1498">
        <v>2024</v>
      </c>
      <c r="C1498">
        <v>5</v>
      </c>
      <c r="D1498">
        <v>2</v>
      </c>
      <c r="E1498">
        <v>1</v>
      </c>
      <c r="F1498">
        <v>0</v>
      </c>
      <c r="G1498" t="s">
        <v>267</v>
      </c>
      <c r="H1498" t="s">
        <v>265</v>
      </c>
      <c r="I1498" t="s">
        <v>1105</v>
      </c>
      <c r="J1498" t="s">
        <v>1106</v>
      </c>
      <c r="K1498" t="s">
        <v>1108</v>
      </c>
      <c r="L1498" t="s">
        <v>60</v>
      </c>
      <c r="M1498" t="s">
        <v>1612</v>
      </c>
      <c r="N1498" t="s">
        <v>1617</v>
      </c>
      <c r="O1498">
        <v>21000</v>
      </c>
      <c r="P1498">
        <v>20120</v>
      </c>
      <c r="Q1498">
        <v>-880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95.80952380952381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 x14ac:dyDescent="0.35">
      <c r="A1499" s="1">
        <v>45444</v>
      </c>
      <c r="B1499">
        <v>2024</v>
      </c>
      <c r="C1499">
        <v>6</v>
      </c>
      <c r="D1499">
        <v>2</v>
      </c>
      <c r="E1499">
        <v>1</v>
      </c>
      <c r="F1499">
        <v>0</v>
      </c>
      <c r="G1499" t="s">
        <v>267</v>
      </c>
      <c r="H1499" t="s">
        <v>265</v>
      </c>
      <c r="I1499" t="s">
        <v>1105</v>
      </c>
      <c r="J1499" t="s">
        <v>1106</v>
      </c>
      <c r="K1499" t="s">
        <v>1108</v>
      </c>
      <c r="L1499" t="s">
        <v>60</v>
      </c>
      <c r="M1499" t="s">
        <v>1612</v>
      </c>
      <c r="N1499" t="s">
        <v>1618</v>
      </c>
      <c r="O1499">
        <v>21000</v>
      </c>
      <c r="P1499">
        <v>20120</v>
      </c>
      <c r="Q1499">
        <v>-880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95.80952380952381</v>
      </c>
      <c r="AA1499">
        <v>1</v>
      </c>
      <c r="AB1499">
        <v>0</v>
      </c>
      <c r="AC1499">
        <v>0</v>
      </c>
      <c r="AD1499">
        <v>0</v>
      </c>
      <c r="AE1499">
        <v>0</v>
      </c>
      <c r="AF1499">
        <v>0</v>
      </c>
    </row>
    <row r="1500" spans="1:32" x14ac:dyDescent="0.35">
      <c r="A1500" s="1">
        <v>45383</v>
      </c>
      <c r="B1500">
        <v>2024</v>
      </c>
      <c r="C1500">
        <v>4</v>
      </c>
      <c r="D1500">
        <v>2</v>
      </c>
      <c r="E1500">
        <v>0</v>
      </c>
      <c r="F1500">
        <v>0</v>
      </c>
      <c r="G1500" t="s">
        <v>267</v>
      </c>
      <c r="H1500" t="s">
        <v>265</v>
      </c>
      <c r="I1500" t="s">
        <v>653</v>
      </c>
      <c r="J1500" t="s">
        <v>654</v>
      </c>
      <c r="K1500" t="s">
        <v>212</v>
      </c>
      <c r="L1500" t="s">
        <v>66</v>
      </c>
      <c r="M1500" t="s">
        <v>1612</v>
      </c>
      <c r="N1500" t="s">
        <v>1616</v>
      </c>
      <c r="O1500">
        <v>120</v>
      </c>
      <c r="P1500">
        <v>380</v>
      </c>
      <c r="Q1500">
        <v>260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316.66666666666663</v>
      </c>
      <c r="AA1500">
        <v>1</v>
      </c>
      <c r="AB1500">
        <v>0</v>
      </c>
      <c r="AC1500">
        <v>0</v>
      </c>
      <c r="AD1500">
        <v>0</v>
      </c>
      <c r="AE1500">
        <v>2</v>
      </c>
      <c r="AF1500">
        <v>0</v>
      </c>
    </row>
    <row r="1501" spans="1:32" x14ac:dyDescent="0.35">
      <c r="A1501" s="1">
        <v>45413</v>
      </c>
      <c r="B1501">
        <v>2024</v>
      </c>
      <c r="C1501">
        <v>5</v>
      </c>
      <c r="D1501">
        <v>2</v>
      </c>
      <c r="E1501">
        <v>1</v>
      </c>
      <c r="F1501">
        <v>0</v>
      </c>
      <c r="G1501" t="s">
        <v>267</v>
      </c>
      <c r="H1501" t="s">
        <v>265</v>
      </c>
      <c r="I1501" t="s">
        <v>653</v>
      </c>
      <c r="J1501" t="s">
        <v>654</v>
      </c>
      <c r="K1501" t="s">
        <v>212</v>
      </c>
      <c r="L1501" t="s">
        <v>66</v>
      </c>
      <c r="M1501" t="s">
        <v>1612</v>
      </c>
      <c r="N1501" t="s">
        <v>1617</v>
      </c>
      <c r="O1501">
        <v>120</v>
      </c>
      <c r="P1501">
        <v>380</v>
      </c>
      <c r="Q1501">
        <v>260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316.66666666666663</v>
      </c>
      <c r="AA1501">
        <v>1</v>
      </c>
      <c r="AB1501">
        <v>0</v>
      </c>
      <c r="AC1501">
        <v>0</v>
      </c>
      <c r="AD1501">
        <v>0</v>
      </c>
      <c r="AE1501">
        <v>2</v>
      </c>
      <c r="AF1501">
        <v>0</v>
      </c>
    </row>
    <row r="1502" spans="1:32" x14ac:dyDescent="0.35">
      <c r="A1502" s="1">
        <v>45444</v>
      </c>
      <c r="B1502">
        <v>2024</v>
      </c>
      <c r="C1502">
        <v>6</v>
      </c>
      <c r="D1502">
        <v>2</v>
      </c>
      <c r="E1502">
        <v>1</v>
      </c>
      <c r="F1502">
        <v>0</v>
      </c>
      <c r="G1502" t="s">
        <v>267</v>
      </c>
      <c r="H1502" t="s">
        <v>265</v>
      </c>
      <c r="I1502" t="s">
        <v>653</v>
      </c>
      <c r="J1502" t="s">
        <v>654</v>
      </c>
      <c r="K1502" t="s">
        <v>212</v>
      </c>
      <c r="L1502" t="s">
        <v>66</v>
      </c>
      <c r="M1502" t="s">
        <v>1612</v>
      </c>
      <c r="N1502" t="s">
        <v>1618</v>
      </c>
      <c r="O1502">
        <v>120</v>
      </c>
      <c r="P1502">
        <v>380</v>
      </c>
      <c r="Q1502">
        <v>260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316.66666666666663</v>
      </c>
      <c r="AA1502">
        <v>1</v>
      </c>
      <c r="AB1502">
        <v>0</v>
      </c>
      <c r="AC1502">
        <v>0</v>
      </c>
      <c r="AD1502">
        <v>0</v>
      </c>
      <c r="AE1502">
        <v>2</v>
      </c>
      <c r="AF1502">
        <v>0</v>
      </c>
    </row>
    <row r="1503" spans="1:32" x14ac:dyDescent="0.35">
      <c r="A1503" s="1">
        <v>45383</v>
      </c>
      <c r="B1503">
        <v>2024</v>
      </c>
      <c r="C1503">
        <v>4</v>
      </c>
      <c r="D1503">
        <v>2</v>
      </c>
      <c r="E1503">
        <v>0</v>
      </c>
      <c r="F1503">
        <v>0</v>
      </c>
      <c r="G1503" t="s">
        <v>267</v>
      </c>
      <c r="H1503" t="s">
        <v>265</v>
      </c>
      <c r="I1503" t="s">
        <v>733</v>
      </c>
      <c r="J1503" t="s">
        <v>734</v>
      </c>
      <c r="K1503" t="s">
        <v>703</v>
      </c>
      <c r="L1503" t="s">
        <v>63</v>
      </c>
      <c r="M1503" t="s">
        <v>1612</v>
      </c>
      <c r="N1503" t="s">
        <v>1616</v>
      </c>
      <c r="O1503">
        <v>1120</v>
      </c>
      <c r="P1503">
        <v>1380</v>
      </c>
      <c r="Q1503">
        <v>260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123.21428571428572</v>
      </c>
      <c r="AA1503">
        <v>1</v>
      </c>
      <c r="AB1503">
        <v>0</v>
      </c>
      <c r="AC1503">
        <v>0</v>
      </c>
      <c r="AD1503">
        <v>0</v>
      </c>
      <c r="AE1503">
        <v>1</v>
      </c>
      <c r="AF1503">
        <v>0</v>
      </c>
    </row>
    <row r="1504" spans="1:32" x14ac:dyDescent="0.35">
      <c r="A1504" s="1">
        <v>45413</v>
      </c>
      <c r="B1504">
        <v>2024</v>
      </c>
      <c r="C1504">
        <v>5</v>
      </c>
      <c r="D1504">
        <v>2</v>
      </c>
      <c r="E1504">
        <v>1</v>
      </c>
      <c r="F1504">
        <v>0</v>
      </c>
      <c r="G1504" t="s">
        <v>267</v>
      </c>
      <c r="H1504" t="s">
        <v>265</v>
      </c>
      <c r="I1504" t="s">
        <v>733</v>
      </c>
      <c r="J1504" t="s">
        <v>734</v>
      </c>
      <c r="K1504" t="s">
        <v>703</v>
      </c>
      <c r="L1504" t="s">
        <v>63</v>
      </c>
      <c r="M1504" t="s">
        <v>1612</v>
      </c>
      <c r="N1504" t="s">
        <v>1617</v>
      </c>
      <c r="O1504">
        <v>1120</v>
      </c>
      <c r="P1504">
        <v>1380</v>
      </c>
      <c r="Q1504">
        <v>260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123.21428571428572</v>
      </c>
      <c r="AA1504">
        <v>1</v>
      </c>
      <c r="AB1504">
        <v>0</v>
      </c>
      <c r="AC1504">
        <v>0</v>
      </c>
      <c r="AD1504">
        <v>0</v>
      </c>
      <c r="AE1504">
        <v>1</v>
      </c>
      <c r="AF1504">
        <v>0</v>
      </c>
    </row>
    <row r="1505" spans="1:32" x14ac:dyDescent="0.35">
      <c r="A1505" s="1">
        <v>45444</v>
      </c>
      <c r="B1505">
        <v>2024</v>
      </c>
      <c r="C1505">
        <v>6</v>
      </c>
      <c r="D1505">
        <v>2</v>
      </c>
      <c r="E1505">
        <v>1</v>
      </c>
      <c r="F1505">
        <v>0</v>
      </c>
      <c r="G1505" t="s">
        <v>267</v>
      </c>
      <c r="H1505" t="s">
        <v>265</v>
      </c>
      <c r="I1505" t="s">
        <v>733</v>
      </c>
      <c r="J1505" t="s">
        <v>734</v>
      </c>
      <c r="K1505" t="s">
        <v>703</v>
      </c>
      <c r="L1505" t="s">
        <v>63</v>
      </c>
      <c r="M1505" t="s">
        <v>1612</v>
      </c>
      <c r="N1505" t="s">
        <v>1618</v>
      </c>
      <c r="O1505">
        <v>1120</v>
      </c>
      <c r="P1505">
        <v>1380</v>
      </c>
      <c r="Q1505">
        <v>260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123.21428571428572</v>
      </c>
      <c r="AA1505">
        <v>1</v>
      </c>
      <c r="AB1505">
        <v>0</v>
      </c>
      <c r="AC1505">
        <v>0</v>
      </c>
      <c r="AD1505">
        <v>0</v>
      </c>
      <c r="AE1505">
        <v>1</v>
      </c>
      <c r="AF1505">
        <v>0</v>
      </c>
    </row>
    <row r="1506" spans="1:32" x14ac:dyDescent="0.35">
      <c r="A1506" s="1">
        <v>45383</v>
      </c>
      <c r="B1506">
        <v>2024</v>
      </c>
      <c r="C1506">
        <v>4</v>
      </c>
      <c r="D1506">
        <v>2</v>
      </c>
      <c r="E1506">
        <v>0</v>
      </c>
      <c r="F1506">
        <v>0</v>
      </c>
      <c r="G1506" t="s">
        <v>267</v>
      </c>
      <c r="H1506" t="s">
        <v>265</v>
      </c>
      <c r="I1506" t="s">
        <v>666</v>
      </c>
      <c r="J1506" t="s">
        <v>667</v>
      </c>
      <c r="K1506" t="s">
        <v>212</v>
      </c>
      <c r="L1506" t="s">
        <v>63</v>
      </c>
      <c r="M1506" t="s">
        <v>1612</v>
      </c>
      <c r="N1506" t="s">
        <v>1616</v>
      </c>
      <c r="O1506">
        <v>2380</v>
      </c>
      <c r="P1506">
        <v>1120</v>
      </c>
      <c r="Q1506">
        <v>-1260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47.058823529411761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</row>
    <row r="1507" spans="1:32" x14ac:dyDescent="0.35">
      <c r="A1507" s="1">
        <v>45413</v>
      </c>
      <c r="B1507">
        <v>2024</v>
      </c>
      <c r="C1507">
        <v>5</v>
      </c>
      <c r="D1507">
        <v>2</v>
      </c>
      <c r="E1507">
        <v>1</v>
      </c>
      <c r="F1507">
        <v>0</v>
      </c>
      <c r="G1507" t="s">
        <v>267</v>
      </c>
      <c r="H1507" t="s">
        <v>265</v>
      </c>
      <c r="I1507" t="s">
        <v>666</v>
      </c>
      <c r="J1507" t="s">
        <v>667</v>
      </c>
      <c r="K1507" t="s">
        <v>212</v>
      </c>
      <c r="L1507" t="s">
        <v>63</v>
      </c>
      <c r="M1507" t="s">
        <v>1612</v>
      </c>
      <c r="N1507" t="s">
        <v>1617</v>
      </c>
      <c r="O1507">
        <v>2380</v>
      </c>
      <c r="P1507">
        <v>1120</v>
      </c>
      <c r="Q1507">
        <v>-1260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47.058823529411761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</row>
    <row r="1508" spans="1:32" x14ac:dyDescent="0.35">
      <c r="A1508" s="1">
        <v>45444</v>
      </c>
      <c r="B1508">
        <v>2024</v>
      </c>
      <c r="C1508">
        <v>6</v>
      </c>
      <c r="D1508">
        <v>2</v>
      </c>
      <c r="E1508">
        <v>1</v>
      </c>
      <c r="F1508">
        <v>0</v>
      </c>
      <c r="G1508" t="s">
        <v>267</v>
      </c>
      <c r="H1508" t="s">
        <v>265</v>
      </c>
      <c r="I1508" t="s">
        <v>666</v>
      </c>
      <c r="J1508" t="s">
        <v>667</v>
      </c>
      <c r="K1508" t="s">
        <v>212</v>
      </c>
      <c r="L1508" t="s">
        <v>63</v>
      </c>
      <c r="M1508" t="s">
        <v>1612</v>
      </c>
      <c r="N1508" t="s">
        <v>1618</v>
      </c>
      <c r="O1508">
        <v>2380</v>
      </c>
      <c r="P1508">
        <v>1120</v>
      </c>
      <c r="Q1508">
        <v>-1260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47.058823529411761</v>
      </c>
      <c r="AA1508">
        <v>1</v>
      </c>
      <c r="AB1508">
        <v>0</v>
      </c>
      <c r="AC1508">
        <v>0</v>
      </c>
      <c r="AD1508">
        <v>0</v>
      </c>
      <c r="AE1508">
        <v>0</v>
      </c>
      <c r="AF1508">
        <v>0</v>
      </c>
    </row>
    <row r="1509" spans="1:32" x14ac:dyDescent="0.35">
      <c r="A1509" s="1">
        <v>45383</v>
      </c>
      <c r="B1509">
        <v>2024</v>
      </c>
      <c r="C1509">
        <v>4</v>
      </c>
      <c r="D1509">
        <v>2</v>
      </c>
      <c r="E1509">
        <v>0</v>
      </c>
      <c r="F1509">
        <v>0</v>
      </c>
      <c r="G1509" t="s">
        <v>267</v>
      </c>
      <c r="H1509" t="s">
        <v>265</v>
      </c>
      <c r="I1509" t="s">
        <v>761</v>
      </c>
      <c r="J1509" t="s">
        <v>762</v>
      </c>
      <c r="K1509" t="s">
        <v>764</v>
      </c>
      <c r="L1509" t="s">
        <v>66</v>
      </c>
      <c r="M1509" t="s">
        <v>1612</v>
      </c>
      <c r="N1509" t="s">
        <v>1616</v>
      </c>
      <c r="O1509">
        <v>2620</v>
      </c>
      <c r="P1509">
        <v>1000</v>
      </c>
      <c r="Q1509">
        <v>-1620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38.167938931297712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x14ac:dyDescent="0.35">
      <c r="A1510" s="1">
        <v>45413</v>
      </c>
      <c r="B1510">
        <v>2024</v>
      </c>
      <c r="C1510">
        <v>5</v>
      </c>
      <c r="D1510">
        <v>2</v>
      </c>
      <c r="E1510">
        <v>1</v>
      </c>
      <c r="F1510">
        <v>0</v>
      </c>
      <c r="G1510" t="s">
        <v>267</v>
      </c>
      <c r="H1510" t="s">
        <v>265</v>
      </c>
      <c r="I1510" t="s">
        <v>761</v>
      </c>
      <c r="J1510" t="s">
        <v>762</v>
      </c>
      <c r="K1510" t="s">
        <v>764</v>
      </c>
      <c r="L1510" t="s">
        <v>66</v>
      </c>
      <c r="M1510" t="s">
        <v>1612</v>
      </c>
      <c r="N1510" t="s">
        <v>1617</v>
      </c>
      <c r="O1510">
        <v>2620</v>
      </c>
      <c r="P1510">
        <v>1000</v>
      </c>
      <c r="Q1510">
        <v>-1620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38.167938931297712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x14ac:dyDescent="0.35">
      <c r="A1511" s="1">
        <v>45444</v>
      </c>
      <c r="B1511">
        <v>2024</v>
      </c>
      <c r="C1511">
        <v>6</v>
      </c>
      <c r="D1511">
        <v>2</v>
      </c>
      <c r="E1511">
        <v>1</v>
      </c>
      <c r="F1511">
        <v>0</v>
      </c>
      <c r="G1511" t="s">
        <v>267</v>
      </c>
      <c r="H1511" t="s">
        <v>265</v>
      </c>
      <c r="I1511" t="s">
        <v>761</v>
      </c>
      <c r="J1511" t="s">
        <v>762</v>
      </c>
      <c r="K1511" t="s">
        <v>764</v>
      </c>
      <c r="L1511" t="s">
        <v>66</v>
      </c>
      <c r="M1511" t="s">
        <v>1612</v>
      </c>
      <c r="N1511" t="s">
        <v>1618</v>
      </c>
      <c r="O1511">
        <v>2620</v>
      </c>
      <c r="P1511">
        <v>1000</v>
      </c>
      <c r="Q1511">
        <v>-1620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38.167938931297712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 x14ac:dyDescent="0.35">
      <c r="A1512" s="1">
        <v>45474</v>
      </c>
      <c r="B1512">
        <v>2024</v>
      </c>
      <c r="C1512">
        <v>7</v>
      </c>
      <c r="D1512">
        <v>3</v>
      </c>
      <c r="E1512">
        <v>1</v>
      </c>
      <c r="F1512">
        <v>0</v>
      </c>
      <c r="G1512" t="s">
        <v>267</v>
      </c>
      <c r="H1512" t="s">
        <v>265</v>
      </c>
      <c r="I1512" t="s">
        <v>761</v>
      </c>
      <c r="J1512" t="s">
        <v>762</v>
      </c>
      <c r="K1512" t="s">
        <v>764</v>
      </c>
      <c r="L1512" t="s">
        <v>66</v>
      </c>
      <c r="M1512" t="s">
        <v>1612</v>
      </c>
      <c r="N1512" t="s">
        <v>1619</v>
      </c>
      <c r="O1512">
        <v>2620</v>
      </c>
      <c r="P1512">
        <v>1000</v>
      </c>
      <c r="Q1512">
        <v>-1620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38.167938931297712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x14ac:dyDescent="0.35">
      <c r="A1513" s="1">
        <v>45383</v>
      </c>
      <c r="B1513">
        <v>2024</v>
      </c>
      <c r="C1513">
        <v>4</v>
      </c>
      <c r="D1513">
        <v>2</v>
      </c>
      <c r="E1513">
        <v>0</v>
      </c>
      <c r="F1513">
        <v>0</v>
      </c>
      <c r="G1513" t="s">
        <v>267</v>
      </c>
      <c r="H1513" t="s">
        <v>265</v>
      </c>
      <c r="I1513" t="s">
        <v>669</v>
      </c>
      <c r="J1513" t="s">
        <v>670</v>
      </c>
      <c r="K1513" t="s">
        <v>672</v>
      </c>
      <c r="L1513" t="s">
        <v>63</v>
      </c>
      <c r="M1513" t="s">
        <v>1612</v>
      </c>
      <c r="N1513" t="s">
        <v>1616</v>
      </c>
      <c r="O1513">
        <v>13380</v>
      </c>
      <c r="P1513">
        <v>19620</v>
      </c>
      <c r="Q1513">
        <v>6240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146.63677130044843</v>
      </c>
      <c r="AA1513">
        <v>1</v>
      </c>
      <c r="AB1513">
        <v>0</v>
      </c>
      <c r="AC1513">
        <v>0</v>
      </c>
      <c r="AD1513">
        <v>0</v>
      </c>
      <c r="AE1513">
        <v>2</v>
      </c>
      <c r="AF1513">
        <v>0</v>
      </c>
    </row>
    <row r="1514" spans="1:32" x14ac:dyDescent="0.35">
      <c r="A1514" s="1">
        <v>45413</v>
      </c>
      <c r="B1514">
        <v>2024</v>
      </c>
      <c r="C1514">
        <v>5</v>
      </c>
      <c r="D1514">
        <v>2</v>
      </c>
      <c r="E1514">
        <v>1</v>
      </c>
      <c r="F1514">
        <v>0</v>
      </c>
      <c r="G1514" t="s">
        <v>267</v>
      </c>
      <c r="H1514" t="s">
        <v>265</v>
      </c>
      <c r="I1514" t="s">
        <v>669</v>
      </c>
      <c r="J1514" t="s">
        <v>670</v>
      </c>
      <c r="K1514" t="s">
        <v>672</v>
      </c>
      <c r="L1514" t="s">
        <v>63</v>
      </c>
      <c r="M1514" t="s">
        <v>1612</v>
      </c>
      <c r="N1514" t="s">
        <v>1617</v>
      </c>
      <c r="O1514">
        <v>13380</v>
      </c>
      <c r="P1514">
        <v>19620</v>
      </c>
      <c r="Q1514">
        <v>6240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146.63677130044843</v>
      </c>
      <c r="AA1514">
        <v>1</v>
      </c>
      <c r="AB1514">
        <v>0</v>
      </c>
      <c r="AC1514">
        <v>0</v>
      </c>
      <c r="AD1514">
        <v>0</v>
      </c>
      <c r="AE1514">
        <v>2</v>
      </c>
      <c r="AF1514">
        <v>0</v>
      </c>
    </row>
    <row r="1515" spans="1:32" x14ac:dyDescent="0.35">
      <c r="A1515" s="1">
        <v>45444</v>
      </c>
      <c r="B1515">
        <v>2024</v>
      </c>
      <c r="C1515">
        <v>6</v>
      </c>
      <c r="D1515">
        <v>2</v>
      </c>
      <c r="E1515">
        <v>1</v>
      </c>
      <c r="F1515">
        <v>0</v>
      </c>
      <c r="G1515" t="s">
        <v>267</v>
      </c>
      <c r="H1515" t="s">
        <v>265</v>
      </c>
      <c r="I1515" t="s">
        <v>669</v>
      </c>
      <c r="J1515" t="s">
        <v>670</v>
      </c>
      <c r="K1515" t="s">
        <v>672</v>
      </c>
      <c r="L1515" t="s">
        <v>63</v>
      </c>
      <c r="M1515" t="s">
        <v>1612</v>
      </c>
      <c r="N1515" t="s">
        <v>1618</v>
      </c>
      <c r="O1515">
        <v>13380</v>
      </c>
      <c r="P1515">
        <v>19620</v>
      </c>
      <c r="Q1515">
        <v>6240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146.63677130044843</v>
      </c>
      <c r="AA1515">
        <v>1</v>
      </c>
      <c r="AB1515">
        <v>0</v>
      </c>
      <c r="AC1515">
        <v>0</v>
      </c>
      <c r="AD1515">
        <v>0</v>
      </c>
      <c r="AE1515">
        <v>2</v>
      </c>
      <c r="AF1515">
        <v>0</v>
      </c>
    </row>
    <row r="1516" spans="1:32" x14ac:dyDescent="0.35">
      <c r="A1516" s="1">
        <v>45383</v>
      </c>
      <c r="B1516">
        <v>2024</v>
      </c>
      <c r="C1516">
        <v>4</v>
      </c>
      <c r="D1516">
        <v>2</v>
      </c>
      <c r="E1516">
        <v>0</v>
      </c>
      <c r="F1516">
        <v>0</v>
      </c>
      <c r="G1516" t="s">
        <v>267</v>
      </c>
      <c r="H1516" t="s">
        <v>265</v>
      </c>
      <c r="I1516" t="s">
        <v>1105</v>
      </c>
      <c r="J1516" t="s">
        <v>1106</v>
      </c>
      <c r="K1516" t="s">
        <v>1108</v>
      </c>
      <c r="L1516" t="s">
        <v>63</v>
      </c>
      <c r="M1516" t="s">
        <v>1612</v>
      </c>
      <c r="N1516" t="s">
        <v>1616</v>
      </c>
      <c r="O1516">
        <v>500</v>
      </c>
      <c r="P1516">
        <v>750</v>
      </c>
      <c r="Q1516">
        <v>250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150</v>
      </c>
      <c r="AA1516">
        <v>1</v>
      </c>
      <c r="AB1516">
        <v>0</v>
      </c>
      <c r="AC1516">
        <v>0</v>
      </c>
      <c r="AD1516">
        <v>0</v>
      </c>
      <c r="AE1516">
        <v>2</v>
      </c>
      <c r="AF1516">
        <v>0</v>
      </c>
    </row>
    <row r="1517" spans="1:32" x14ac:dyDescent="0.35">
      <c r="A1517" s="1">
        <v>45413</v>
      </c>
      <c r="B1517">
        <v>2024</v>
      </c>
      <c r="C1517">
        <v>5</v>
      </c>
      <c r="D1517">
        <v>2</v>
      </c>
      <c r="E1517">
        <v>1</v>
      </c>
      <c r="F1517">
        <v>0</v>
      </c>
      <c r="G1517" t="s">
        <v>267</v>
      </c>
      <c r="H1517" t="s">
        <v>265</v>
      </c>
      <c r="I1517" t="s">
        <v>1105</v>
      </c>
      <c r="J1517" t="s">
        <v>1106</v>
      </c>
      <c r="K1517" t="s">
        <v>1108</v>
      </c>
      <c r="L1517" t="s">
        <v>63</v>
      </c>
      <c r="M1517" t="s">
        <v>1612</v>
      </c>
      <c r="N1517" t="s">
        <v>1617</v>
      </c>
      <c r="O1517">
        <v>500</v>
      </c>
      <c r="P1517">
        <v>750</v>
      </c>
      <c r="Q1517">
        <v>250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150</v>
      </c>
      <c r="AA1517">
        <v>1</v>
      </c>
      <c r="AB1517">
        <v>0</v>
      </c>
      <c r="AC1517">
        <v>0</v>
      </c>
      <c r="AD1517">
        <v>0</v>
      </c>
      <c r="AE1517">
        <v>2</v>
      </c>
      <c r="AF1517">
        <v>0</v>
      </c>
    </row>
    <row r="1518" spans="1:32" x14ac:dyDescent="0.35">
      <c r="A1518" s="1">
        <v>45444</v>
      </c>
      <c r="B1518">
        <v>2024</v>
      </c>
      <c r="C1518">
        <v>6</v>
      </c>
      <c r="D1518">
        <v>2</v>
      </c>
      <c r="E1518">
        <v>1</v>
      </c>
      <c r="F1518">
        <v>0</v>
      </c>
      <c r="G1518" t="s">
        <v>267</v>
      </c>
      <c r="H1518" t="s">
        <v>265</v>
      </c>
      <c r="I1518" t="s">
        <v>1105</v>
      </c>
      <c r="J1518" t="s">
        <v>1106</v>
      </c>
      <c r="K1518" t="s">
        <v>1108</v>
      </c>
      <c r="L1518" t="s">
        <v>63</v>
      </c>
      <c r="M1518" t="s">
        <v>1612</v>
      </c>
      <c r="N1518" t="s">
        <v>1618</v>
      </c>
      <c r="O1518">
        <v>500</v>
      </c>
      <c r="P1518">
        <v>750</v>
      </c>
      <c r="Q1518">
        <v>250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150</v>
      </c>
      <c r="AA1518">
        <v>1</v>
      </c>
      <c r="AB1518">
        <v>0</v>
      </c>
      <c r="AC1518">
        <v>0</v>
      </c>
      <c r="AD1518">
        <v>0</v>
      </c>
      <c r="AE1518">
        <v>2</v>
      </c>
      <c r="AF1518">
        <v>0</v>
      </c>
    </row>
    <row r="1519" spans="1:32" x14ac:dyDescent="0.35">
      <c r="A1519" s="1">
        <v>45474</v>
      </c>
      <c r="B1519">
        <v>2024</v>
      </c>
      <c r="C1519">
        <v>7</v>
      </c>
      <c r="D1519">
        <v>3</v>
      </c>
      <c r="E1519">
        <v>1</v>
      </c>
      <c r="F1519">
        <v>0</v>
      </c>
      <c r="G1519" t="s">
        <v>267</v>
      </c>
      <c r="H1519" t="s">
        <v>265</v>
      </c>
      <c r="I1519" t="s">
        <v>1105</v>
      </c>
      <c r="J1519" t="s">
        <v>1106</v>
      </c>
      <c r="K1519" t="s">
        <v>1108</v>
      </c>
      <c r="L1519" t="s">
        <v>63</v>
      </c>
      <c r="M1519" t="s">
        <v>1612</v>
      </c>
      <c r="N1519" t="s">
        <v>1619</v>
      </c>
      <c r="O1519">
        <v>500</v>
      </c>
      <c r="P1519">
        <v>750</v>
      </c>
      <c r="Q1519">
        <v>250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150</v>
      </c>
      <c r="AA1519">
        <v>1</v>
      </c>
      <c r="AB1519">
        <v>0</v>
      </c>
      <c r="AC1519">
        <v>0</v>
      </c>
      <c r="AD1519">
        <v>0</v>
      </c>
      <c r="AE1519">
        <v>2</v>
      </c>
      <c r="AF1519">
        <v>0</v>
      </c>
    </row>
    <row r="1520" spans="1:32" x14ac:dyDescent="0.35">
      <c r="A1520" s="1">
        <v>45505</v>
      </c>
      <c r="B1520">
        <v>2024</v>
      </c>
      <c r="C1520">
        <v>8</v>
      </c>
      <c r="D1520">
        <v>3</v>
      </c>
      <c r="E1520">
        <v>1</v>
      </c>
      <c r="F1520">
        <v>0</v>
      </c>
      <c r="G1520" t="s">
        <v>267</v>
      </c>
      <c r="H1520" t="s">
        <v>265</v>
      </c>
      <c r="I1520" t="s">
        <v>1105</v>
      </c>
      <c r="J1520" t="s">
        <v>1106</v>
      </c>
      <c r="K1520" t="s">
        <v>1108</v>
      </c>
      <c r="L1520" t="s">
        <v>63</v>
      </c>
      <c r="M1520" t="s">
        <v>1612</v>
      </c>
      <c r="N1520" t="s">
        <v>1620</v>
      </c>
      <c r="O1520">
        <v>500</v>
      </c>
      <c r="P1520">
        <v>750</v>
      </c>
      <c r="Q1520">
        <v>250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150</v>
      </c>
      <c r="AA1520">
        <v>1</v>
      </c>
      <c r="AB1520">
        <v>0</v>
      </c>
      <c r="AC1520">
        <v>0</v>
      </c>
      <c r="AD1520">
        <v>0</v>
      </c>
      <c r="AE1520">
        <v>2</v>
      </c>
      <c r="AF1520">
        <v>0</v>
      </c>
    </row>
    <row r="1521" spans="1:32" x14ac:dyDescent="0.35">
      <c r="A1521" s="1">
        <v>45383</v>
      </c>
      <c r="B1521">
        <v>2024</v>
      </c>
      <c r="C1521">
        <v>4</v>
      </c>
      <c r="D1521">
        <v>2</v>
      </c>
      <c r="E1521">
        <v>0</v>
      </c>
      <c r="F1521">
        <v>0</v>
      </c>
      <c r="G1521" t="s">
        <v>267</v>
      </c>
      <c r="H1521" t="s">
        <v>265</v>
      </c>
      <c r="I1521" t="s">
        <v>745</v>
      </c>
      <c r="J1521" t="s">
        <v>746</v>
      </c>
      <c r="K1521" t="s">
        <v>748</v>
      </c>
      <c r="L1521" t="s">
        <v>66</v>
      </c>
      <c r="M1521" t="s">
        <v>1612</v>
      </c>
      <c r="N1521" t="s">
        <v>1616</v>
      </c>
      <c r="O1521">
        <v>880</v>
      </c>
      <c r="P1521">
        <v>1120</v>
      </c>
      <c r="Q1521">
        <v>240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127.27272727272727</v>
      </c>
      <c r="AA1521">
        <v>1</v>
      </c>
      <c r="AB1521">
        <v>0</v>
      </c>
      <c r="AC1521">
        <v>0</v>
      </c>
      <c r="AD1521">
        <v>0</v>
      </c>
      <c r="AE1521">
        <v>2</v>
      </c>
      <c r="AF1521">
        <v>0</v>
      </c>
    </row>
    <row r="1522" spans="1:32" x14ac:dyDescent="0.35">
      <c r="A1522" s="1">
        <v>45413</v>
      </c>
      <c r="B1522">
        <v>2024</v>
      </c>
      <c r="C1522">
        <v>5</v>
      </c>
      <c r="D1522">
        <v>2</v>
      </c>
      <c r="E1522">
        <v>1</v>
      </c>
      <c r="F1522">
        <v>0</v>
      </c>
      <c r="G1522" t="s">
        <v>267</v>
      </c>
      <c r="H1522" t="s">
        <v>265</v>
      </c>
      <c r="I1522" t="s">
        <v>745</v>
      </c>
      <c r="J1522" t="s">
        <v>746</v>
      </c>
      <c r="K1522" t="s">
        <v>748</v>
      </c>
      <c r="L1522" t="s">
        <v>66</v>
      </c>
      <c r="M1522" t="s">
        <v>1612</v>
      </c>
      <c r="N1522" t="s">
        <v>1617</v>
      </c>
      <c r="O1522">
        <v>880</v>
      </c>
      <c r="P1522">
        <v>1120</v>
      </c>
      <c r="Q1522">
        <v>240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127.27272727272727</v>
      </c>
      <c r="AA1522">
        <v>1</v>
      </c>
      <c r="AB1522">
        <v>0</v>
      </c>
      <c r="AC1522">
        <v>0</v>
      </c>
      <c r="AD1522">
        <v>0</v>
      </c>
      <c r="AE1522">
        <v>2</v>
      </c>
      <c r="AF1522">
        <v>0</v>
      </c>
    </row>
    <row r="1523" spans="1:32" x14ac:dyDescent="0.35">
      <c r="A1523" s="1">
        <v>45444</v>
      </c>
      <c r="B1523">
        <v>2024</v>
      </c>
      <c r="C1523">
        <v>6</v>
      </c>
      <c r="D1523">
        <v>2</v>
      </c>
      <c r="E1523">
        <v>1</v>
      </c>
      <c r="F1523">
        <v>0</v>
      </c>
      <c r="G1523" t="s">
        <v>267</v>
      </c>
      <c r="H1523" t="s">
        <v>265</v>
      </c>
      <c r="I1523" t="s">
        <v>745</v>
      </c>
      <c r="J1523" t="s">
        <v>746</v>
      </c>
      <c r="K1523" t="s">
        <v>748</v>
      </c>
      <c r="L1523" t="s">
        <v>66</v>
      </c>
      <c r="M1523" t="s">
        <v>1612</v>
      </c>
      <c r="N1523" t="s">
        <v>1618</v>
      </c>
      <c r="O1523">
        <v>880</v>
      </c>
      <c r="P1523">
        <v>1120</v>
      </c>
      <c r="Q1523">
        <v>240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127.27272727272727</v>
      </c>
      <c r="AA1523">
        <v>1</v>
      </c>
      <c r="AB1523">
        <v>0</v>
      </c>
      <c r="AC1523">
        <v>0</v>
      </c>
      <c r="AD1523">
        <v>0</v>
      </c>
      <c r="AE1523">
        <v>2</v>
      </c>
      <c r="AF1523">
        <v>0</v>
      </c>
    </row>
    <row r="1524" spans="1:32" x14ac:dyDescent="0.35">
      <c r="A1524" s="1">
        <v>45383</v>
      </c>
      <c r="B1524">
        <v>2024</v>
      </c>
      <c r="C1524">
        <v>4</v>
      </c>
      <c r="D1524">
        <v>2</v>
      </c>
      <c r="E1524">
        <v>0</v>
      </c>
      <c r="F1524">
        <v>0</v>
      </c>
      <c r="G1524" t="s">
        <v>267</v>
      </c>
      <c r="H1524" t="s">
        <v>265</v>
      </c>
      <c r="I1524" t="s">
        <v>1021</v>
      </c>
      <c r="J1524" t="s">
        <v>1022</v>
      </c>
      <c r="K1524" t="s">
        <v>1024</v>
      </c>
      <c r="L1524" t="s">
        <v>66</v>
      </c>
      <c r="M1524" t="s">
        <v>1612</v>
      </c>
      <c r="N1524" t="s">
        <v>1616</v>
      </c>
      <c r="O1524">
        <v>5000</v>
      </c>
      <c r="P1524">
        <v>3380</v>
      </c>
      <c r="Q1524">
        <v>-1620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67.600000000000009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0</v>
      </c>
    </row>
    <row r="1525" spans="1:32" x14ac:dyDescent="0.35">
      <c r="A1525" s="1">
        <v>45413</v>
      </c>
      <c r="B1525">
        <v>2024</v>
      </c>
      <c r="C1525">
        <v>5</v>
      </c>
      <c r="D1525">
        <v>2</v>
      </c>
      <c r="E1525">
        <v>1</v>
      </c>
      <c r="F1525">
        <v>0</v>
      </c>
      <c r="G1525" t="s">
        <v>267</v>
      </c>
      <c r="H1525" t="s">
        <v>265</v>
      </c>
      <c r="I1525" t="s">
        <v>1021</v>
      </c>
      <c r="J1525" t="s">
        <v>1022</v>
      </c>
      <c r="K1525" t="s">
        <v>1024</v>
      </c>
      <c r="L1525" t="s">
        <v>66</v>
      </c>
      <c r="M1525" t="s">
        <v>1612</v>
      </c>
      <c r="N1525" t="s">
        <v>1617</v>
      </c>
      <c r="O1525">
        <v>5000</v>
      </c>
      <c r="P1525">
        <v>3380</v>
      </c>
      <c r="Q1525">
        <v>-1620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67.600000000000009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 x14ac:dyDescent="0.35">
      <c r="A1526" s="1">
        <v>45444</v>
      </c>
      <c r="B1526">
        <v>2024</v>
      </c>
      <c r="C1526">
        <v>6</v>
      </c>
      <c r="D1526">
        <v>2</v>
      </c>
      <c r="E1526">
        <v>1</v>
      </c>
      <c r="F1526">
        <v>0</v>
      </c>
      <c r="G1526" t="s">
        <v>267</v>
      </c>
      <c r="H1526" t="s">
        <v>265</v>
      </c>
      <c r="I1526" t="s">
        <v>1021</v>
      </c>
      <c r="J1526" t="s">
        <v>1022</v>
      </c>
      <c r="K1526" t="s">
        <v>1024</v>
      </c>
      <c r="L1526" t="s">
        <v>66</v>
      </c>
      <c r="M1526" t="s">
        <v>1612</v>
      </c>
      <c r="N1526" t="s">
        <v>1618</v>
      </c>
      <c r="O1526">
        <v>5000</v>
      </c>
      <c r="P1526">
        <v>3380</v>
      </c>
      <c r="Q1526">
        <v>-1620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67.600000000000009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</row>
    <row r="1527" spans="1:32" x14ac:dyDescent="0.35">
      <c r="A1527" s="1">
        <v>45383</v>
      </c>
      <c r="B1527">
        <v>2024</v>
      </c>
      <c r="C1527">
        <v>4</v>
      </c>
      <c r="D1527">
        <v>2</v>
      </c>
      <c r="E1527">
        <v>0</v>
      </c>
      <c r="F1527">
        <v>0</v>
      </c>
      <c r="G1527" t="s">
        <v>267</v>
      </c>
      <c r="H1527" t="s">
        <v>265</v>
      </c>
      <c r="I1527" t="s">
        <v>768</v>
      </c>
      <c r="J1527" t="s">
        <v>769</v>
      </c>
      <c r="K1527" t="s">
        <v>771</v>
      </c>
      <c r="L1527" t="s">
        <v>63</v>
      </c>
      <c r="M1527" t="s">
        <v>1612</v>
      </c>
      <c r="N1527" t="s">
        <v>1616</v>
      </c>
      <c r="O1527">
        <v>380</v>
      </c>
      <c r="P1527">
        <v>500</v>
      </c>
      <c r="Q1527">
        <v>120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131.57894736842107</v>
      </c>
      <c r="AA1527">
        <v>1</v>
      </c>
      <c r="AB1527">
        <v>0</v>
      </c>
      <c r="AC1527">
        <v>0</v>
      </c>
      <c r="AD1527">
        <v>0</v>
      </c>
      <c r="AE1527">
        <v>2</v>
      </c>
      <c r="AF1527">
        <v>0</v>
      </c>
    </row>
    <row r="1528" spans="1:32" x14ac:dyDescent="0.35">
      <c r="A1528" s="1">
        <v>45413</v>
      </c>
      <c r="B1528">
        <v>2024</v>
      </c>
      <c r="C1528">
        <v>5</v>
      </c>
      <c r="D1528">
        <v>2</v>
      </c>
      <c r="E1528">
        <v>1</v>
      </c>
      <c r="F1528">
        <v>0</v>
      </c>
      <c r="G1528" t="s">
        <v>267</v>
      </c>
      <c r="H1528" t="s">
        <v>265</v>
      </c>
      <c r="I1528" t="s">
        <v>768</v>
      </c>
      <c r="J1528" t="s">
        <v>769</v>
      </c>
      <c r="K1528" t="s">
        <v>771</v>
      </c>
      <c r="L1528" t="s">
        <v>63</v>
      </c>
      <c r="M1528" t="s">
        <v>1612</v>
      </c>
      <c r="N1528" t="s">
        <v>1617</v>
      </c>
      <c r="O1528">
        <v>380</v>
      </c>
      <c r="P1528">
        <v>500</v>
      </c>
      <c r="Q1528">
        <v>120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131.57894736842107</v>
      </c>
      <c r="AA1528">
        <v>1</v>
      </c>
      <c r="AB1528">
        <v>0</v>
      </c>
      <c r="AC1528">
        <v>0</v>
      </c>
      <c r="AD1528">
        <v>0</v>
      </c>
      <c r="AE1528">
        <v>2</v>
      </c>
      <c r="AF1528">
        <v>0</v>
      </c>
    </row>
    <row r="1529" spans="1:32" x14ac:dyDescent="0.35">
      <c r="A1529" s="1">
        <v>45444</v>
      </c>
      <c r="B1529">
        <v>2024</v>
      </c>
      <c r="C1529">
        <v>6</v>
      </c>
      <c r="D1529">
        <v>2</v>
      </c>
      <c r="E1529">
        <v>1</v>
      </c>
      <c r="F1529">
        <v>0</v>
      </c>
      <c r="G1529" t="s">
        <v>267</v>
      </c>
      <c r="H1529" t="s">
        <v>265</v>
      </c>
      <c r="I1529" t="s">
        <v>768</v>
      </c>
      <c r="J1529" t="s">
        <v>769</v>
      </c>
      <c r="K1529" t="s">
        <v>771</v>
      </c>
      <c r="L1529" t="s">
        <v>63</v>
      </c>
      <c r="M1529" t="s">
        <v>1612</v>
      </c>
      <c r="N1529" t="s">
        <v>1618</v>
      </c>
      <c r="O1529">
        <v>380</v>
      </c>
      <c r="P1529">
        <v>500</v>
      </c>
      <c r="Q1529">
        <v>120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131.57894736842107</v>
      </c>
      <c r="AA1529">
        <v>1</v>
      </c>
      <c r="AB1529">
        <v>0</v>
      </c>
      <c r="AC1529">
        <v>0</v>
      </c>
      <c r="AD1529">
        <v>0</v>
      </c>
      <c r="AE1529">
        <v>2</v>
      </c>
      <c r="AF1529">
        <v>0</v>
      </c>
    </row>
    <row r="1530" spans="1:32" x14ac:dyDescent="0.35">
      <c r="A1530" s="1">
        <v>45474</v>
      </c>
      <c r="B1530">
        <v>2024</v>
      </c>
      <c r="C1530">
        <v>7</v>
      </c>
      <c r="D1530">
        <v>3</v>
      </c>
      <c r="E1530">
        <v>1</v>
      </c>
      <c r="F1530">
        <v>0</v>
      </c>
      <c r="G1530" t="s">
        <v>267</v>
      </c>
      <c r="H1530" t="s">
        <v>265</v>
      </c>
      <c r="I1530" t="s">
        <v>768</v>
      </c>
      <c r="J1530" t="s">
        <v>769</v>
      </c>
      <c r="K1530" t="s">
        <v>771</v>
      </c>
      <c r="L1530" t="s">
        <v>63</v>
      </c>
      <c r="M1530" t="s">
        <v>1612</v>
      </c>
      <c r="N1530" t="s">
        <v>1619</v>
      </c>
      <c r="O1530">
        <v>380</v>
      </c>
      <c r="P1530">
        <v>500</v>
      </c>
      <c r="Q1530">
        <v>120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131.57894736842107</v>
      </c>
      <c r="AA1530">
        <v>1</v>
      </c>
      <c r="AB1530">
        <v>0</v>
      </c>
      <c r="AC1530">
        <v>0</v>
      </c>
      <c r="AD1530">
        <v>0</v>
      </c>
      <c r="AE1530">
        <v>2</v>
      </c>
      <c r="AF1530">
        <v>0</v>
      </c>
    </row>
    <row r="1531" spans="1:32" x14ac:dyDescent="0.35">
      <c r="A1531" s="1">
        <v>45383</v>
      </c>
      <c r="B1531">
        <v>2024</v>
      </c>
      <c r="C1531">
        <v>4</v>
      </c>
      <c r="D1531">
        <v>2</v>
      </c>
      <c r="E1531">
        <v>0</v>
      </c>
      <c r="F1531">
        <v>0</v>
      </c>
      <c r="G1531" t="s">
        <v>267</v>
      </c>
      <c r="H1531" t="s">
        <v>265</v>
      </c>
      <c r="I1531" t="s">
        <v>1124</v>
      </c>
      <c r="J1531" t="s">
        <v>1125</v>
      </c>
      <c r="K1531" t="s">
        <v>1127</v>
      </c>
      <c r="L1531" t="s">
        <v>63</v>
      </c>
      <c r="M1531" t="s">
        <v>1612</v>
      </c>
      <c r="N1531" t="s">
        <v>1616</v>
      </c>
      <c r="O1531">
        <v>43750</v>
      </c>
      <c r="P1531">
        <v>30620</v>
      </c>
      <c r="Q1531">
        <v>-13130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69.988571428571433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0</v>
      </c>
    </row>
    <row r="1532" spans="1:32" x14ac:dyDescent="0.35">
      <c r="A1532" s="1">
        <v>45413</v>
      </c>
      <c r="B1532">
        <v>2024</v>
      </c>
      <c r="C1532">
        <v>5</v>
      </c>
      <c r="D1532">
        <v>2</v>
      </c>
      <c r="E1532">
        <v>1</v>
      </c>
      <c r="F1532">
        <v>0</v>
      </c>
      <c r="G1532" t="s">
        <v>267</v>
      </c>
      <c r="H1532" t="s">
        <v>265</v>
      </c>
      <c r="I1532" t="s">
        <v>1124</v>
      </c>
      <c r="J1532" t="s">
        <v>1125</v>
      </c>
      <c r="K1532" t="s">
        <v>1127</v>
      </c>
      <c r="L1532" t="s">
        <v>63</v>
      </c>
      <c r="M1532" t="s">
        <v>1612</v>
      </c>
      <c r="N1532" t="s">
        <v>1617</v>
      </c>
      <c r="O1532">
        <v>43750</v>
      </c>
      <c r="P1532">
        <v>30620</v>
      </c>
      <c r="Q1532">
        <v>-13130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69.988571428571433</v>
      </c>
      <c r="AA1532">
        <v>1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x14ac:dyDescent="0.35">
      <c r="A1533" s="1">
        <v>45444</v>
      </c>
      <c r="B1533">
        <v>2024</v>
      </c>
      <c r="C1533">
        <v>6</v>
      </c>
      <c r="D1533">
        <v>2</v>
      </c>
      <c r="E1533">
        <v>1</v>
      </c>
      <c r="F1533">
        <v>0</v>
      </c>
      <c r="G1533" t="s">
        <v>267</v>
      </c>
      <c r="H1533" t="s">
        <v>265</v>
      </c>
      <c r="I1533" t="s">
        <v>1124</v>
      </c>
      <c r="J1533" t="s">
        <v>1125</v>
      </c>
      <c r="K1533" t="s">
        <v>1127</v>
      </c>
      <c r="L1533" t="s">
        <v>63</v>
      </c>
      <c r="M1533" t="s">
        <v>1612</v>
      </c>
      <c r="N1533" t="s">
        <v>1618</v>
      </c>
      <c r="O1533">
        <v>43750</v>
      </c>
      <c r="P1533">
        <v>30620</v>
      </c>
      <c r="Q1533">
        <v>-13130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69.988571428571433</v>
      </c>
      <c r="AA1533">
        <v>1</v>
      </c>
      <c r="AB1533">
        <v>0</v>
      </c>
      <c r="AC1533">
        <v>0</v>
      </c>
      <c r="AD1533">
        <v>0</v>
      </c>
      <c r="AE1533">
        <v>0</v>
      </c>
      <c r="AF1533">
        <v>0</v>
      </c>
    </row>
    <row r="1534" spans="1:32" x14ac:dyDescent="0.35">
      <c r="A1534" s="1">
        <v>45383</v>
      </c>
      <c r="B1534">
        <v>2024</v>
      </c>
      <c r="C1534">
        <v>4</v>
      </c>
      <c r="D1534">
        <v>2</v>
      </c>
      <c r="E1534">
        <v>0</v>
      </c>
      <c r="F1534">
        <v>0</v>
      </c>
      <c r="G1534" t="s">
        <v>267</v>
      </c>
      <c r="H1534" t="s">
        <v>265</v>
      </c>
      <c r="I1534" t="s">
        <v>761</v>
      </c>
      <c r="J1534" t="s">
        <v>762</v>
      </c>
      <c r="K1534" t="s">
        <v>764</v>
      </c>
      <c r="L1534" t="s">
        <v>60</v>
      </c>
      <c r="M1534" t="s">
        <v>1612</v>
      </c>
      <c r="N1534" t="s">
        <v>1616</v>
      </c>
      <c r="O1534">
        <v>620</v>
      </c>
      <c r="P1534">
        <v>620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100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</row>
    <row r="1535" spans="1:32" x14ac:dyDescent="0.35">
      <c r="A1535" s="1">
        <v>45413</v>
      </c>
      <c r="B1535">
        <v>2024</v>
      </c>
      <c r="C1535">
        <v>5</v>
      </c>
      <c r="D1535">
        <v>2</v>
      </c>
      <c r="E1535">
        <v>1</v>
      </c>
      <c r="F1535">
        <v>0</v>
      </c>
      <c r="G1535" t="s">
        <v>267</v>
      </c>
      <c r="H1535" t="s">
        <v>265</v>
      </c>
      <c r="I1535" t="s">
        <v>761</v>
      </c>
      <c r="J1535" t="s">
        <v>762</v>
      </c>
      <c r="K1535" t="s">
        <v>764</v>
      </c>
      <c r="L1535" t="s">
        <v>60</v>
      </c>
      <c r="M1535" t="s">
        <v>1612</v>
      </c>
      <c r="N1535" t="s">
        <v>1617</v>
      </c>
      <c r="O1535">
        <v>620</v>
      </c>
      <c r="P1535">
        <v>620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100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x14ac:dyDescent="0.35">
      <c r="A1536" s="1">
        <v>45444</v>
      </c>
      <c r="B1536">
        <v>2024</v>
      </c>
      <c r="C1536">
        <v>6</v>
      </c>
      <c r="D1536">
        <v>2</v>
      </c>
      <c r="E1536">
        <v>1</v>
      </c>
      <c r="F1536">
        <v>0</v>
      </c>
      <c r="G1536" t="s">
        <v>267</v>
      </c>
      <c r="H1536" t="s">
        <v>265</v>
      </c>
      <c r="I1536" t="s">
        <v>761</v>
      </c>
      <c r="J1536" t="s">
        <v>762</v>
      </c>
      <c r="K1536" t="s">
        <v>764</v>
      </c>
      <c r="L1536" t="s">
        <v>60</v>
      </c>
      <c r="M1536" t="s">
        <v>1612</v>
      </c>
      <c r="N1536" t="s">
        <v>1618</v>
      </c>
      <c r="O1536">
        <v>620</v>
      </c>
      <c r="P1536">
        <v>620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100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 x14ac:dyDescent="0.35">
      <c r="A1537" s="1">
        <v>45383</v>
      </c>
      <c r="B1537">
        <v>2024</v>
      </c>
      <c r="C1537">
        <v>4</v>
      </c>
      <c r="D1537">
        <v>2</v>
      </c>
      <c r="E1537">
        <v>0</v>
      </c>
      <c r="F1537">
        <v>0</v>
      </c>
      <c r="G1537" t="s">
        <v>267</v>
      </c>
      <c r="H1537" t="s">
        <v>265</v>
      </c>
      <c r="I1537" t="s">
        <v>837</v>
      </c>
      <c r="J1537" t="s">
        <v>838</v>
      </c>
      <c r="K1537" t="s">
        <v>840</v>
      </c>
      <c r="L1537" t="s">
        <v>66</v>
      </c>
      <c r="M1537" t="s">
        <v>1612</v>
      </c>
      <c r="N1537" t="s">
        <v>1616</v>
      </c>
      <c r="O1537">
        <v>500</v>
      </c>
      <c r="P1537">
        <v>500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100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x14ac:dyDescent="0.35">
      <c r="A1538" s="1">
        <v>45413</v>
      </c>
      <c r="B1538">
        <v>2024</v>
      </c>
      <c r="C1538">
        <v>5</v>
      </c>
      <c r="D1538">
        <v>2</v>
      </c>
      <c r="E1538">
        <v>1</v>
      </c>
      <c r="F1538">
        <v>0</v>
      </c>
      <c r="G1538" t="s">
        <v>267</v>
      </c>
      <c r="H1538" t="s">
        <v>265</v>
      </c>
      <c r="I1538" t="s">
        <v>837</v>
      </c>
      <c r="J1538" t="s">
        <v>838</v>
      </c>
      <c r="K1538" t="s">
        <v>840</v>
      </c>
      <c r="L1538" t="s">
        <v>66</v>
      </c>
      <c r="M1538" t="s">
        <v>1612</v>
      </c>
      <c r="N1538" t="s">
        <v>1617</v>
      </c>
      <c r="O1538">
        <v>500</v>
      </c>
      <c r="P1538">
        <v>500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100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</row>
    <row r="1539" spans="1:32" x14ac:dyDescent="0.35">
      <c r="A1539" s="1">
        <v>45444</v>
      </c>
      <c r="B1539">
        <v>2024</v>
      </c>
      <c r="C1539">
        <v>6</v>
      </c>
      <c r="D1539">
        <v>2</v>
      </c>
      <c r="E1539">
        <v>1</v>
      </c>
      <c r="F1539">
        <v>0</v>
      </c>
      <c r="G1539" t="s">
        <v>267</v>
      </c>
      <c r="H1539" t="s">
        <v>265</v>
      </c>
      <c r="I1539" t="s">
        <v>837</v>
      </c>
      <c r="J1539" t="s">
        <v>838</v>
      </c>
      <c r="K1539" t="s">
        <v>840</v>
      </c>
      <c r="L1539" t="s">
        <v>66</v>
      </c>
      <c r="M1539" t="s">
        <v>1612</v>
      </c>
      <c r="N1539" t="s">
        <v>1618</v>
      </c>
      <c r="O1539">
        <v>500</v>
      </c>
      <c r="P1539">
        <v>500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100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0</v>
      </c>
    </row>
    <row r="1540" spans="1:32" x14ac:dyDescent="0.35">
      <c r="A1540" s="1">
        <v>45474</v>
      </c>
      <c r="B1540">
        <v>2024</v>
      </c>
      <c r="C1540">
        <v>7</v>
      </c>
      <c r="D1540">
        <v>3</v>
      </c>
      <c r="E1540">
        <v>1</v>
      </c>
      <c r="F1540">
        <v>0</v>
      </c>
      <c r="G1540" t="s">
        <v>267</v>
      </c>
      <c r="H1540" t="s">
        <v>265</v>
      </c>
      <c r="I1540" t="s">
        <v>837</v>
      </c>
      <c r="J1540" t="s">
        <v>838</v>
      </c>
      <c r="K1540" t="s">
        <v>840</v>
      </c>
      <c r="L1540" t="s">
        <v>66</v>
      </c>
      <c r="M1540" t="s">
        <v>1612</v>
      </c>
      <c r="N1540" t="s">
        <v>1619</v>
      </c>
      <c r="O1540">
        <v>500</v>
      </c>
      <c r="P1540">
        <v>500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100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</row>
    <row r="1541" spans="1:32" x14ac:dyDescent="0.35">
      <c r="A1541" s="1">
        <v>45505</v>
      </c>
      <c r="B1541">
        <v>2024</v>
      </c>
      <c r="C1541">
        <v>8</v>
      </c>
      <c r="D1541">
        <v>3</v>
      </c>
      <c r="E1541">
        <v>1</v>
      </c>
      <c r="F1541">
        <v>0</v>
      </c>
      <c r="G1541" t="s">
        <v>267</v>
      </c>
      <c r="H1541" t="s">
        <v>265</v>
      </c>
      <c r="I1541" t="s">
        <v>837</v>
      </c>
      <c r="J1541" t="s">
        <v>838</v>
      </c>
      <c r="K1541" t="s">
        <v>840</v>
      </c>
      <c r="L1541" t="s">
        <v>66</v>
      </c>
      <c r="M1541" t="s">
        <v>1612</v>
      </c>
      <c r="N1541" t="s">
        <v>1620</v>
      </c>
      <c r="O1541">
        <v>500</v>
      </c>
      <c r="P1541">
        <v>500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100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</row>
    <row r="1542" spans="1:32" x14ac:dyDescent="0.35">
      <c r="A1542" s="1">
        <v>45383</v>
      </c>
      <c r="B1542">
        <v>2024</v>
      </c>
      <c r="C1542">
        <v>4</v>
      </c>
      <c r="D1542">
        <v>2</v>
      </c>
      <c r="E1542">
        <v>0</v>
      </c>
      <c r="F1542">
        <v>0</v>
      </c>
      <c r="G1542" t="s">
        <v>281</v>
      </c>
      <c r="H1542" t="s">
        <v>279</v>
      </c>
      <c r="I1542" t="s">
        <v>1124</v>
      </c>
      <c r="J1542" t="s">
        <v>1125</v>
      </c>
      <c r="K1542" t="s">
        <v>1127</v>
      </c>
      <c r="L1542" t="s">
        <v>72</v>
      </c>
      <c r="M1542" t="s">
        <v>1612</v>
      </c>
      <c r="N1542" t="s">
        <v>1616</v>
      </c>
      <c r="O1542">
        <v>61250</v>
      </c>
      <c r="P1542">
        <v>61250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100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x14ac:dyDescent="0.35">
      <c r="A1543" s="1">
        <v>45413</v>
      </c>
      <c r="B1543">
        <v>2024</v>
      </c>
      <c r="C1543">
        <v>5</v>
      </c>
      <c r="D1543">
        <v>2</v>
      </c>
      <c r="E1543">
        <v>1</v>
      </c>
      <c r="F1543">
        <v>0</v>
      </c>
      <c r="G1543" t="s">
        <v>281</v>
      </c>
      <c r="H1543" t="s">
        <v>279</v>
      </c>
      <c r="I1543" t="s">
        <v>1124</v>
      </c>
      <c r="J1543" t="s">
        <v>1125</v>
      </c>
      <c r="K1543" t="s">
        <v>1127</v>
      </c>
      <c r="L1543" t="s">
        <v>72</v>
      </c>
      <c r="M1543" t="s">
        <v>1612</v>
      </c>
      <c r="N1543" t="s">
        <v>1617</v>
      </c>
      <c r="O1543">
        <v>61250</v>
      </c>
      <c r="P1543">
        <v>61250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100</v>
      </c>
      <c r="AA1543">
        <v>1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x14ac:dyDescent="0.35">
      <c r="A1544" s="1">
        <v>45444</v>
      </c>
      <c r="B1544">
        <v>2024</v>
      </c>
      <c r="C1544">
        <v>6</v>
      </c>
      <c r="D1544">
        <v>2</v>
      </c>
      <c r="E1544">
        <v>1</v>
      </c>
      <c r="F1544">
        <v>0</v>
      </c>
      <c r="G1544" t="s">
        <v>281</v>
      </c>
      <c r="H1544" t="s">
        <v>279</v>
      </c>
      <c r="I1544" t="s">
        <v>1124</v>
      </c>
      <c r="J1544" t="s">
        <v>1125</v>
      </c>
      <c r="K1544" t="s">
        <v>1127</v>
      </c>
      <c r="L1544" t="s">
        <v>72</v>
      </c>
      <c r="M1544" t="s">
        <v>1612</v>
      </c>
      <c r="N1544" t="s">
        <v>1618</v>
      </c>
      <c r="O1544">
        <v>61250</v>
      </c>
      <c r="P1544">
        <v>61250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100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x14ac:dyDescent="0.35">
      <c r="A1545" s="1">
        <v>45474</v>
      </c>
      <c r="B1545">
        <v>2024</v>
      </c>
      <c r="C1545">
        <v>7</v>
      </c>
      <c r="D1545">
        <v>3</v>
      </c>
      <c r="E1545">
        <v>1</v>
      </c>
      <c r="F1545">
        <v>0</v>
      </c>
      <c r="G1545" t="s">
        <v>281</v>
      </c>
      <c r="H1545" t="s">
        <v>279</v>
      </c>
      <c r="I1545" t="s">
        <v>1124</v>
      </c>
      <c r="J1545" t="s">
        <v>1125</v>
      </c>
      <c r="K1545" t="s">
        <v>1127</v>
      </c>
      <c r="L1545" t="s">
        <v>72</v>
      </c>
      <c r="M1545" t="s">
        <v>1612</v>
      </c>
      <c r="N1545" t="s">
        <v>1619</v>
      </c>
      <c r="O1545">
        <v>61250</v>
      </c>
      <c r="P1545">
        <v>61250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100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 x14ac:dyDescent="0.35">
      <c r="A1546" s="1">
        <v>45505</v>
      </c>
      <c r="B1546">
        <v>2024</v>
      </c>
      <c r="C1546">
        <v>8</v>
      </c>
      <c r="D1546">
        <v>3</v>
      </c>
      <c r="E1546">
        <v>1</v>
      </c>
      <c r="F1546">
        <v>0</v>
      </c>
      <c r="G1546" t="s">
        <v>281</v>
      </c>
      <c r="H1546" t="s">
        <v>279</v>
      </c>
      <c r="I1546" t="s">
        <v>1124</v>
      </c>
      <c r="J1546" t="s">
        <v>1125</v>
      </c>
      <c r="K1546" t="s">
        <v>1127</v>
      </c>
      <c r="L1546" t="s">
        <v>72</v>
      </c>
      <c r="M1546" t="s">
        <v>1612</v>
      </c>
      <c r="N1546" t="s">
        <v>1620</v>
      </c>
      <c r="O1546">
        <v>61250</v>
      </c>
      <c r="P1546">
        <v>61250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100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32" x14ac:dyDescent="0.35">
      <c r="A1547" s="1">
        <v>45474</v>
      </c>
      <c r="B1547">
        <v>2024</v>
      </c>
      <c r="C1547">
        <v>7</v>
      </c>
      <c r="D1547">
        <v>3</v>
      </c>
      <c r="E1547">
        <v>1</v>
      </c>
      <c r="F1547">
        <v>0</v>
      </c>
      <c r="G1547" t="s">
        <v>618</v>
      </c>
      <c r="H1547" t="s">
        <v>616</v>
      </c>
      <c r="I1547" t="s">
        <v>1343</v>
      </c>
      <c r="J1547" t="s">
        <v>1344</v>
      </c>
      <c r="K1547" t="s">
        <v>1346</v>
      </c>
      <c r="L1547" t="s">
        <v>72</v>
      </c>
      <c r="M1547" t="s">
        <v>1612</v>
      </c>
      <c r="N1547" t="s">
        <v>1619</v>
      </c>
      <c r="O1547">
        <v>0</v>
      </c>
      <c r="P1547">
        <v>-27750</v>
      </c>
      <c r="Q1547">
        <v>-27750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100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0</v>
      </c>
    </row>
    <row r="1548" spans="1:32" x14ac:dyDescent="0.35">
      <c r="A1548" s="1">
        <v>45505</v>
      </c>
      <c r="B1548">
        <v>2024</v>
      </c>
      <c r="C1548">
        <v>8</v>
      </c>
      <c r="D1548">
        <v>3</v>
      </c>
      <c r="E1548">
        <v>1</v>
      </c>
      <c r="F1548">
        <v>0</v>
      </c>
      <c r="G1548" t="s">
        <v>618</v>
      </c>
      <c r="H1548" t="s">
        <v>616</v>
      </c>
      <c r="I1548" t="s">
        <v>1343</v>
      </c>
      <c r="J1548" t="s">
        <v>1344</v>
      </c>
      <c r="K1548" t="s">
        <v>1346</v>
      </c>
      <c r="L1548" t="s">
        <v>72</v>
      </c>
      <c r="M1548" t="s">
        <v>1612</v>
      </c>
      <c r="N1548" t="s">
        <v>1620</v>
      </c>
      <c r="O1548">
        <v>0</v>
      </c>
      <c r="P1548">
        <v>-27750</v>
      </c>
      <c r="Q1548">
        <v>-27750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100</v>
      </c>
      <c r="AA1548">
        <v>1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 x14ac:dyDescent="0.35">
      <c r="A1549" s="1">
        <v>45474</v>
      </c>
      <c r="B1549">
        <v>2024</v>
      </c>
      <c r="C1549">
        <v>7</v>
      </c>
      <c r="D1549">
        <v>3</v>
      </c>
      <c r="E1549">
        <v>1</v>
      </c>
      <c r="F1549">
        <v>0</v>
      </c>
      <c r="G1549" t="s">
        <v>294</v>
      </c>
      <c r="H1549" t="s">
        <v>292</v>
      </c>
      <c r="I1549" t="s">
        <v>853</v>
      </c>
      <c r="J1549" t="s">
        <v>854</v>
      </c>
      <c r="K1549" t="s">
        <v>846</v>
      </c>
      <c r="L1549" t="s">
        <v>75</v>
      </c>
      <c r="M1549" t="s">
        <v>1612</v>
      </c>
      <c r="N1549" t="s">
        <v>1619</v>
      </c>
      <c r="O1549">
        <v>0</v>
      </c>
      <c r="P1549">
        <v>250</v>
      </c>
      <c r="Q1549">
        <v>250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100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 x14ac:dyDescent="0.35">
      <c r="A1550" s="1">
        <v>45505</v>
      </c>
      <c r="B1550">
        <v>2024</v>
      </c>
      <c r="C1550">
        <v>8</v>
      </c>
      <c r="D1550">
        <v>3</v>
      </c>
      <c r="E1550">
        <v>1</v>
      </c>
      <c r="F1550">
        <v>0</v>
      </c>
      <c r="G1550" t="s">
        <v>294</v>
      </c>
      <c r="H1550" t="s">
        <v>292</v>
      </c>
      <c r="I1550" t="s">
        <v>853</v>
      </c>
      <c r="J1550" t="s">
        <v>854</v>
      </c>
      <c r="K1550" t="s">
        <v>846</v>
      </c>
      <c r="L1550" t="s">
        <v>75</v>
      </c>
      <c r="M1550" t="s">
        <v>1612</v>
      </c>
      <c r="N1550" t="s">
        <v>1620</v>
      </c>
      <c r="O1550">
        <v>0</v>
      </c>
      <c r="P1550">
        <v>250</v>
      </c>
      <c r="Q1550">
        <v>250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100</v>
      </c>
      <c r="AA1550">
        <v>1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x14ac:dyDescent="0.35">
      <c r="A1551" s="1">
        <v>45474</v>
      </c>
      <c r="B1551">
        <v>2024</v>
      </c>
      <c r="C1551">
        <v>7</v>
      </c>
      <c r="D1551">
        <v>3</v>
      </c>
      <c r="E1551">
        <v>1</v>
      </c>
      <c r="F1551">
        <v>0</v>
      </c>
      <c r="G1551" t="s">
        <v>629</v>
      </c>
      <c r="H1551" t="s">
        <v>272</v>
      </c>
      <c r="I1551" t="s">
        <v>991</v>
      </c>
      <c r="J1551" t="s">
        <v>992</v>
      </c>
      <c r="K1551" t="s">
        <v>994</v>
      </c>
      <c r="L1551" t="s">
        <v>63</v>
      </c>
      <c r="M1551" t="s">
        <v>1612</v>
      </c>
      <c r="N1551" t="s">
        <v>1619</v>
      </c>
      <c r="O1551">
        <v>0</v>
      </c>
      <c r="P1551">
        <v>4500</v>
      </c>
      <c r="Q1551">
        <v>4500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100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 x14ac:dyDescent="0.35">
      <c r="A1552" s="1">
        <v>45505</v>
      </c>
      <c r="B1552">
        <v>2024</v>
      </c>
      <c r="C1552">
        <v>8</v>
      </c>
      <c r="D1552">
        <v>3</v>
      </c>
      <c r="E1552">
        <v>1</v>
      </c>
      <c r="F1552">
        <v>0</v>
      </c>
      <c r="G1552" t="s">
        <v>629</v>
      </c>
      <c r="H1552" t="s">
        <v>272</v>
      </c>
      <c r="I1552" t="s">
        <v>991</v>
      </c>
      <c r="J1552" t="s">
        <v>992</v>
      </c>
      <c r="K1552" t="s">
        <v>994</v>
      </c>
      <c r="L1552" t="s">
        <v>63</v>
      </c>
      <c r="M1552" t="s">
        <v>1612</v>
      </c>
      <c r="N1552" t="s">
        <v>1620</v>
      </c>
      <c r="O1552">
        <v>0</v>
      </c>
      <c r="P1552">
        <v>4500</v>
      </c>
      <c r="Q1552">
        <v>4500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100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</row>
    <row r="1553" spans="1:32" x14ac:dyDescent="0.35">
      <c r="A1553" s="1">
        <v>45474</v>
      </c>
      <c r="B1553">
        <v>2024</v>
      </c>
      <c r="C1553">
        <v>7</v>
      </c>
      <c r="D1553">
        <v>3</v>
      </c>
      <c r="E1553">
        <v>1</v>
      </c>
      <c r="F1553">
        <v>0</v>
      </c>
      <c r="G1553" t="s">
        <v>267</v>
      </c>
      <c r="H1553" t="s">
        <v>265</v>
      </c>
      <c r="I1553" t="s">
        <v>1090</v>
      </c>
      <c r="J1553" t="s">
        <v>1091</v>
      </c>
      <c r="K1553" t="s">
        <v>1093</v>
      </c>
      <c r="L1553" t="s">
        <v>63</v>
      </c>
      <c r="M1553" t="s">
        <v>1612</v>
      </c>
      <c r="N1553" t="s">
        <v>1619</v>
      </c>
      <c r="O1553">
        <v>0</v>
      </c>
      <c r="P1553">
        <v>1000</v>
      </c>
      <c r="Q1553">
        <v>1000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100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 x14ac:dyDescent="0.35">
      <c r="A1554" s="1">
        <v>45505</v>
      </c>
      <c r="B1554">
        <v>2024</v>
      </c>
      <c r="C1554">
        <v>8</v>
      </c>
      <c r="D1554">
        <v>3</v>
      </c>
      <c r="E1554">
        <v>1</v>
      </c>
      <c r="F1554">
        <v>0</v>
      </c>
      <c r="G1554" t="s">
        <v>267</v>
      </c>
      <c r="H1554" t="s">
        <v>265</v>
      </c>
      <c r="I1554" t="s">
        <v>1090</v>
      </c>
      <c r="J1554" t="s">
        <v>1091</v>
      </c>
      <c r="K1554" t="s">
        <v>1093</v>
      </c>
      <c r="L1554" t="s">
        <v>63</v>
      </c>
      <c r="M1554" t="s">
        <v>1612</v>
      </c>
      <c r="N1554" t="s">
        <v>1620</v>
      </c>
      <c r="O1554">
        <v>0</v>
      </c>
      <c r="P1554">
        <v>1000</v>
      </c>
      <c r="Q1554">
        <v>1000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100</v>
      </c>
      <c r="AA1554">
        <v>1</v>
      </c>
      <c r="AB1554">
        <v>0</v>
      </c>
      <c r="AC1554">
        <v>0</v>
      </c>
      <c r="AD1554">
        <v>0</v>
      </c>
      <c r="AE1554">
        <v>0</v>
      </c>
      <c r="AF1554">
        <v>0</v>
      </c>
    </row>
    <row r="1555" spans="1:32" x14ac:dyDescent="0.35">
      <c r="A1555" s="1">
        <v>45474</v>
      </c>
      <c r="B1555">
        <v>2024</v>
      </c>
      <c r="C1555">
        <v>7</v>
      </c>
      <c r="D1555">
        <v>3</v>
      </c>
      <c r="E1555">
        <v>1</v>
      </c>
      <c r="F1555">
        <v>0</v>
      </c>
      <c r="G1555" t="s">
        <v>267</v>
      </c>
      <c r="H1555" t="s">
        <v>265</v>
      </c>
      <c r="I1555" t="s">
        <v>1255</v>
      </c>
      <c r="J1555" t="s">
        <v>1256</v>
      </c>
      <c r="K1555" t="s">
        <v>1258</v>
      </c>
      <c r="L1555" t="s">
        <v>60</v>
      </c>
      <c r="M1555" t="s">
        <v>1612</v>
      </c>
      <c r="N1555" t="s">
        <v>1619</v>
      </c>
      <c r="O1555">
        <v>0</v>
      </c>
      <c r="P1555">
        <v>31250</v>
      </c>
      <c r="Q1555">
        <v>31250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100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0</v>
      </c>
    </row>
    <row r="1556" spans="1:32" x14ac:dyDescent="0.35">
      <c r="A1556" s="1">
        <v>45505</v>
      </c>
      <c r="B1556">
        <v>2024</v>
      </c>
      <c r="C1556">
        <v>8</v>
      </c>
      <c r="D1556">
        <v>3</v>
      </c>
      <c r="E1556">
        <v>1</v>
      </c>
      <c r="F1556">
        <v>0</v>
      </c>
      <c r="G1556" t="s">
        <v>267</v>
      </c>
      <c r="H1556" t="s">
        <v>265</v>
      </c>
      <c r="I1556" t="s">
        <v>1255</v>
      </c>
      <c r="J1556" t="s">
        <v>1256</v>
      </c>
      <c r="K1556" t="s">
        <v>1258</v>
      </c>
      <c r="L1556" t="s">
        <v>60</v>
      </c>
      <c r="M1556" t="s">
        <v>1612</v>
      </c>
      <c r="N1556" t="s">
        <v>1620</v>
      </c>
      <c r="O1556">
        <v>0</v>
      </c>
      <c r="P1556">
        <v>31250</v>
      </c>
      <c r="Q1556">
        <v>31250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100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 x14ac:dyDescent="0.35">
      <c r="A1557" s="1">
        <v>45474</v>
      </c>
      <c r="B1557">
        <v>2024</v>
      </c>
      <c r="C1557">
        <v>7</v>
      </c>
      <c r="D1557">
        <v>3</v>
      </c>
      <c r="E1557">
        <v>1</v>
      </c>
      <c r="F1557">
        <v>0</v>
      </c>
      <c r="G1557" t="s">
        <v>629</v>
      </c>
      <c r="H1557" t="s">
        <v>272</v>
      </c>
      <c r="I1557" t="s">
        <v>1042</v>
      </c>
      <c r="J1557" t="s">
        <v>1043</v>
      </c>
      <c r="K1557" t="s">
        <v>1045</v>
      </c>
      <c r="L1557" t="s">
        <v>60</v>
      </c>
      <c r="M1557" t="s">
        <v>1612</v>
      </c>
      <c r="N1557" t="s">
        <v>1619</v>
      </c>
      <c r="O1557">
        <v>0</v>
      </c>
      <c r="P1557">
        <v>5750</v>
      </c>
      <c r="Q1557">
        <v>5750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100</v>
      </c>
      <c r="AA1557">
        <v>1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 x14ac:dyDescent="0.35">
      <c r="A1558" s="1">
        <v>45505</v>
      </c>
      <c r="B1558">
        <v>2024</v>
      </c>
      <c r="C1558">
        <v>8</v>
      </c>
      <c r="D1558">
        <v>3</v>
      </c>
      <c r="E1558">
        <v>1</v>
      </c>
      <c r="F1558">
        <v>0</v>
      </c>
      <c r="G1558" t="s">
        <v>629</v>
      </c>
      <c r="H1558" t="s">
        <v>272</v>
      </c>
      <c r="I1558" t="s">
        <v>1042</v>
      </c>
      <c r="J1558" t="s">
        <v>1043</v>
      </c>
      <c r="K1558" t="s">
        <v>1045</v>
      </c>
      <c r="L1558" t="s">
        <v>60</v>
      </c>
      <c r="M1558" t="s">
        <v>1612</v>
      </c>
      <c r="N1558" t="s">
        <v>1620</v>
      </c>
      <c r="O1558">
        <v>0</v>
      </c>
      <c r="P1558">
        <v>5750</v>
      </c>
      <c r="Q1558">
        <v>5750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100</v>
      </c>
      <c r="AA1558">
        <v>1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 x14ac:dyDescent="0.35">
      <c r="A1559" s="1">
        <v>45474</v>
      </c>
      <c r="B1559">
        <v>2024</v>
      </c>
      <c r="C1559">
        <v>7</v>
      </c>
      <c r="D1559">
        <v>3</v>
      </c>
      <c r="E1559">
        <v>1</v>
      </c>
      <c r="F1559">
        <v>0</v>
      </c>
      <c r="G1559" t="s">
        <v>629</v>
      </c>
      <c r="H1559" t="s">
        <v>272</v>
      </c>
      <c r="I1559" t="s">
        <v>700</v>
      </c>
      <c r="J1559" t="s">
        <v>701</v>
      </c>
      <c r="K1559" t="s">
        <v>703</v>
      </c>
      <c r="L1559" t="s">
        <v>60</v>
      </c>
      <c r="M1559" t="s">
        <v>1612</v>
      </c>
      <c r="N1559" t="s">
        <v>1619</v>
      </c>
      <c r="O1559">
        <v>0</v>
      </c>
      <c r="P1559">
        <v>250</v>
      </c>
      <c r="Q1559">
        <v>250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100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</row>
    <row r="1560" spans="1:32" x14ac:dyDescent="0.35">
      <c r="A1560" s="1">
        <v>45505</v>
      </c>
      <c r="B1560">
        <v>2024</v>
      </c>
      <c r="C1560">
        <v>8</v>
      </c>
      <c r="D1560">
        <v>3</v>
      </c>
      <c r="E1560">
        <v>1</v>
      </c>
      <c r="F1560">
        <v>0</v>
      </c>
      <c r="G1560" t="s">
        <v>629</v>
      </c>
      <c r="H1560" t="s">
        <v>272</v>
      </c>
      <c r="I1560" t="s">
        <v>700</v>
      </c>
      <c r="J1560" t="s">
        <v>701</v>
      </c>
      <c r="K1560" t="s">
        <v>703</v>
      </c>
      <c r="L1560" t="s">
        <v>60</v>
      </c>
      <c r="M1560" t="s">
        <v>1612</v>
      </c>
      <c r="N1560" t="s">
        <v>1620</v>
      </c>
      <c r="O1560">
        <v>0</v>
      </c>
      <c r="P1560">
        <v>250</v>
      </c>
      <c r="Q1560">
        <v>250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100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 x14ac:dyDescent="0.35">
      <c r="A1561" s="1">
        <v>45474</v>
      </c>
      <c r="B1561">
        <v>2024</v>
      </c>
      <c r="C1561">
        <v>7</v>
      </c>
      <c r="D1561">
        <v>3</v>
      </c>
      <c r="E1561">
        <v>1</v>
      </c>
      <c r="F1561">
        <v>0</v>
      </c>
      <c r="G1561" t="s">
        <v>629</v>
      </c>
      <c r="H1561" t="s">
        <v>272</v>
      </c>
      <c r="I1561" t="s">
        <v>706</v>
      </c>
      <c r="J1561" t="s">
        <v>707</v>
      </c>
      <c r="K1561" t="s">
        <v>703</v>
      </c>
      <c r="L1561" t="s">
        <v>63</v>
      </c>
      <c r="M1561" t="s">
        <v>1612</v>
      </c>
      <c r="N1561" t="s">
        <v>1619</v>
      </c>
      <c r="O1561">
        <v>0</v>
      </c>
      <c r="P1561">
        <v>250</v>
      </c>
      <c r="Q1561">
        <v>250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100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</row>
    <row r="1562" spans="1:32" x14ac:dyDescent="0.35">
      <c r="A1562" s="1">
        <v>45505</v>
      </c>
      <c r="B1562">
        <v>2024</v>
      </c>
      <c r="C1562">
        <v>8</v>
      </c>
      <c r="D1562">
        <v>3</v>
      </c>
      <c r="E1562">
        <v>1</v>
      </c>
      <c r="F1562">
        <v>0</v>
      </c>
      <c r="G1562" t="s">
        <v>629</v>
      </c>
      <c r="H1562" t="s">
        <v>272</v>
      </c>
      <c r="I1562" t="s">
        <v>706</v>
      </c>
      <c r="J1562" t="s">
        <v>707</v>
      </c>
      <c r="K1562" t="s">
        <v>703</v>
      </c>
      <c r="L1562" t="s">
        <v>63</v>
      </c>
      <c r="M1562" t="s">
        <v>1612</v>
      </c>
      <c r="N1562" t="s">
        <v>1620</v>
      </c>
      <c r="O1562">
        <v>0</v>
      </c>
      <c r="P1562">
        <v>250</v>
      </c>
      <c r="Q1562">
        <v>250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100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0</v>
      </c>
    </row>
    <row r="1563" spans="1:32" x14ac:dyDescent="0.35">
      <c r="A1563" s="1">
        <v>45474</v>
      </c>
      <c r="B1563">
        <v>2024</v>
      </c>
      <c r="C1563">
        <v>7</v>
      </c>
      <c r="D1563">
        <v>3</v>
      </c>
      <c r="E1563">
        <v>1</v>
      </c>
      <c r="F1563">
        <v>0</v>
      </c>
      <c r="G1563" t="s">
        <v>267</v>
      </c>
      <c r="H1563" t="s">
        <v>265</v>
      </c>
      <c r="I1563" t="s">
        <v>979</v>
      </c>
      <c r="J1563" t="s">
        <v>980</v>
      </c>
      <c r="K1563" t="s">
        <v>972</v>
      </c>
      <c r="L1563" t="s">
        <v>63</v>
      </c>
      <c r="M1563" t="s">
        <v>1612</v>
      </c>
      <c r="N1563" t="s">
        <v>1619</v>
      </c>
      <c r="O1563">
        <v>0</v>
      </c>
      <c r="P1563">
        <v>250</v>
      </c>
      <c r="Q1563">
        <v>250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100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 x14ac:dyDescent="0.35">
      <c r="A1564" s="1">
        <v>45505</v>
      </c>
      <c r="B1564">
        <v>2024</v>
      </c>
      <c r="C1564">
        <v>8</v>
      </c>
      <c r="D1564">
        <v>3</v>
      </c>
      <c r="E1564">
        <v>1</v>
      </c>
      <c r="F1564">
        <v>0</v>
      </c>
      <c r="G1564" t="s">
        <v>267</v>
      </c>
      <c r="H1564" t="s">
        <v>265</v>
      </c>
      <c r="I1564" t="s">
        <v>979</v>
      </c>
      <c r="J1564" t="s">
        <v>980</v>
      </c>
      <c r="K1564" t="s">
        <v>972</v>
      </c>
      <c r="L1564" t="s">
        <v>63</v>
      </c>
      <c r="M1564" t="s">
        <v>1612</v>
      </c>
      <c r="N1564" t="s">
        <v>1620</v>
      </c>
      <c r="O1564">
        <v>0</v>
      </c>
      <c r="P1564">
        <v>250</v>
      </c>
      <c r="Q1564">
        <v>250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100</v>
      </c>
      <c r="AA1564">
        <v>1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 x14ac:dyDescent="0.35">
      <c r="A1565" s="1">
        <v>45474</v>
      </c>
      <c r="B1565">
        <v>2024</v>
      </c>
      <c r="C1565">
        <v>7</v>
      </c>
      <c r="D1565">
        <v>3</v>
      </c>
      <c r="E1565">
        <v>1</v>
      </c>
      <c r="F1565">
        <v>0</v>
      </c>
      <c r="G1565" t="s">
        <v>267</v>
      </c>
      <c r="H1565" t="s">
        <v>265</v>
      </c>
      <c r="I1565" t="s">
        <v>1042</v>
      </c>
      <c r="J1565" t="s">
        <v>1043</v>
      </c>
      <c r="K1565" t="s">
        <v>1045</v>
      </c>
      <c r="L1565" t="s">
        <v>66</v>
      </c>
      <c r="M1565" t="s">
        <v>1612</v>
      </c>
      <c r="N1565" t="s">
        <v>1619</v>
      </c>
      <c r="O1565">
        <v>0</v>
      </c>
      <c r="P1565">
        <v>2250</v>
      </c>
      <c r="Q1565">
        <v>2250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100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 x14ac:dyDescent="0.35">
      <c r="A1566" s="1">
        <v>45505</v>
      </c>
      <c r="B1566">
        <v>2024</v>
      </c>
      <c r="C1566">
        <v>8</v>
      </c>
      <c r="D1566">
        <v>3</v>
      </c>
      <c r="E1566">
        <v>1</v>
      </c>
      <c r="F1566">
        <v>0</v>
      </c>
      <c r="G1566" t="s">
        <v>267</v>
      </c>
      <c r="H1566" t="s">
        <v>265</v>
      </c>
      <c r="I1566" t="s">
        <v>1042</v>
      </c>
      <c r="J1566" t="s">
        <v>1043</v>
      </c>
      <c r="K1566" t="s">
        <v>1045</v>
      </c>
      <c r="L1566" t="s">
        <v>66</v>
      </c>
      <c r="M1566" t="s">
        <v>1612</v>
      </c>
      <c r="N1566" t="s">
        <v>1620</v>
      </c>
      <c r="O1566">
        <v>0</v>
      </c>
      <c r="P1566">
        <v>2250</v>
      </c>
      <c r="Q1566">
        <v>2250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100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 x14ac:dyDescent="0.35">
      <c r="A1567" s="1">
        <v>45474</v>
      </c>
      <c r="B1567">
        <v>2024</v>
      </c>
      <c r="C1567">
        <v>7</v>
      </c>
      <c r="D1567">
        <v>3</v>
      </c>
      <c r="E1567">
        <v>1</v>
      </c>
      <c r="F1567">
        <v>0</v>
      </c>
      <c r="G1567" t="s">
        <v>629</v>
      </c>
      <c r="H1567" t="s">
        <v>272</v>
      </c>
      <c r="I1567" t="s">
        <v>831</v>
      </c>
      <c r="J1567" t="s">
        <v>832</v>
      </c>
      <c r="K1567" t="s">
        <v>834</v>
      </c>
      <c r="L1567" t="s">
        <v>60</v>
      </c>
      <c r="M1567" t="s">
        <v>1612</v>
      </c>
      <c r="N1567" t="s">
        <v>1619</v>
      </c>
      <c r="O1567">
        <v>0</v>
      </c>
      <c r="P1567">
        <v>750</v>
      </c>
      <c r="Q1567">
        <v>750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100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x14ac:dyDescent="0.35">
      <c r="A1568" s="1">
        <v>45505</v>
      </c>
      <c r="B1568">
        <v>2024</v>
      </c>
      <c r="C1568">
        <v>8</v>
      </c>
      <c r="D1568">
        <v>3</v>
      </c>
      <c r="E1568">
        <v>1</v>
      </c>
      <c r="F1568">
        <v>0</v>
      </c>
      <c r="G1568" t="s">
        <v>629</v>
      </c>
      <c r="H1568" t="s">
        <v>272</v>
      </c>
      <c r="I1568" t="s">
        <v>831</v>
      </c>
      <c r="J1568" t="s">
        <v>832</v>
      </c>
      <c r="K1568" t="s">
        <v>834</v>
      </c>
      <c r="L1568" t="s">
        <v>60</v>
      </c>
      <c r="M1568" t="s">
        <v>1612</v>
      </c>
      <c r="N1568" t="s">
        <v>1620</v>
      </c>
      <c r="O1568">
        <v>0</v>
      </c>
      <c r="P1568">
        <v>750</v>
      </c>
      <c r="Q1568">
        <v>750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100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 x14ac:dyDescent="0.35">
      <c r="A1569" s="1">
        <v>45474</v>
      </c>
      <c r="B1569">
        <v>2024</v>
      </c>
      <c r="C1569">
        <v>7</v>
      </c>
      <c r="D1569">
        <v>3</v>
      </c>
      <c r="E1569">
        <v>1</v>
      </c>
      <c r="F1569">
        <v>0</v>
      </c>
      <c r="G1569" t="s">
        <v>624</v>
      </c>
      <c r="H1569" t="s">
        <v>622</v>
      </c>
      <c r="I1569" t="s">
        <v>1021</v>
      </c>
      <c r="J1569" t="s">
        <v>1022</v>
      </c>
      <c r="K1569" t="s">
        <v>1024</v>
      </c>
      <c r="L1569" t="s">
        <v>60</v>
      </c>
      <c r="M1569" t="s">
        <v>1612</v>
      </c>
      <c r="N1569" t="s">
        <v>1619</v>
      </c>
      <c r="O1569">
        <v>0</v>
      </c>
      <c r="P1569">
        <v>10250</v>
      </c>
      <c r="Q1569">
        <v>10250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100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 x14ac:dyDescent="0.35">
      <c r="A1570" s="1">
        <v>45505</v>
      </c>
      <c r="B1570">
        <v>2024</v>
      </c>
      <c r="C1570">
        <v>8</v>
      </c>
      <c r="D1570">
        <v>3</v>
      </c>
      <c r="E1570">
        <v>1</v>
      </c>
      <c r="F1570">
        <v>0</v>
      </c>
      <c r="G1570" t="s">
        <v>624</v>
      </c>
      <c r="H1570" t="s">
        <v>622</v>
      </c>
      <c r="I1570" t="s">
        <v>1021</v>
      </c>
      <c r="J1570" t="s">
        <v>1022</v>
      </c>
      <c r="K1570" t="s">
        <v>1024</v>
      </c>
      <c r="L1570" t="s">
        <v>60</v>
      </c>
      <c r="M1570" t="s">
        <v>1612</v>
      </c>
      <c r="N1570" t="s">
        <v>1620</v>
      </c>
      <c r="O1570">
        <v>0</v>
      </c>
      <c r="P1570">
        <v>10250</v>
      </c>
      <c r="Q1570">
        <v>10250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100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x14ac:dyDescent="0.35">
      <c r="A1571" s="1">
        <v>45474</v>
      </c>
      <c r="B1571">
        <v>2024</v>
      </c>
      <c r="C1571">
        <v>7</v>
      </c>
      <c r="D1571">
        <v>3</v>
      </c>
      <c r="E1571">
        <v>1</v>
      </c>
      <c r="F1571">
        <v>0</v>
      </c>
      <c r="G1571" t="s">
        <v>629</v>
      </c>
      <c r="H1571" t="s">
        <v>272</v>
      </c>
      <c r="I1571" t="s">
        <v>1009</v>
      </c>
      <c r="J1571" t="s">
        <v>1010</v>
      </c>
      <c r="K1571" t="s">
        <v>994</v>
      </c>
      <c r="L1571" t="s">
        <v>66</v>
      </c>
      <c r="M1571" t="s">
        <v>1612</v>
      </c>
      <c r="N1571" t="s">
        <v>1619</v>
      </c>
      <c r="O1571">
        <v>0</v>
      </c>
      <c r="P1571">
        <v>11500</v>
      </c>
      <c r="Q1571">
        <v>11500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100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 x14ac:dyDescent="0.35">
      <c r="A1572" s="1">
        <v>45505</v>
      </c>
      <c r="B1572">
        <v>2024</v>
      </c>
      <c r="C1572">
        <v>8</v>
      </c>
      <c r="D1572">
        <v>3</v>
      </c>
      <c r="E1572">
        <v>1</v>
      </c>
      <c r="F1572">
        <v>0</v>
      </c>
      <c r="G1572" t="s">
        <v>629</v>
      </c>
      <c r="H1572" t="s">
        <v>272</v>
      </c>
      <c r="I1572" t="s">
        <v>1009</v>
      </c>
      <c r="J1572" t="s">
        <v>1010</v>
      </c>
      <c r="K1572" t="s">
        <v>994</v>
      </c>
      <c r="L1572" t="s">
        <v>66</v>
      </c>
      <c r="M1572" t="s">
        <v>1612</v>
      </c>
      <c r="N1572" t="s">
        <v>1620</v>
      </c>
      <c r="O1572">
        <v>0</v>
      </c>
      <c r="P1572">
        <v>11500</v>
      </c>
      <c r="Q1572">
        <v>11500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100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 x14ac:dyDescent="0.35">
      <c r="A1573" s="1">
        <v>45474</v>
      </c>
      <c r="B1573">
        <v>2024</v>
      </c>
      <c r="C1573">
        <v>7</v>
      </c>
      <c r="D1573">
        <v>3</v>
      </c>
      <c r="E1573">
        <v>1</v>
      </c>
      <c r="F1573">
        <v>0</v>
      </c>
      <c r="G1573" t="s">
        <v>635</v>
      </c>
      <c r="H1573" t="s">
        <v>288</v>
      </c>
      <c r="I1573" t="s">
        <v>1151</v>
      </c>
      <c r="J1573" t="s">
        <v>1152</v>
      </c>
      <c r="K1573" t="s">
        <v>1154</v>
      </c>
      <c r="L1573" t="s">
        <v>60</v>
      </c>
      <c r="M1573" t="s">
        <v>1612</v>
      </c>
      <c r="N1573" t="s">
        <v>1619</v>
      </c>
      <c r="O1573">
        <v>0</v>
      </c>
      <c r="P1573">
        <v>7000</v>
      </c>
      <c r="Q1573">
        <v>7000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100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 x14ac:dyDescent="0.35">
      <c r="A1574" s="1">
        <v>45505</v>
      </c>
      <c r="B1574">
        <v>2024</v>
      </c>
      <c r="C1574">
        <v>8</v>
      </c>
      <c r="D1574">
        <v>3</v>
      </c>
      <c r="E1574">
        <v>1</v>
      </c>
      <c r="F1574">
        <v>0</v>
      </c>
      <c r="G1574" t="s">
        <v>635</v>
      </c>
      <c r="H1574" t="s">
        <v>288</v>
      </c>
      <c r="I1574" t="s">
        <v>1151</v>
      </c>
      <c r="J1574" t="s">
        <v>1152</v>
      </c>
      <c r="K1574" t="s">
        <v>1154</v>
      </c>
      <c r="L1574" t="s">
        <v>60</v>
      </c>
      <c r="M1574" t="s">
        <v>1612</v>
      </c>
      <c r="N1574" t="s">
        <v>1620</v>
      </c>
      <c r="O1574">
        <v>0</v>
      </c>
      <c r="P1574">
        <v>7000</v>
      </c>
      <c r="Q1574">
        <v>7000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100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</row>
    <row r="1575" spans="1:32" x14ac:dyDescent="0.35">
      <c r="A1575" s="1">
        <v>45474</v>
      </c>
      <c r="B1575">
        <v>2024</v>
      </c>
      <c r="C1575">
        <v>7</v>
      </c>
      <c r="D1575">
        <v>3</v>
      </c>
      <c r="E1575">
        <v>1</v>
      </c>
      <c r="F1575">
        <v>0</v>
      </c>
      <c r="G1575" t="s">
        <v>267</v>
      </c>
      <c r="H1575" t="s">
        <v>265</v>
      </c>
      <c r="I1575" t="s">
        <v>1085</v>
      </c>
      <c r="J1575" t="s">
        <v>1086</v>
      </c>
      <c r="K1575" t="s">
        <v>1088</v>
      </c>
      <c r="L1575" t="s">
        <v>60</v>
      </c>
      <c r="M1575" t="s">
        <v>1612</v>
      </c>
      <c r="N1575" t="s">
        <v>1619</v>
      </c>
      <c r="O1575">
        <v>0</v>
      </c>
      <c r="P1575">
        <v>500</v>
      </c>
      <c r="Q1575">
        <v>500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100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</row>
    <row r="1576" spans="1:32" x14ac:dyDescent="0.35">
      <c r="A1576" s="1">
        <v>45505</v>
      </c>
      <c r="B1576">
        <v>2024</v>
      </c>
      <c r="C1576">
        <v>8</v>
      </c>
      <c r="D1576">
        <v>3</v>
      </c>
      <c r="E1576">
        <v>1</v>
      </c>
      <c r="F1576">
        <v>0</v>
      </c>
      <c r="G1576" t="s">
        <v>267</v>
      </c>
      <c r="H1576" t="s">
        <v>265</v>
      </c>
      <c r="I1576" t="s">
        <v>1085</v>
      </c>
      <c r="J1576" t="s">
        <v>1086</v>
      </c>
      <c r="K1576" t="s">
        <v>1088</v>
      </c>
      <c r="L1576" t="s">
        <v>60</v>
      </c>
      <c r="M1576" t="s">
        <v>1612</v>
      </c>
      <c r="N1576" t="s">
        <v>1620</v>
      </c>
      <c r="O1576">
        <v>0</v>
      </c>
      <c r="P1576">
        <v>500</v>
      </c>
      <c r="Q1576">
        <v>500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100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0</v>
      </c>
    </row>
    <row r="1577" spans="1:32" x14ac:dyDescent="0.35">
      <c r="A1577" s="1">
        <v>45474</v>
      </c>
      <c r="B1577">
        <v>2024</v>
      </c>
      <c r="C1577">
        <v>7</v>
      </c>
      <c r="D1577">
        <v>3</v>
      </c>
      <c r="E1577">
        <v>1</v>
      </c>
      <c r="F1577">
        <v>0</v>
      </c>
      <c r="G1577" t="s">
        <v>267</v>
      </c>
      <c r="H1577" t="s">
        <v>265</v>
      </c>
      <c r="I1577" t="s">
        <v>790</v>
      </c>
      <c r="J1577" t="s">
        <v>791</v>
      </c>
      <c r="K1577" t="s">
        <v>787</v>
      </c>
      <c r="L1577" t="s">
        <v>60</v>
      </c>
      <c r="M1577" t="s">
        <v>1612</v>
      </c>
      <c r="N1577" t="s">
        <v>1619</v>
      </c>
      <c r="O1577">
        <v>0</v>
      </c>
      <c r="P1577">
        <v>500</v>
      </c>
      <c r="Q1577">
        <v>500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100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 x14ac:dyDescent="0.35">
      <c r="A1578" s="1">
        <v>45505</v>
      </c>
      <c r="B1578">
        <v>2024</v>
      </c>
      <c r="C1578">
        <v>8</v>
      </c>
      <c r="D1578">
        <v>3</v>
      </c>
      <c r="E1578">
        <v>1</v>
      </c>
      <c r="F1578">
        <v>0</v>
      </c>
      <c r="G1578" t="s">
        <v>267</v>
      </c>
      <c r="H1578" t="s">
        <v>265</v>
      </c>
      <c r="I1578" t="s">
        <v>790</v>
      </c>
      <c r="J1578" t="s">
        <v>791</v>
      </c>
      <c r="K1578" t="s">
        <v>787</v>
      </c>
      <c r="L1578" t="s">
        <v>60</v>
      </c>
      <c r="M1578" t="s">
        <v>1612</v>
      </c>
      <c r="N1578" t="s">
        <v>1620</v>
      </c>
      <c r="O1578">
        <v>0</v>
      </c>
      <c r="P1578">
        <v>500</v>
      </c>
      <c r="Q1578">
        <v>500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100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0</v>
      </c>
    </row>
    <row r="1579" spans="1:32" x14ac:dyDescent="0.35">
      <c r="A1579" s="1">
        <v>45474</v>
      </c>
      <c r="B1579">
        <v>2024</v>
      </c>
      <c r="C1579">
        <v>7</v>
      </c>
      <c r="D1579">
        <v>3</v>
      </c>
      <c r="E1579">
        <v>1</v>
      </c>
      <c r="F1579">
        <v>0</v>
      </c>
      <c r="G1579" t="s">
        <v>267</v>
      </c>
      <c r="H1579" t="s">
        <v>265</v>
      </c>
      <c r="I1579" t="s">
        <v>1353</v>
      </c>
      <c r="J1579" t="s">
        <v>1354</v>
      </c>
      <c r="K1579" t="s">
        <v>1346</v>
      </c>
      <c r="L1579" t="s">
        <v>66</v>
      </c>
      <c r="M1579" t="s">
        <v>1612</v>
      </c>
      <c r="N1579" t="s">
        <v>1619</v>
      </c>
      <c r="O1579">
        <v>0</v>
      </c>
      <c r="P1579">
        <v>-4250</v>
      </c>
      <c r="Q1579">
        <v>-4250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100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 x14ac:dyDescent="0.35">
      <c r="A1580" s="1">
        <v>45505</v>
      </c>
      <c r="B1580">
        <v>2024</v>
      </c>
      <c r="C1580">
        <v>8</v>
      </c>
      <c r="D1580">
        <v>3</v>
      </c>
      <c r="E1580">
        <v>1</v>
      </c>
      <c r="F1580">
        <v>0</v>
      </c>
      <c r="G1580" t="s">
        <v>267</v>
      </c>
      <c r="H1580" t="s">
        <v>265</v>
      </c>
      <c r="I1580" t="s">
        <v>1353</v>
      </c>
      <c r="J1580" t="s">
        <v>1354</v>
      </c>
      <c r="K1580" t="s">
        <v>1346</v>
      </c>
      <c r="L1580" t="s">
        <v>66</v>
      </c>
      <c r="M1580" t="s">
        <v>1612</v>
      </c>
      <c r="N1580" t="s">
        <v>1620</v>
      </c>
      <c r="O1580">
        <v>0</v>
      </c>
      <c r="P1580">
        <v>-4250</v>
      </c>
      <c r="Q1580">
        <v>-4250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100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0</v>
      </c>
    </row>
    <row r="1581" spans="1:32" x14ac:dyDescent="0.35">
      <c r="A1581" s="1">
        <v>45474</v>
      </c>
      <c r="B1581">
        <v>2024</v>
      </c>
      <c r="C1581">
        <v>7</v>
      </c>
      <c r="D1581">
        <v>3</v>
      </c>
      <c r="E1581">
        <v>1</v>
      </c>
      <c r="F1581">
        <v>0</v>
      </c>
      <c r="G1581" t="s">
        <v>267</v>
      </c>
      <c r="H1581" t="s">
        <v>265</v>
      </c>
      <c r="I1581" t="s">
        <v>1396</v>
      </c>
      <c r="J1581" t="s">
        <v>554</v>
      </c>
      <c r="K1581" t="s">
        <v>1398</v>
      </c>
      <c r="L1581" t="s">
        <v>66</v>
      </c>
      <c r="M1581" t="s">
        <v>1612</v>
      </c>
      <c r="N1581" t="s">
        <v>1619</v>
      </c>
      <c r="O1581">
        <v>0</v>
      </c>
      <c r="P1581">
        <v>-22000</v>
      </c>
      <c r="Q1581">
        <v>-22000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100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</row>
    <row r="1582" spans="1:32" x14ac:dyDescent="0.35">
      <c r="A1582" s="1">
        <v>45505</v>
      </c>
      <c r="B1582">
        <v>2024</v>
      </c>
      <c r="C1582">
        <v>8</v>
      </c>
      <c r="D1582">
        <v>3</v>
      </c>
      <c r="E1582">
        <v>1</v>
      </c>
      <c r="F1582">
        <v>0</v>
      </c>
      <c r="G1582" t="s">
        <v>267</v>
      </c>
      <c r="H1582" t="s">
        <v>265</v>
      </c>
      <c r="I1582" t="s">
        <v>1396</v>
      </c>
      <c r="J1582" t="s">
        <v>554</v>
      </c>
      <c r="K1582" t="s">
        <v>1398</v>
      </c>
      <c r="L1582" t="s">
        <v>66</v>
      </c>
      <c r="M1582" t="s">
        <v>1612</v>
      </c>
      <c r="N1582" t="s">
        <v>1620</v>
      </c>
      <c r="O1582">
        <v>0</v>
      </c>
      <c r="P1582">
        <v>-22000</v>
      </c>
      <c r="Q1582">
        <v>-22000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100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</row>
    <row r="1583" spans="1:32" x14ac:dyDescent="0.35">
      <c r="A1583" s="1">
        <v>45474</v>
      </c>
      <c r="B1583">
        <v>2024</v>
      </c>
      <c r="C1583">
        <v>7</v>
      </c>
      <c r="D1583">
        <v>3</v>
      </c>
      <c r="E1583">
        <v>1</v>
      </c>
      <c r="F1583">
        <v>0</v>
      </c>
      <c r="G1583" t="s">
        <v>294</v>
      </c>
      <c r="H1583" t="s">
        <v>292</v>
      </c>
      <c r="I1583" t="s">
        <v>865</v>
      </c>
      <c r="J1583" t="s">
        <v>866</v>
      </c>
      <c r="K1583" t="s">
        <v>219</v>
      </c>
      <c r="L1583" t="s">
        <v>75</v>
      </c>
      <c r="M1583" t="s">
        <v>1612</v>
      </c>
      <c r="N1583" t="s">
        <v>1619</v>
      </c>
      <c r="O1583">
        <v>0</v>
      </c>
      <c r="P1583">
        <v>1250</v>
      </c>
      <c r="Q1583">
        <v>1250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100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x14ac:dyDescent="0.35">
      <c r="A1584" s="1">
        <v>45505</v>
      </c>
      <c r="B1584">
        <v>2024</v>
      </c>
      <c r="C1584">
        <v>8</v>
      </c>
      <c r="D1584">
        <v>3</v>
      </c>
      <c r="E1584">
        <v>1</v>
      </c>
      <c r="F1584">
        <v>0</v>
      </c>
      <c r="G1584" t="s">
        <v>294</v>
      </c>
      <c r="H1584" t="s">
        <v>292</v>
      </c>
      <c r="I1584" t="s">
        <v>865</v>
      </c>
      <c r="J1584" t="s">
        <v>866</v>
      </c>
      <c r="K1584" t="s">
        <v>219</v>
      </c>
      <c r="L1584" t="s">
        <v>75</v>
      </c>
      <c r="M1584" t="s">
        <v>1612</v>
      </c>
      <c r="N1584" t="s">
        <v>1620</v>
      </c>
      <c r="O1584">
        <v>0</v>
      </c>
      <c r="P1584">
        <v>1250</v>
      </c>
      <c r="Q1584">
        <v>1250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100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0</v>
      </c>
    </row>
    <row r="1585" spans="1:32" x14ac:dyDescent="0.35">
      <c r="A1585" s="1">
        <v>45474</v>
      </c>
      <c r="B1585">
        <v>2024</v>
      </c>
      <c r="C1585">
        <v>7</v>
      </c>
      <c r="D1585">
        <v>3</v>
      </c>
      <c r="E1585">
        <v>1</v>
      </c>
      <c r="F1585">
        <v>0</v>
      </c>
      <c r="G1585" t="s">
        <v>294</v>
      </c>
      <c r="H1585" t="s">
        <v>292</v>
      </c>
      <c r="I1585" t="s">
        <v>1151</v>
      </c>
      <c r="J1585" t="s">
        <v>1152</v>
      </c>
      <c r="K1585" t="s">
        <v>1154</v>
      </c>
      <c r="L1585" t="s">
        <v>75</v>
      </c>
      <c r="M1585" t="s">
        <v>1612</v>
      </c>
      <c r="N1585" t="s">
        <v>1619</v>
      </c>
      <c r="O1585">
        <v>0</v>
      </c>
      <c r="P1585">
        <v>1500</v>
      </c>
      <c r="Q1585">
        <v>1500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100</v>
      </c>
      <c r="AA1585">
        <v>1</v>
      </c>
      <c r="AB1585">
        <v>0</v>
      </c>
      <c r="AC1585">
        <v>0</v>
      </c>
      <c r="AD1585">
        <v>0</v>
      </c>
      <c r="AE1585">
        <v>0</v>
      </c>
      <c r="AF1585">
        <v>0</v>
      </c>
    </row>
    <row r="1586" spans="1:32" x14ac:dyDescent="0.35">
      <c r="A1586" s="1">
        <v>45505</v>
      </c>
      <c r="B1586">
        <v>2024</v>
      </c>
      <c r="C1586">
        <v>8</v>
      </c>
      <c r="D1586">
        <v>3</v>
      </c>
      <c r="E1586">
        <v>1</v>
      </c>
      <c r="F1586">
        <v>0</v>
      </c>
      <c r="G1586" t="s">
        <v>294</v>
      </c>
      <c r="H1586" t="s">
        <v>292</v>
      </c>
      <c r="I1586" t="s">
        <v>1151</v>
      </c>
      <c r="J1586" t="s">
        <v>1152</v>
      </c>
      <c r="K1586" t="s">
        <v>1154</v>
      </c>
      <c r="L1586" t="s">
        <v>75</v>
      </c>
      <c r="M1586" t="s">
        <v>1612</v>
      </c>
      <c r="N1586" t="s">
        <v>1620</v>
      </c>
      <c r="O1586">
        <v>0</v>
      </c>
      <c r="P1586">
        <v>1500</v>
      </c>
      <c r="Q1586">
        <v>1500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100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</row>
    <row r="1587" spans="1:32" x14ac:dyDescent="0.35">
      <c r="A1587" s="1">
        <v>45474</v>
      </c>
      <c r="B1587">
        <v>2024</v>
      </c>
      <c r="C1587">
        <v>7</v>
      </c>
      <c r="D1587">
        <v>3</v>
      </c>
      <c r="E1587">
        <v>1</v>
      </c>
      <c r="F1587">
        <v>0</v>
      </c>
      <c r="G1587" t="s">
        <v>635</v>
      </c>
      <c r="H1587" t="s">
        <v>288</v>
      </c>
      <c r="I1587" t="s">
        <v>1356</v>
      </c>
      <c r="J1587" t="s">
        <v>1357</v>
      </c>
      <c r="K1587" t="s">
        <v>1359</v>
      </c>
      <c r="L1587" t="s">
        <v>63</v>
      </c>
      <c r="M1587" t="s">
        <v>1612</v>
      </c>
      <c r="N1587" t="s">
        <v>1619</v>
      </c>
      <c r="O1587">
        <v>0</v>
      </c>
      <c r="P1587">
        <v>-7000</v>
      </c>
      <c r="Q1587">
        <v>-7000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100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</row>
    <row r="1588" spans="1:32" x14ac:dyDescent="0.35">
      <c r="A1588" s="1">
        <v>45505</v>
      </c>
      <c r="B1588">
        <v>2024</v>
      </c>
      <c r="C1588">
        <v>8</v>
      </c>
      <c r="D1588">
        <v>3</v>
      </c>
      <c r="E1588">
        <v>1</v>
      </c>
      <c r="F1588">
        <v>0</v>
      </c>
      <c r="G1588" t="s">
        <v>635</v>
      </c>
      <c r="H1588" t="s">
        <v>288</v>
      </c>
      <c r="I1588" t="s">
        <v>1356</v>
      </c>
      <c r="J1588" t="s">
        <v>1357</v>
      </c>
      <c r="K1588" t="s">
        <v>1359</v>
      </c>
      <c r="L1588" t="s">
        <v>63</v>
      </c>
      <c r="M1588" t="s">
        <v>1612</v>
      </c>
      <c r="N1588" t="s">
        <v>1620</v>
      </c>
      <c r="O1588">
        <v>0</v>
      </c>
      <c r="P1588">
        <v>-7000</v>
      </c>
      <c r="Q1588">
        <v>-7000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100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0</v>
      </c>
    </row>
    <row r="1589" spans="1:32" x14ac:dyDescent="0.35">
      <c r="A1589" s="1">
        <v>45474</v>
      </c>
      <c r="B1589">
        <v>2024</v>
      </c>
      <c r="C1589">
        <v>7</v>
      </c>
      <c r="D1589">
        <v>3</v>
      </c>
      <c r="E1589">
        <v>1</v>
      </c>
      <c r="F1589">
        <v>0</v>
      </c>
      <c r="G1589" t="s">
        <v>267</v>
      </c>
      <c r="H1589" t="s">
        <v>265</v>
      </c>
      <c r="I1589" t="s">
        <v>1362</v>
      </c>
      <c r="J1589" t="s">
        <v>1363</v>
      </c>
      <c r="K1589" t="s">
        <v>1365</v>
      </c>
      <c r="L1589" t="s">
        <v>63</v>
      </c>
      <c r="M1589" t="s">
        <v>1612</v>
      </c>
      <c r="N1589" t="s">
        <v>1619</v>
      </c>
      <c r="O1589">
        <v>0</v>
      </c>
      <c r="P1589">
        <v>-31250</v>
      </c>
      <c r="Q1589">
        <v>-31250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100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x14ac:dyDescent="0.35">
      <c r="A1590" s="1">
        <v>45505</v>
      </c>
      <c r="B1590">
        <v>2024</v>
      </c>
      <c r="C1590">
        <v>8</v>
      </c>
      <c r="D1590">
        <v>3</v>
      </c>
      <c r="E1590">
        <v>1</v>
      </c>
      <c r="F1590">
        <v>0</v>
      </c>
      <c r="G1590" t="s">
        <v>267</v>
      </c>
      <c r="H1590" t="s">
        <v>265</v>
      </c>
      <c r="I1590" t="s">
        <v>1362</v>
      </c>
      <c r="J1590" t="s">
        <v>1363</v>
      </c>
      <c r="K1590" t="s">
        <v>1365</v>
      </c>
      <c r="L1590" t="s">
        <v>63</v>
      </c>
      <c r="M1590" t="s">
        <v>1612</v>
      </c>
      <c r="N1590" t="s">
        <v>1620</v>
      </c>
      <c r="O1590">
        <v>0</v>
      </c>
      <c r="P1590">
        <v>-31250</v>
      </c>
      <c r="Q1590">
        <v>-31250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100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x14ac:dyDescent="0.35">
      <c r="A1591" s="1">
        <v>45474</v>
      </c>
      <c r="B1591">
        <v>2024</v>
      </c>
      <c r="C1591">
        <v>7</v>
      </c>
      <c r="D1591">
        <v>3</v>
      </c>
      <c r="E1591">
        <v>1</v>
      </c>
      <c r="F1591">
        <v>0</v>
      </c>
      <c r="G1591" t="s">
        <v>267</v>
      </c>
      <c r="H1591" t="s">
        <v>265</v>
      </c>
      <c r="I1591" t="s">
        <v>706</v>
      </c>
      <c r="J1591" t="s">
        <v>707</v>
      </c>
      <c r="K1591" t="s">
        <v>703</v>
      </c>
      <c r="L1591" t="s">
        <v>63</v>
      </c>
      <c r="M1591" t="s">
        <v>1612</v>
      </c>
      <c r="N1591" t="s">
        <v>1619</v>
      </c>
      <c r="O1591">
        <v>0</v>
      </c>
      <c r="P1591">
        <v>500</v>
      </c>
      <c r="Q1591">
        <v>500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100</v>
      </c>
      <c r="AA1591">
        <v>1</v>
      </c>
      <c r="AB1591">
        <v>0</v>
      </c>
      <c r="AC1591">
        <v>0</v>
      </c>
      <c r="AD1591">
        <v>0</v>
      </c>
      <c r="AE1591">
        <v>0</v>
      </c>
      <c r="AF1591">
        <v>0</v>
      </c>
    </row>
    <row r="1592" spans="1:32" x14ac:dyDescent="0.35">
      <c r="A1592" s="1">
        <v>45505</v>
      </c>
      <c r="B1592">
        <v>2024</v>
      </c>
      <c r="C1592">
        <v>8</v>
      </c>
      <c r="D1592">
        <v>3</v>
      </c>
      <c r="E1592">
        <v>1</v>
      </c>
      <c r="F1592">
        <v>0</v>
      </c>
      <c r="G1592" t="s">
        <v>267</v>
      </c>
      <c r="H1592" t="s">
        <v>265</v>
      </c>
      <c r="I1592" t="s">
        <v>706</v>
      </c>
      <c r="J1592" t="s">
        <v>707</v>
      </c>
      <c r="K1592" t="s">
        <v>703</v>
      </c>
      <c r="L1592" t="s">
        <v>63</v>
      </c>
      <c r="M1592" t="s">
        <v>1612</v>
      </c>
      <c r="N1592" t="s">
        <v>1620</v>
      </c>
      <c r="O1592">
        <v>0</v>
      </c>
      <c r="P1592">
        <v>500</v>
      </c>
      <c r="Q1592">
        <v>500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100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 x14ac:dyDescent="0.35">
      <c r="A1593" s="1">
        <v>45474</v>
      </c>
      <c r="B1593">
        <v>2024</v>
      </c>
      <c r="C1593">
        <v>7</v>
      </c>
      <c r="D1593">
        <v>3</v>
      </c>
      <c r="E1593">
        <v>1</v>
      </c>
      <c r="F1593">
        <v>0</v>
      </c>
      <c r="G1593" t="s">
        <v>267</v>
      </c>
      <c r="H1593" t="s">
        <v>265</v>
      </c>
      <c r="I1593" t="s">
        <v>742</v>
      </c>
      <c r="J1593" t="s">
        <v>743</v>
      </c>
      <c r="K1593" t="s">
        <v>703</v>
      </c>
      <c r="L1593" t="s">
        <v>66</v>
      </c>
      <c r="M1593" t="s">
        <v>1612</v>
      </c>
      <c r="N1593" t="s">
        <v>1619</v>
      </c>
      <c r="O1593">
        <v>0</v>
      </c>
      <c r="P1593">
        <v>-500</v>
      </c>
      <c r="Q1593">
        <v>-500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100</v>
      </c>
      <c r="AA1593">
        <v>1</v>
      </c>
      <c r="AB1593">
        <v>0</v>
      </c>
      <c r="AC1593">
        <v>0</v>
      </c>
      <c r="AD1593">
        <v>0</v>
      </c>
      <c r="AE1593">
        <v>0</v>
      </c>
      <c r="AF1593">
        <v>0</v>
      </c>
    </row>
    <row r="1594" spans="1:32" x14ac:dyDescent="0.35">
      <c r="A1594" s="1">
        <v>45505</v>
      </c>
      <c r="B1594">
        <v>2024</v>
      </c>
      <c r="C1594">
        <v>8</v>
      </c>
      <c r="D1594">
        <v>3</v>
      </c>
      <c r="E1594">
        <v>1</v>
      </c>
      <c r="F1594">
        <v>0</v>
      </c>
      <c r="G1594" t="s">
        <v>267</v>
      </c>
      <c r="H1594" t="s">
        <v>265</v>
      </c>
      <c r="I1594" t="s">
        <v>742</v>
      </c>
      <c r="J1594" t="s">
        <v>743</v>
      </c>
      <c r="K1594" t="s">
        <v>703</v>
      </c>
      <c r="L1594" t="s">
        <v>66</v>
      </c>
      <c r="M1594" t="s">
        <v>1612</v>
      </c>
      <c r="N1594" t="s">
        <v>1620</v>
      </c>
      <c r="O1594">
        <v>0</v>
      </c>
      <c r="P1594">
        <v>-500</v>
      </c>
      <c r="Q1594">
        <v>-500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100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</row>
    <row r="1595" spans="1:32" x14ac:dyDescent="0.35">
      <c r="A1595" s="1">
        <v>45474</v>
      </c>
      <c r="B1595">
        <v>2024</v>
      </c>
      <c r="C1595">
        <v>7</v>
      </c>
      <c r="D1595">
        <v>3</v>
      </c>
      <c r="E1595">
        <v>1</v>
      </c>
      <c r="F1595">
        <v>0</v>
      </c>
      <c r="G1595" t="s">
        <v>287</v>
      </c>
      <c r="H1595" t="s">
        <v>285</v>
      </c>
      <c r="I1595" t="s">
        <v>1021</v>
      </c>
      <c r="J1595" t="s">
        <v>1022</v>
      </c>
      <c r="K1595" t="s">
        <v>1024</v>
      </c>
      <c r="L1595" t="s">
        <v>63</v>
      </c>
      <c r="M1595" t="s">
        <v>1612</v>
      </c>
      <c r="N1595" t="s">
        <v>1619</v>
      </c>
      <c r="O1595">
        <v>0</v>
      </c>
      <c r="P1595">
        <v>4000</v>
      </c>
      <c r="Q1595">
        <v>4000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100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x14ac:dyDescent="0.35">
      <c r="A1596" s="1">
        <v>45505</v>
      </c>
      <c r="B1596">
        <v>2024</v>
      </c>
      <c r="C1596">
        <v>8</v>
      </c>
      <c r="D1596">
        <v>3</v>
      </c>
      <c r="E1596">
        <v>1</v>
      </c>
      <c r="F1596">
        <v>0</v>
      </c>
      <c r="G1596" t="s">
        <v>287</v>
      </c>
      <c r="H1596" t="s">
        <v>285</v>
      </c>
      <c r="I1596" t="s">
        <v>1021</v>
      </c>
      <c r="J1596" t="s">
        <v>1022</v>
      </c>
      <c r="K1596" t="s">
        <v>1024</v>
      </c>
      <c r="L1596" t="s">
        <v>63</v>
      </c>
      <c r="M1596" t="s">
        <v>1612</v>
      </c>
      <c r="N1596" t="s">
        <v>1620</v>
      </c>
      <c r="O1596">
        <v>0</v>
      </c>
      <c r="P1596">
        <v>4000</v>
      </c>
      <c r="Q1596">
        <v>4000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100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0</v>
      </c>
    </row>
    <row r="1597" spans="1:32" x14ac:dyDescent="0.35">
      <c r="A1597" s="1">
        <v>45474</v>
      </c>
      <c r="B1597">
        <v>2024</v>
      </c>
      <c r="C1597">
        <v>7</v>
      </c>
      <c r="D1597">
        <v>3</v>
      </c>
      <c r="E1597">
        <v>1</v>
      </c>
      <c r="F1597">
        <v>0</v>
      </c>
      <c r="G1597" t="s">
        <v>294</v>
      </c>
      <c r="H1597" t="s">
        <v>292</v>
      </c>
      <c r="I1597" t="s">
        <v>1042</v>
      </c>
      <c r="J1597" t="s">
        <v>1043</v>
      </c>
      <c r="K1597" t="s">
        <v>1045</v>
      </c>
      <c r="L1597" t="s">
        <v>75</v>
      </c>
      <c r="M1597" t="s">
        <v>1612</v>
      </c>
      <c r="N1597" t="s">
        <v>1619</v>
      </c>
      <c r="O1597">
        <v>0</v>
      </c>
      <c r="P1597">
        <v>2000</v>
      </c>
      <c r="Q1597">
        <v>2000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100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</row>
    <row r="1598" spans="1:32" x14ac:dyDescent="0.35">
      <c r="A1598" s="1">
        <v>45505</v>
      </c>
      <c r="B1598">
        <v>2024</v>
      </c>
      <c r="C1598">
        <v>8</v>
      </c>
      <c r="D1598">
        <v>3</v>
      </c>
      <c r="E1598">
        <v>1</v>
      </c>
      <c r="F1598">
        <v>0</v>
      </c>
      <c r="G1598" t="s">
        <v>294</v>
      </c>
      <c r="H1598" t="s">
        <v>292</v>
      </c>
      <c r="I1598" t="s">
        <v>1042</v>
      </c>
      <c r="J1598" t="s">
        <v>1043</v>
      </c>
      <c r="K1598" t="s">
        <v>1045</v>
      </c>
      <c r="L1598" t="s">
        <v>75</v>
      </c>
      <c r="M1598" t="s">
        <v>1612</v>
      </c>
      <c r="N1598" t="s">
        <v>1620</v>
      </c>
      <c r="O1598">
        <v>0</v>
      </c>
      <c r="P1598">
        <v>2000</v>
      </c>
      <c r="Q1598">
        <v>2000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100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</row>
    <row r="1599" spans="1:32" x14ac:dyDescent="0.35">
      <c r="A1599" s="1">
        <v>45474</v>
      </c>
      <c r="B1599">
        <v>2024</v>
      </c>
      <c r="C1599">
        <v>7</v>
      </c>
      <c r="D1599">
        <v>3</v>
      </c>
      <c r="E1599">
        <v>1</v>
      </c>
      <c r="F1599">
        <v>0</v>
      </c>
      <c r="G1599" t="s">
        <v>294</v>
      </c>
      <c r="H1599" t="s">
        <v>292</v>
      </c>
      <c r="I1599" t="s">
        <v>1356</v>
      </c>
      <c r="J1599" t="s">
        <v>1357</v>
      </c>
      <c r="K1599" t="s">
        <v>1359</v>
      </c>
      <c r="L1599" t="s">
        <v>75</v>
      </c>
      <c r="M1599" t="s">
        <v>1612</v>
      </c>
      <c r="N1599" t="s">
        <v>1619</v>
      </c>
      <c r="O1599">
        <v>0</v>
      </c>
      <c r="P1599">
        <v>-1500</v>
      </c>
      <c r="Q1599">
        <v>-1500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100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0</v>
      </c>
    </row>
    <row r="1600" spans="1:32" x14ac:dyDescent="0.35">
      <c r="A1600" s="1">
        <v>45505</v>
      </c>
      <c r="B1600">
        <v>2024</v>
      </c>
      <c r="C1600">
        <v>8</v>
      </c>
      <c r="D1600">
        <v>3</v>
      </c>
      <c r="E1600">
        <v>1</v>
      </c>
      <c r="F1600">
        <v>0</v>
      </c>
      <c r="G1600" t="s">
        <v>294</v>
      </c>
      <c r="H1600" t="s">
        <v>292</v>
      </c>
      <c r="I1600" t="s">
        <v>1356</v>
      </c>
      <c r="J1600" t="s">
        <v>1357</v>
      </c>
      <c r="K1600" t="s">
        <v>1359</v>
      </c>
      <c r="L1600" t="s">
        <v>75</v>
      </c>
      <c r="M1600" t="s">
        <v>1612</v>
      </c>
      <c r="N1600" t="s">
        <v>1620</v>
      </c>
      <c r="O1600">
        <v>0</v>
      </c>
      <c r="P1600">
        <v>-1500</v>
      </c>
      <c r="Q1600">
        <v>-1500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100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</row>
    <row r="1601" spans="1:32" x14ac:dyDescent="0.35">
      <c r="A1601" s="1">
        <v>45383</v>
      </c>
      <c r="B1601">
        <v>2024</v>
      </c>
      <c r="C1601">
        <v>4</v>
      </c>
      <c r="D1601">
        <v>2</v>
      </c>
      <c r="E1601">
        <v>0</v>
      </c>
      <c r="F1601">
        <v>0</v>
      </c>
      <c r="G1601" t="s">
        <v>618</v>
      </c>
      <c r="H1601" t="s">
        <v>616</v>
      </c>
      <c r="I1601" t="s">
        <v>991</v>
      </c>
      <c r="J1601" t="s">
        <v>992</v>
      </c>
      <c r="K1601" t="s">
        <v>994</v>
      </c>
      <c r="L1601" t="s">
        <v>72</v>
      </c>
      <c r="M1601" t="s">
        <v>1612</v>
      </c>
      <c r="N1601" t="s">
        <v>1616</v>
      </c>
      <c r="O1601">
        <v>0</v>
      </c>
      <c r="P1601">
        <v>27880</v>
      </c>
      <c r="Q1601">
        <v>27880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100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x14ac:dyDescent="0.35">
      <c r="A1602" s="1">
        <v>45413</v>
      </c>
      <c r="B1602">
        <v>2024</v>
      </c>
      <c r="C1602">
        <v>5</v>
      </c>
      <c r="D1602">
        <v>2</v>
      </c>
      <c r="E1602">
        <v>1</v>
      </c>
      <c r="F1602">
        <v>0</v>
      </c>
      <c r="G1602" t="s">
        <v>618</v>
      </c>
      <c r="H1602" t="s">
        <v>616</v>
      </c>
      <c r="I1602" t="s">
        <v>991</v>
      </c>
      <c r="J1602" t="s">
        <v>992</v>
      </c>
      <c r="K1602" t="s">
        <v>994</v>
      </c>
      <c r="L1602" t="s">
        <v>72</v>
      </c>
      <c r="M1602" t="s">
        <v>1612</v>
      </c>
      <c r="N1602" t="s">
        <v>1617</v>
      </c>
      <c r="O1602">
        <v>0</v>
      </c>
      <c r="P1602">
        <v>27880</v>
      </c>
      <c r="Q1602">
        <v>27880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100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x14ac:dyDescent="0.35">
      <c r="A1603" s="1">
        <v>45444</v>
      </c>
      <c r="B1603">
        <v>2024</v>
      </c>
      <c r="C1603">
        <v>6</v>
      </c>
      <c r="D1603">
        <v>2</v>
      </c>
      <c r="E1603">
        <v>1</v>
      </c>
      <c r="F1603">
        <v>0</v>
      </c>
      <c r="G1603" t="s">
        <v>618</v>
      </c>
      <c r="H1603" t="s">
        <v>616</v>
      </c>
      <c r="I1603" t="s">
        <v>991</v>
      </c>
      <c r="J1603" t="s">
        <v>992</v>
      </c>
      <c r="K1603" t="s">
        <v>994</v>
      </c>
      <c r="L1603" t="s">
        <v>72</v>
      </c>
      <c r="M1603" t="s">
        <v>1612</v>
      </c>
      <c r="N1603" t="s">
        <v>1618</v>
      </c>
      <c r="O1603">
        <v>0</v>
      </c>
      <c r="P1603">
        <v>27880</v>
      </c>
      <c r="Q1603">
        <v>27880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100</v>
      </c>
      <c r="AA1603">
        <v>1</v>
      </c>
      <c r="AB1603">
        <v>0</v>
      </c>
      <c r="AC1603">
        <v>0</v>
      </c>
      <c r="AD1603">
        <v>0</v>
      </c>
      <c r="AE1603">
        <v>0</v>
      </c>
      <c r="AF1603">
        <v>0</v>
      </c>
    </row>
    <row r="1604" spans="1:32" x14ac:dyDescent="0.35">
      <c r="A1604" s="1">
        <v>45383</v>
      </c>
      <c r="B1604">
        <v>2024</v>
      </c>
      <c r="C1604">
        <v>4</v>
      </c>
      <c r="D1604">
        <v>2</v>
      </c>
      <c r="E1604">
        <v>0</v>
      </c>
      <c r="F1604">
        <v>0</v>
      </c>
      <c r="G1604" t="s">
        <v>618</v>
      </c>
      <c r="H1604" t="s">
        <v>616</v>
      </c>
      <c r="I1604" t="s">
        <v>1343</v>
      </c>
      <c r="J1604" t="s">
        <v>1344</v>
      </c>
      <c r="K1604" t="s">
        <v>1346</v>
      </c>
      <c r="L1604" t="s">
        <v>72</v>
      </c>
      <c r="M1604" t="s">
        <v>1612</v>
      </c>
      <c r="N1604" t="s">
        <v>1616</v>
      </c>
      <c r="O1604">
        <v>0</v>
      </c>
      <c r="P1604">
        <v>-27750</v>
      </c>
      <c r="Q1604">
        <v>-27750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100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</row>
    <row r="1605" spans="1:32" x14ac:dyDescent="0.35">
      <c r="A1605" s="1">
        <v>45413</v>
      </c>
      <c r="B1605">
        <v>2024</v>
      </c>
      <c r="C1605">
        <v>5</v>
      </c>
      <c r="D1605">
        <v>2</v>
      </c>
      <c r="E1605">
        <v>1</v>
      </c>
      <c r="F1605">
        <v>0</v>
      </c>
      <c r="G1605" t="s">
        <v>618</v>
      </c>
      <c r="H1605" t="s">
        <v>616</v>
      </c>
      <c r="I1605" t="s">
        <v>1343</v>
      </c>
      <c r="J1605" t="s">
        <v>1344</v>
      </c>
      <c r="K1605" t="s">
        <v>1346</v>
      </c>
      <c r="L1605" t="s">
        <v>72</v>
      </c>
      <c r="M1605" t="s">
        <v>1612</v>
      </c>
      <c r="N1605" t="s">
        <v>1617</v>
      </c>
      <c r="O1605">
        <v>0</v>
      </c>
      <c r="P1605">
        <v>-27750</v>
      </c>
      <c r="Q1605">
        <v>-27750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100</v>
      </c>
      <c r="AA1605">
        <v>1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x14ac:dyDescent="0.35">
      <c r="A1606" s="1">
        <v>45444</v>
      </c>
      <c r="B1606">
        <v>2024</v>
      </c>
      <c r="C1606">
        <v>6</v>
      </c>
      <c r="D1606">
        <v>2</v>
      </c>
      <c r="E1606">
        <v>1</v>
      </c>
      <c r="F1606">
        <v>0</v>
      </c>
      <c r="G1606" t="s">
        <v>618</v>
      </c>
      <c r="H1606" t="s">
        <v>616</v>
      </c>
      <c r="I1606" t="s">
        <v>1343</v>
      </c>
      <c r="J1606" t="s">
        <v>1344</v>
      </c>
      <c r="K1606" t="s">
        <v>1346</v>
      </c>
      <c r="L1606" t="s">
        <v>72</v>
      </c>
      <c r="M1606" t="s">
        <v>1612</v>
      </c>
      <c r="N1606" t="s">
        <v>1618</v>
      </c>
      <c r="O1606">
        <v>0</v>
      </c>
      <c r="P1606">
        <v>-27750</v>
      </c>
      <c r="Q1606">
        <v>-27750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100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</row>
    <row r="1607" spans="1:32" x14ac:dyDescent="0.35">
      <c r="A1607" s="1">
        <v>45383</v>
      </c>
      <c r="B1607">
        <v>2024</v>
      </c>
      <c r="C1607">
        <v>4</v>
      </c>
      <c r="D1607">
        <v>2</v>
      </c>
      <c r="E1607">
        <v>0</v>
      </c>
      <c r="F1607">
        <v>0</v>
      </c>
      <c r="G1607" t="s">
        <v>629</v>
      </c>
      <c r="H1607" t="s">
        <v>272</v>
      </c>
      <c r="I1607" t="s">
        <v>1124</v>
      </c>
      <c r="J1607" t="s">
        <v>1125</v>
      </c>
      <c r="K1607" t="s">
        <v>1127</v>
      </c>
      <c r="L1607" t="s">
        <v>63</v>
      </c>
      <c r="M1607" t="s">
        <v>1612</v>
      </c>
      <c r="N1607" t="s">
        <v>1616</v>
      </c>
      <c r="O1607">
        <v>0</v>
      </c>
      <c r="P1607">
        <v>120</v>
      </c>
      <c r="Q1607">
        <v>120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100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</row>
    <row r="1608" spans="1:32" x14ac:dyDescent="0.35">
      <c r="A1608" s="1">
        <v>45413</v>
      </c>
      <c r="B1608">
        <v>2024</v>
      </c>
      <c r="C1608">
        <v>5</v>
      </c>
      <c r="D1608">
        <v>2</v>
      </c>
      <c r="E1608">
        <v>1</v>
      </c>
      <c r="F1608">
        <v>0</v>
      </c>
      <c r="G1608" t="s">
        <v>629</v>
      </c>
      <c r="H1608" t="s">
        <v>272</v>
      </c>
      <c r="I1608" t="s">
        <v>1124</v>
      </c>
      <c r="J1608" t="s">
        <v>1125</v>
      </c>
      <c r="K1608" t="s">
        <v>1127</v>
      </c>
      <c r="L1608" t="s">
        <v>63</v>
      </c>
      <c r="M1608" t="s">
        <v>1612</v>
      </c>
      <c r="N1608" t="s">
        <v>1617</v>
      </c>
      <c r="O1608">
        <v>0</v>
      </c>
      <c r="P1608">
        <v>120</v>
      </c>
      <c r="Q1608">
        <v>120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100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x14ac:dyDescent="0.35">
      <c r="A1609" s="1">
        <v>45444</v>
      </c>
      <c r="B1609">
        <v>2024</v>
      </c>
      <c r="C1609">
        <v>6</v>
      </c>
      <c r="D1609">
        <v>2</v>
      </c>
      <c r="E1609">
        <v>1</v>
      </c>
      <c r="F1609">
        <v>0</v>
      </c>
      <c r="G1609" t="s">
        <v>629</v>
      </c>
      <c r="H1609" t="s">
        <v>272</v>
      </c>
      <c r="I1609" t="s">
        <v>1124</v>
      </c>
      <c r="J1609" t="s">
        <v>1125</v>
      </c>
      <c r="K1609" t="s">
        <v>1127</v>
      </c>
      <c r="L1609" t="s">
        <v>63</v>
      </c>
      <c r="M1609" t="s">
        <v>1612</v>
      </c>
      <c r="N1609" t="s">
        <v>1618</v>
      </c>
      <c r="O1609">
        <v>0</v>
      </c>
      <c r="P1609">
        <v>120</v>
      </c>
      <c r="Q1609">
        <v>120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100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x14ac:dyDescent="0.35">
      <c r="A1610" s="1">
        <v>45383</v>
      </c>
      <c r="B1610">
        <v>2024</v>
      </c>
      <c r="C1610">
        <v>4</v>
      </c>
      <c r="D1610">
        <v>2</v>
      </c>
      <c r="E1610">
        <v>0</v>
      </c>
      <c r="F1610">
        <v>0</v>
      </c>
      <c r="G1610" t="s">
        <v>294</v>
      </c>
      <c r="H1610" t="s">
        <v>292</v>
      </c>
      <c r="I1610" t="s">
        <v>853</v>
      </c>
      <c r="J1610" t="s">
        <v>854</v>
      </c>
      <c r="K1610" t="s">
        <v>846</v>
      </c>
      <c r="L1610" t="s">
        <v>75</v>
      </c>
      <c r="M1610" t="s">
        <v>1612</v>
      </c>
      <c r="N1610" t="s">
        <v>1616</v>
      </c>
      <c r="O1610">
        <v>0</v>
      </c>
      <c r="P1610">
        <v>250</v>
      </c>
      <c r="Q1610">
        <v>250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100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</row>
    <row r="1611" spans="1:32" x14ac:dyDescent="0.35">
      <c r="A1611" s="1">
        <v>45413</v>
      </c>
      <c r="B1611">
        <v>2024</v>
      </c>
      <c r="C1611">
        <v>5</v>
      </c>
      <c r="D1611">
        <v>2</v>
      </c>
      <c r="E1611">
        <v>1</v>
      </c>
      <c r="F1611">
        <v>0</v>
      </c>
      <c r="G1611" t="s">
        <v>294</v>
      </c>
      <c r="H1611" t="s">
        <v>292</v>
      </c>
      <c r="I1611" t="s">
        <v>853</v>
      </c>
      <c r="J1611" t="s">
        <v>854</v>
      </c>
      <c r="K1611" t="s">
        <v>846</v>
      </c>
      <c r="L1611" t="s">
        <v>75</v>
      </c>
      <c r="M1611" t="s">
        <v>1612</v>
      </c>
      <c r="N1611" t="s">
        <v>1617</v>
      </c>
      <c r="O1611">
        <v>0</v>
      </c>
      <c r="P1611">
        <v>250</v>
      </c>
      <c r="Q1611">
        <v>250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100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>
        <v>0</v>
      </c>
    </row>
    <row r="1612" spans="1:32" x14ac:dyDescent="0.35">
      <c r="A1612" s="1">
        <v>45444</v>
      </c>
      <c r="B1612">
        <v>2024</v>
      </c>
      <c r="C1612">
        <v>6</v>
      </c>
      <c r="D1612">
        <v>2</v>
      </c>
      <c r="E1612">
        <v>1</v>
      </c>
      <c r="F1612">
        <v>0</v>
      </c>
      <c r="G1612" t="s">
        <v>294</v>
      </c>
      <c r="H1612" t="s">
        <v>292</v>
      </c>
      <c r="I1612" t="s">
        <v>853</v>
      </c>
      <c r="J1612" t="s">
        <v>854</v>
      </c>
      <c r="K1612" t="s">
        <v>846</v>
      </c>
      <c r="L1612" t="s">
        <v>75</v>
      </c>
      <c r="M1612" t="s">
        <v>1612</v>
      </c>
      <c r="N1612" t="s">
        <v>1618</v>
      </c>
      <c r="O1612">
        <v>0</v>
      </c>
      <c r="P1612">
        <v>250</v>
      </c>
      <c r="Q1612">
        <v>250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100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</v>
      </c>
    </row>
    <row r="1613" spans="1:32" x14ac:dyDescent="0.35">
      <c r="A1613" s="1">
        <v>45383</v>
      </c>
      <c r="B1613">
        <v>2024</v>
      </c>
      <c r="C1613">
        <v>4</v>
      </c>
      <c r="D1613">
        <v>2</v>
      </c>
      <c r="E1613">
        <v>0</v>
      </c>
      <c r="F1613">
        <v>0</v>
      </c>
      <c r="G1613" t="s">
        <v>267</v>
      </c>
      <c r="H1613" t="s">
        <v>265</v>
      </c>
      <c r="I1613" t="s">
        <v>1290</v>
      </c>
      <c r="J1613" t="s">
        <v>1291</v>
      </c>
      <c r="K1613" t="s">
        <v>1293</v>
      </c>
      <c r="L1613" t="s">
        <v>63</v>
      </c>
      <c r="M1613" t="s">
        <v>1612</v>
      </c>
      <c r="N1613" t="s">
        <v>1616</v>
      </c>
      <c r="O1613">
        <v>0</v>
      </c>
      <c r="P1613">
        <v>-4620</v>
      </c>
      <c r="Q1613">
        <v>-4620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100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</row>
    <row r="1614" spans="1:32" x14ac:dyDescent="0.35">
      <c r="A1614" s="1">
        <v>45413</v>
      </c>
      <c r="B1614">
        <v>2024</v>
      </c>
      <c r="C1614">
        <v>5</v>
      </c>
      <c r="D1614">
        <v>2</v>
      </c>
      <c r="E1614">
        <v>1</v>
      </c>
      <c r="F1614">
        <v>0</v>
      </c>
      <c r="G1614" t="s">
        <v>267</v>
      </c>
      <c r="H1614" t="s">
        <v>265</v>
      </c>
      <c r="I1614" t="s">
        <v>1290</v>
      </c>
      <c r="J1614" t="s">
        <v>1291</v>
      </c>
      <c r="K1614" t="s">
        <v>1293</v>
      </c>
      <c r="L1614" t="s">
        <v>63</v>
      </c>
      <c r="M1614" t="s">
        <v>1612</v>
      </c>
      <c r="N1614" t="s">
        <v>1617</v>
      </c>
      <c r="O1614">
        <v>0</v>
      </c>
      <c r="P1614">
        <v>-4620</v>
      </c>
      <c r="Q1614">
        <v>-4620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100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</v>
      </c>
    </row>
    <row r="1615" spans="1:32" x14ac:dyDescent="0.35">
      <c r="A1615" s="1">
        <v>45444</v>
      </c>
      <c r="B1615">
        <v>2024</v>
      </c>
      <c r="C1615">
        <v>6</v>
      </c>
      <c r="D1615">
        <v>2</v>
      </c>
      <c r="E1615">
        <v>1</v>
      </c>
      <c r="F1615">
        <v>0</v>
      </c>
      <c r="G1615" t="s">
        <v>267</v>
      </c>
      <c r="H1615" t="s">
        <v>265</v>
      </c>
      <c r="I1615" t="s">
        <v>1290</v>
      </c>
      <c r="J1615" t="s">
        <v>1291</v>
      </c>
      <c r="K1615" t="s">
        <v>1293</v>
      </c>
      <c r="L1615" t="s">
        <v>63</v>
      </c>
      <c r="M1615" t="s">
        <v>1612</v>
      </c>
      <c r="N1615" t="s">
        <v>1618</v>
      </c>
      <c r="O1615">
        <v>0</v>
      </c>
      <c r="P1615">
        <v>-4620</v>
      </c>
      <c r="Q1615">
        <v>-4620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100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x14ac:dyDescent="0.35">
      <c r="A1616" s="1">
        <v>45383</v>
      </c>
      <c r="B1616">
        <v>2024</v>
      </c>
      <c r="C1616">
        <v>4</v>
      </c>
      <c r="D1616">
        <v>2</v>
      </c>
      <c r="E1616">
        <v>0</v>
      </c>
      <c r="F1616">
        <v>0</v>
      </c>
      <c r="G1616" t="s">
        <v>629</v>
      </c>
      <c r="H1616" t="s">
        <v>272</v>
      </c>
      <c r="I1616" t="s">
        <v>991</v>
      </c>
      <c r="J1616" t="s">
        <v>992</v>
      </c>
      <c r="K1616" t="s">
        <v>994</v>
      </c>
      <c r="L1616" t="s">
        <v>63</v>
      </c>
      <c r="M1616" t="s">
        <v>1612</v>
      </c>
      <c r="N1616" t="s">
        <v>1616</v>
      </c>
      <c r="O1616">
        <v>0</v>
      </c>
      <c r="P1616">
        <v>4500</v>
      </c>
      <c r="Q1616">
        <v>4500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100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0</v>
      </c>
    </row>
    <row r="1617" spans="1:32" x14ac:dyDescent="0.35">
      <c r="A1617" s="1">
        <v>45413</v>
      </c>
      <c r="B1617">
        <v>2024</v>
      </c>
      <c r="C1617">
        <v>5</v>
      </c>
      <c r="D1617">
        <v>2</v>
      </c>
      <c r="E1617">
        <v>1</v>
      </c>
      <c r="F1617">
        <v>0</v>
      </c>
      <c r="G1617" t="s">
        <v>629</v>
      </c>
      <c r="H1617" t="s">
        <v>272</v>
      </c>
      <c r="I1617" t="s">
        <v>991</v>
      </c>
      <c r="J1617" t="s">
        <v>992</v>
      </c>
      <c r="K1617" t="s">
        <v>994</v>
      </c>
      <c r="L1617" t="s">
        <v>63</v>
      </c>
      <c r="M1617" t="s">
        <v>1612</v>
      </c>
      <c r="N1617" t="s">
        <v>1617</v>
      </c>
      <c r="O1617">
        <v>0</v>
      </c>
      <c r="P1617">
        <v>4500</v>
      </c>
      <c r="Q1617">
        <v>4500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100</v>
      </c>
      <c r="AA1617">
        <v>1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x14ac:dyDescent="0.35">
      <c r="A1618" s="1">
        <v>45444</v>
      </c>
      <c r="B1618">
        <v>2024</v>
      </c>
      <c r="C1618">
        <v>6</v>
      </c>
      <c r="D1618">
        <v>2</v>
      </c>
      <c r="E1618">
        <v>1</v>
      </c>
      <c r="F1618">
        <v>0</v>
      </c>
      <c r="G1618" t="s">
        <v>629</v>
      </c>
      <c r="H1618" t="s">
        <v>272</v>
      </c>
      <c r="I1618" t="s">
        <v>991</v>
      </c>
      <c r="J1618" t="s">
        <v>992</v>
      </c>
      <c r="K1618" t="s">
        <v>994</v>
      </c>
      <c r="L1618" t="s">
        <v>63</v>
      </c>
      <c r="M1618" t="s">
        <v>1612</v>
      </c>
      <c r="N1618" t="s">
        <v>1618</v>
      </c>
      <c r="O1618">
        <v>0</v>
      </c>
      <c r="P1618">
        <v>4500</v>
      </c>
      <c r="Q1618">
        <v>4500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100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</row>
    <row r="1619" spans="1:32" x14ac:dyDescent="0.35">
      <c r="A1619" s="1">
        <v>45383</v>
      </c>
      <c r="B1619">
        <v>2024</v>
      </c>
      <c r="C1619">
        <v>4</v>
      </c>
      <c r="D1619">
        <v>2</v>
      </c>
      <c r="E1619">
        <v>0</v>
      </c>
      <c r="F1619">
        <v>0</v>
      </c>
      <c r="G1619" t="s">
        <v>267</v>
      </c>
      <c r="H1619" t="s">
        <v>265</v>
      </c>
      <c r="I1619" t="s">
        <v>1090</v>
      </c>
      <c r="J1619" t="s">
        <v>1091</v>
      </c>
      <c r="K1619" t="s">
        <v>1093</v>
      </c>
      <c r="L1619" t="s">
        <v>63</v>
      </c>
      <c r="M1619" t="s">
        <v>1612</v>
      </c>
      <c r="N1619" t="s">
        <v>1616</v>
      </c>
      <c r="O1619">
        <v>0</v>
      </c>
      <c r="P1619">
        <v>1000</v>
      </c>
      <c r="Q1619">
        <v>1000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100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</row>
    <row r="1620" spans="1:32" x14ac:dyDescent="0.35">
      <c r="A1620" s="1">
        <v>45413</v>
      </c>
      <c r="B1620">
        <v>2024</v>
      </c>
      <c r="C1620">
        <v>5</v>
      </c>
      <c r="D1620">
        <v>2</v>
      </c>
      <c r="E1620">
        <v>1</v>
      </c>
      <c r="F1620">
        <v>0</v>
      </c>
      <c r="G1620" t="s">
        <v>267</v>
      </c>
      <c r="H1620" t="s">
        <v>265</v>
      </c>
      <c r="I1620" t="s">
        <v>1090</v>
      </c>
      <c r="J1620" t="s">
        <v>1091</v>
      </c>
      <c r="K1620" t="s">
        <v>1093</v>
      </c>
      <c r="L1620" t="s">
        <v>63</v>
      </c>
      <c r="M1620" t="s">
        <v>1612</v>
      </c>
      <c r="N1620" t="s">
        <v>1617</v>
      </c>
      <c r="O1620">
        <v>0</v>
      </c>
      <c r="P1620">
        <v>1000</v>
      </c>
      <c r="Q1620">
        <v>1000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100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</row>
    <row r="1621" spans="1:32" x14ac:dyDescent="0.35">
      <c r="A1621" s="1">
        <v>45444</v>
      </c>
      <c r="B1621">
        <v>2024</v>
      </c>
      <c r="C1621">
        <v>6</v>
      </c>
      <c r="D1621">
        <v>2</v>
      </c>
      <c r="E1621">
        <v>1</v>
      </c>
      <c r="F1621">
        <v>0</v>
      </c>
      <c r="G1621" t="s">
        <v>267</v>
      </c>
      <c r="H1621" t="s">
        <v>265</v>
      </c>
      <c r="I1621" t="s">
        <v>1090</v>
      </c>
      <c r="J1621" t="s">
        <v>1091</v>
      </c>
      <c r="K1621" t="s">
        <v>1093</v>
      </c>
      <c r="L1621" t="s">
        <v>63</v>
      </c>
      <c r="M1621" t="s">
        <v>1612</v>
      </c>
      <c r="N1621" t="s">
        <v>1618</v>
      </c>
      <c r="O1621">
        <v>0</v>
      </c>
      <c r="P1621">
        <v>1000</v>
      </c>
      <c r="Q1621">
        <v>1000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100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</row>
    <row r="1622" spans="1:32" x14ac:dyDescent="0.35">
      <c r="A1622" s="1">
        <v>45383</v>
      </c>
      <c r="B1622">
        <v>2024</v>
      </c>
      <c r="C1622">
        <v>4</v>
      </c>
      <c r="D1622">
        <v>2</v>
      </c>
      <c r="E1622">
        <v>0</v>
      </c>
      <c r="F1622">
        <v>0</v>
      </c>
      <c r="G1622" t="s">
        <v>267</v>
      </c>
      <c r="H1622" t="s">
        <v>265</v>
      </c>
      <c r="I1622" t="s">
        <v>1353</v>
      </c>
      <c r="J1622" t="s">
        <v>1354</v>
      </c>
      <c r="K1622" t="s">
        <v>1346</v>
      </c>
      <c r="L1622" t="s">
        <v>60</v>
      </c>
      <c r="M1622" t="s">
        <v>1612</v>
      </c>
      <c r="N1622" t="s">
        <v>1616</v>
      </c>
      <c r="O1622">
        <v>0</v>
      </c>
      <c r="P1622">
        <v>-118120</v>
      </c>
      <c r="Q1622">
        <v>-118120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100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</row>
    <row r="1623" spans="1:32" x14ac:dyDescent="0.35">
      <c r="A1623" s="1">
        <v>45413</v>
      </c>
      <c r="B1623">
        <v>2024</v>
      </c>
      <c r="C1623">
        <v>5</v>
      </c>
      <c r="D1623">
        <v>2</v>
      </c>
      <c r="E1623">
        <v>1</v>
      </c>
      <c r="F1623">
        <v>0</v>
      </c>
      <c r="G1623" t="s">
        <v>267</v>
      </c>
      <c r="H1623" t="s">
        <v>265</v>
      </c>
      <c r="I1623" t="s">
        <v>1353</v>
      </c>
      <c r="J1623" t="s">
        <v>1354</v>
      </c>
      <c r="K1623" t="s">
        <v>1346</v>
      </c>
      <c r="L1623" t="s">
        <v>60</v>
      </c>
      <c r="M1623" t="s">
        <v>1612</v>
      </c>
      <c r="N1623" t="s">
        <v>1617</v>
      </c>
      <c r="O1623">
        <v>0</v>
      </c>
      <c r="P1623">
        <v>-118120</v>
      </c>
      <c r="Q1623">
        <v>-118120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100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x14ac:dyDescent="0.35">
      <c r="A1624" s="1">
        <v>45444</v>
      </c>
      <c r="B1624">
        <v>2024</v>
      </c>
      <c r="C1624">
        <v>6</v>
      </c>
      <c r="D1624">
        <v>2</v>
      </c>
      <c r="E1624">
        <v>1</v>
      </c>
      <c r="F1624">
        <v>0</v>
      </c>
      <c r="G1624" t="s">
        <v>267</v>
      </c>
      <c r="H1624" t="s">
        <v>265</v>
      </c>
      <c r="I1624" t="s">
        <v>1353</v>
      </c>
      <c r="J1624" t="s">
        <v>1354</v>
      </c>
      <c r="K1624" t="s">
        <v>1346</v>
      </c>
      <c r="L1624" t="s">
        <v>60</v>
      </c>
      <c r="M1624" t="s">
        <v>1612</v>
      </c>
      <c r="N1624" t="s">
        <v>1618</v>
      </c>
      <c r="O1624">
        <v>0</v>
      </c>
      <c r="P1624">
        <v>-118120</v>
      </c>
      <c r="Q1624">
        <v>-118120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100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0</v>
      </c>
    </row>
    <row r="1625" spans="1:32" x14ac:dyDescent="0.35">
      <c r="A1625" s="1">
        <v>45383</v>
      </c>
      <c r="B1625">
        <v>2024</v>
      </c>
      <c r="C1625">
        <v>4</v>
      </c>
      <c r="D1625">
        <v>2</v>
      </c>
      <c r="E1625">
        <v>0</v>
      </c>
      <c r="F1625">
        <v>0</v>
      </c>
      <c r="G1625" t="s">
        <v>267</v>
      </c>
      <c r="H1625" t="s">
        <v>265</v>
      </c>
      <c r="I1625" t="s">
        <v>1255</v>
      </c>
      <c r="J1625" t="s">
        <v>1256</v>
      </c>
      <c r="K1625" t="s">
        <v>1258</v>
      </c>
      <c r="L1625" t="s">
        <v>60</v>
      </c>
      <c r="M1625" t="s">
        <v>1612</v>
      </c>
      <c r="N1625" t="s">
        <v>1616</v>
      </c>
      <c r="O1625">
        <v>0</v>
      </c>
      <c r="P1625">
        <v>31250</v>
      </c>
      <c r="Q1625">
        <v>31250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100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</row>
    <row r="1626" spans="1:32" x14ac:dyDescent="0.35">
      <c r="A1626" s="1">
        <v>45413</v>
      </c>
      <c r="B1626">
        <v>2024</v>
      </c>
      <c r="C1626">
        <v>5</v>
      </c>
      <c r="D1626">
        <v>2</v>
      </c>
      <c r="E1626">
        <v>1</v>
      </c>
      <c r="F1626">
        <v>0</v>
      </c>
      <c r="G1626" t="s">
        <v>267</v>
      </c>
      <c r="H1626" t="s">
        <v>265</v>
      </c>
      <c r="I1626" t="s">
        <v>1255</v>
      </c>
      <c r="J1626" t="s">
        <v>1256</v>
      </c>
      <c r="K1626" t="s">
        <v>1258</v>
      </c>
      <c r="L1626" t="s">
        <v>60</v>
      </c>
      <c r="M1626" t="s">
        <v>1612</v>
      </c>
      <c r="N1626" t="s">
        <v>1617</v>
      </c>
      <c r="O1626">
        <v>0</v>
      </c>
      <c r="P1626">
        <v>31250</v>
      </c>
      <c r="Q1626">
        <v>31250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100</v>
      </c>
      <c r="AA1626">
        <v>1</v>
      </c>
      <c r="AB1626">
        <v>0</v>
      </c>
      <c r="AC1626">
        <v>0</v>
      </c>
      <c r="AD1626">
        <v>0</v>
      </c>
      <c r="AE1626">
        <v>0</v>
      </c>
      <c r="AF1626">
        <v>0</v>
      </c>
    </row>
    <row r="1627" spans="1:32" x14ac:dyDescent="0.35">
      <c r="A1627" s="1">
        <v>45444</v>
      </c>
      <c r="B1627">
        <v>2024</v>
      </c>
      <c r="C1627">
        <v>6</v>
      </c>
      <c r="D1627">
        <v>2</v>
      </c>
      <c r="E1627">
        <v>1</v>
      </c>
      <c r="F1627">
        <v>0</v>
      </c>
      <c r="G1627" t="s">
        <v>267</v>
      </c>
      <c r="H1627" t="s">
        <v>265</v>
      </c>
      <c r="I1627" t="s">
        <v>1255</v>
      </c>
      <c r="J1627" t="s">
        <v>1256</v>
      </c>
      <c r="K1627" t="s">
        <v>1258</v>
      </c>
      <c r="L1627" t="s">
        <v>60</v>
      </c>
      <c r="M1627" t="s">
        <v>1612</v>
      </c>
      <c r="N1627" t="s">
        <v>1618</v>
      </c>
      <c r="O1627">
        <v>0</v>
      </c>
      <c r="P1627">
        <v>31250</v>
      </c>
      <c r="Q1627">
        <v>31250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100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</row>
    <row r="1628" spans="1:32" x14ac:dyDescent="0.35">
      <c r="A1628" s="1">
        <v>45383</v>
      </c>
      <c r="B1628">
        <v>2024</v>
      </c>
      <c r="C1628">
        <v>4</v>
      </c>
      <c r="D1628">
        <v>2</v>
      </c>
      <c r="E1628">
        <v>0</v>
      </c>
      <c r="F1628">
        <v>0</v>
      </c>
      <c r="G1628" t="s">
        <v>629</v>
      </c>
      <c r="H1628" t="s">
        <v>272</v>
      </c>
      <c r="I1628" t="s">
        <v>1042</v>
      </c>
      <c r="J1628" t="s">
        <v>1043</v>
      </c>
      <c r="K1628" t="s">
        <v>1045</v>
      </c>
      <c r="L1628" t="s">
        <v>60</v>
      </c>
      <c r="M1628" t="s">
        <v>1612</v>
      </c>
      <c r="N1628" t="s">
        <v>1616</v>
      </c>
      <c r="O1628">
        <v>0</v>
      </c>
      <c r="P1628">
        <v>5750</v>
      </c>
      <c r="Q1628">
        <v>5750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100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0</v>
      </c>
    </row>
    <row r="1629" spans="1:32" x14ac:dyDescent="0.35">
      <c r="A1629" s="1">
        <v>45413</v>
      </c>
      <c r="B1629">
        <v>2024</v>
      </c>
      <c r="C1629">
        <v>5</v>
      </c>
      <c r="D1629">
        <v>2</v>
      </c>
      <c r="E1629">
        <v>1</v>
      </c>
      <c r="F1629">
        <v>0</v>
      </c>
      <c r="G1629" t="s">
        <v>629</v>
      </c>
      <c r="H1629" t="s">
        <v>272</v>
      </c>
      <c r="I1629" t="s">
        <v>1042</v>
      </c>
      <c r="J1629" t="s">
        <v>1043</v>
      </c>
      <c r="K1629" t="s">
        <v>1045</v>
      </c>
      <c r="L1629" t="s">
        <v>60</v>
      </c>
      <c r="M1629" t="s">
        <v>1612</v>
      </c>
      <c r="N1629" t="s">
        <v>1617</v>
      </c>
      <c r="O1629">
        <v>0</v>
      </c>
      <c r="P1629">
        <v>5750</v>
      </c>
      <c r="Q1629">
        <v>5750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100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x14ac:dyDescent="0.35">
      <c r="A1630" s="1">
        <v>45444</v>
      </c>
      <c r="B1630">
        <v>2024</v>
      </c>
      <c r="C1630">
        <v>6</v>
      </c>
      <c r="D1630">
        <v>2</v>
      </c>
      <c r="E1630">
        <v>1</v>
      </c>
      <c r="F1630">
        <v>0</v>
      </c>
      <c r="G1630" t="s">
        <v>629</v>
      </c>
      <c r="H1630" t="s">
        <v>272</v>
      </c>
      <c r="I1630" t="s">
        <v>1042</v>
      </c>
      <c r="J1630" t="s">
        <v>1043</v>
      </c>
      <c r="K1630" t="s">
        <v>1045</v>
      </c>
      <c r="L1630" t="s">
        <v>60</v>
      </c>
      <c r="M1630" t="s">
        <v>1612</v>
      </c>
      <c r="N1630" t="s">
        <v>1618</v>
      </c>
      <c r="O1630">
        <v>0</v>
      </c>
      <c r="P1630">
        <v>5750</v>
      </c>
      <c r="Q1630">
        <v>5750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100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 x14ac:dyDescent="0.35">
      <c r="A1631" s="1">
        <v>45383</v>
      </c>
      <c r="B1631">
        <v>2024</v>
      </c>
      <c r="C1631">
        <v>4</v>
      </c>
      <c r="D1631">
        <v>2</v>
      </c>
      <c r="E1631">
        <v>0</v>
      </c>
      <c r="F1631">
        <v>0</v>
      </c>
      <c r="G1631" t="s">
        <v>629</v>
      </c>
      <c r="H1631" t="s">
        <v>272</v>
      </c>
      <c r="I1631" t="s">
        <v>700</v>
      </c>
      <c r="J1631" t="s">
        <v>701</v>
      </c>
      <c r="K1631" t="s">
        <v>703</v>
      </c>
      <c r="L1631" t="s">
        <v>60</v>
      </c>
      <c r="M1631" t="s">
        <v>1612</v>
      </c>
      <c r="N1631" t="s">
        <v>1616</v>
      </c>
      <c r="O1631">
        <v>0</v>
      </c>
      <c r="P1631">
        <v>250</v>
      </c>
      <c r="Q1631">
        <v>250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100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 x14ac:dyDescent="0.35">
      <c r="A1632" s="1">
        <v>45413</v>
      </c>
      <c r="B1632">
        <v>2024</v>
      </c>
      <c r="C1632">
        <v>5</v>
      </c>
      <c r="D1632">
        <v>2</v>
      </c>
      <c r="E1632">
        <v>1</v>
      </c>
      <c r="F1632">
        <v>0</v>
      </c>
      <c r="G1632" t="s">
        <v>629</v>
      </c>
      <c r="H1632" t="s">
        <v>272</v>
      </c>
      <c r="I1632" t="s">
        <v>700</v>
      </c>
      <c r="J1632" t="s">
        <v>701</v>
      </c>
      <c r="K1632" t="s">
        <v>703</v>
      </c>
      <c r="L1632" t="s">
        <v>60</v>
      </c>
      <c r="M1632" t="s">
        <v>1612</v>
      </c>
      <c r="N1632" t="s">
        <v>1617</v>
      </c>
      <c r="O1632">
        <v>0</v>
      </c>
      <c r="P1632">
        <v>250</v>
      </c>
      <c r="Q1632">
        <v>250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100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0</v>
      </c>
    </row>
    <row r="1633" spans="1:32" x14ac:dyDescent="0.35">
      <c r="A1633" s="1">
        <v>45444</v>
      </c>
      <c r="B1633">
        <v>2024</v>
      </c>
      <c r="C1633">
        <v>6</v>
      </c>
      <c r="D1633">
        <v>2</v>
      </c>
      <c r="E1633">
        <v>1</v>
      </c>
      <c r="F1633">
        <v>0</v>
      </c>
      <c r="G1633" t="s">
        <v>629</v>
      </c>
      <c r="H1633" t="s">
        <v>272</v>
      </c>
      <c r="I1633" t="s">
        <v>700</v>
      </c>
      <c r="J1633" t="s">
        <v>701</v>
      </c>
      <c r="K1633" t="s">
        <v>703</v>
      </c>
      <c r="L1633" t="s">
        <v>60</v>
      </c>
      <c r="M1633" t="s">
        <v>1612</v>
      </c>
      <c r="N1633" t="s">
        <v>1618</v>
      </c>
      <c r="O1633">
        <v>0</v>
      </c>
      <c r="P1633">
        <v>250</v>
      </c>
      <c r="Q1633">
        <v>250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100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0</v>
      </c>
    </row>
    <row r="1634" spans="1:32" x14ac:dyDescent="0.35">
      <c r="A1634" s="1">
        <v>45383</v>
      </c>
      <c r="B1634">
        <v>2024</v>
      </c>
      <c r="C1634">
        <v>4</v>
      </c>
      <c r="D1634">
        <v>2</v>
      </c>
      <c r="E1634">
        <v>0</v>
      </c>
      <c r="F1634">
        <v>0</v>
      </c>
      <c r="G1634" t="s">
        <v>629</v>
      </c>
      <c r="H1634" t="s">
        <v>272</v>
      </c>
      <c r="I1634" t="s">
        <v>706</v>
      </c>
      <c r="J1634" t="s">
        <v>707</v>
      </c>
      <c r="K1634" t="s">
        <v>703</v>
      </c>
      <c r="L1634" t="s">
        <v>63</v>
      </c>
      <c r="M1634" t="s">
        <v>1612</v>
      </c>
      <c r="N1634" t="s">
        <v>1616</v>
      </c>
      <c r="O1634">
        <v>0</v>
      </c>
      <c r="P1634">
        <v>250</v>
      </c>
      <c r="Q1634">
        <v>250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100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</row>
    <row r="1635" spans="1:32" x14ac:dyDescent="0.35">
      <c r="A1635" s="1">
        <v>45413</v>
      </c>
      <c r="B1635">
        <v>2024</v>
      </c>
      <c r="C1635">
        <v>5</v>
      </c>
      <c r="D1635">
        <v>2</v>
      </c>
      <c r="E1635">
        <v>1</v>
      </c>
      <c r="F1635">
        <v>0</v>
      </c>
      <c r="G1635" t="s">
        <v>629</v>
      </c>
      <c r="H1635" t="s">
        <v>272</v>
      </c>
      <c r="I1635" t="s">
        <v>706</v>
      </c>
      <c r="J1635" t="s">
        <v>707</v>
      </c>
      <c r="K1635" t="s">
        <v>703</v>
      </c>
      <c r="L1635" t="s">
        <v>63</v>
      </c>
      <c r="M1635" t="s">
        <v>1612</v>
      </c>
      <c r="N1635" t="s">
        <v>1617</v>
      </c>
      <c r="O1635">
        <v>0</v>
      </c>
      <c r="P1635">
        <v>250</v>
      </c>
      <c r="Q1635">
        <v>250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100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 x14ac:dyDescent="0.35">
      <c r="A1636" s="1">
        <v>45444</v>
      </c>
      <c r="B1636">
        <v>2024</v>
      </c>
      <c r="C1636">
        <v>6</v>
      </c>
      <c r="D1636">
        <v>2</v>
      </c>
      <c r="E1636">
        <v>1</v>
      </c>
      <c r="F1636">
        <v>0</v>
      </c>
      <c r="G1636" t="s">
        <v>629</v>
      </c>
      <c r="H1636" t="s">
        <v>272</v>
      </c>
      <c r="I1636" t="s">
        <v>706</v>
      </c>
      <c r="J1636" t="s">
        <v>707</v>
      </c>
      <c r="K1636" t="s">
        <v>703</v>
      </c>
      <c r="L1636" t="s">
        <v>63</v>
      </c>
      <c r="M1636" t="s">
        <v>1612</v>
      </c>
      <c r="N1636" t="s">
        <v>1618</v>
      </c>
      <c r="O1636">
        <v>0</v>
      </c>
      <c r="P1636">
        <v>250</v>
      </c>
      <c r="Q1636">
        <v>250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100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 x14ac:dyDescent="0.35">
      <c r="A1637" s="1">
        <v>45383</v>
      </c>
      <c r="B1637">
        <v>2024</v>
      </c>
      <c r="C1637">
        <v>4</v>
      </c>
      <c r="D1637">
        <v>2</v>
      </c>
      <c r="E1637">
        <v>0</v>
      </c>
      <c r="F1637">
        <v>0</v>
      </c>
      <c r="G1637" t="s">
        <v>267</v>
      </c>
      <c r="H1637" t="s">
        <v>265</v>
      </c>
      <c r="I1637" t="s">
        <v>979</v>
      </c>
      <c r="J1637" t="s">
        <v>980</v>
      </c>
      <c r="K1637" t="s">
        <v>972</v>
      </c>
      <c r="L1637" t="s">
        <v>63</v>
      </c>
      <c r="M1637" t="s">
        <v>1612</v>
      </c>
      <c r="N1637" t="s">
        <v>1616</v>
      </c>
      <c r="O1637">
        <v>0</v>
      </c>
      <c r="P1637">
        <v>250</v>
      </c>
      <c r="Q1637">
        <v>250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100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 x14ac:dyDescent="0.35">
      <c r="A1638" s="1">
        <v>45413</v>
      </c>
      <c r="B1638">
        <v>2024</v>
      </c>
      <c r="C1638">
        <v>5</v>
      </c>
      <c r="D1638">
        <v>2</v>
      </c>
      <c r="E1638">
        <v>1</v>
      </c>
      <c r="F1638">
        <v>0</v>
      </c>
      <c r="G1638" t="s">
        <v>267</v>
      </c>
      <c r="H1638" t="s">
        <v>265</v>
      </c>
      <c r="I1638" t="s">
        <v>979</v>
      </c>
      <c r="J1638" t="s">
        <v>980</v>
      </c>
      <c r="K1638" t="s">
        <v>972</v>
      </c>
      <c r="L1638" t="s">
        <v>63</v>
      </c>
      <c r="M1638" t="s">
        <v>1612</v>
      </c>
      <c r="N1638" t="s">
        <v>1617</v>
      </c>
      <c r="O1638">
        <v>0</v>
      </c>
      <c r="P1638">
        <v>250</v>
      </c>
      <c r="Q1638">
        <v>250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100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</row>
    <row r="1639" spans="1:32" x14ac:dyDescent="0.35">
      <c r="A1639" s="1">
        <v>45444</v>
      </c>
      <c r="B1639">
        <v>2024</v>
      </c>
      <c r="C1639">
        <v>6</v>
      </c>
      <c r="D1639">
        <v>2</v>
      </c>
      <c r="E1639">
        <v>1</v>
      </c>
      <c r="F1639">
        <v>0</v>
      </c>
      <c r="G1639" t="s">
        <v>267</v>
      </c>
      <c r="H1639" t="s">
        <v>265</v>
      </c>
      <c r="I1639" t="s">
        <v>979</v>
      </c>
      <c r="J1639" t="s">
        <v>980</v>
      </c>
      <c r="K1639" t="s">
        <v>972</v>
      </c>
      <c r="L1639" t="s">
        <v>63</v>
      </c>
      <c r="M1639" t="s">
        <v>1612</v>
      </c>
      <c r="N1639" t="s">
        <v>1618</v>
      </c>
      <c r="O1639">
        <v>0</v>
      </c>
      <c r="P1639">
        <v>250</v>
      </c>
      <c r="Q1639">
        <v>250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100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</row>
    <row r="1640" spans="1:32" x14ac:dyDescent="0.35">
      <c r="A1640" s="1">
        <v>45383</v>
      </c>
      <c r="B1640">
        <v>2024</v>
      </c>
      <c r="C1640">
        <v>4</v>
      </c>
      <c r="D1640">
        <v>2</v>
      </c>
      <c r="E1640">
        <v>0</v>
      </c>
      <c r="F1640">
        <v>0</v>
      </c>
      <c r="G1640" t="s">
        <v>624</v>
      </c>
      <c r="H1640" t="s">
        <v>622</v>
      </c>
      <c r="I1640" t="s">
        <v>1343</v>
      </c>
      <c r="J1640" t="s">
        <v>1344</v>
      </c>
      <c r="K1640" t="s">
        <v>1346</v>
      </c>
      <c r="L1640" t="s">
        <v>63</v>
      </c>
      <c r="M1640" t="s">
        <v>1612</v>
      </c>
      <c r="N1640" t="s">
        <v>1616</v>
      </c>
      <c r="O1640">
        <v>0</v>
      </c>
      <c r="P1640">
        <v>-48620</v>
      </c>
      <c r="Q1640">
        <v>-48620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100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 x14ac:dyDescent="0.35">
      <c r="A1641" s="1">
        <v>45413</v>
      </c>
      <c r="B1641">
        <v>2024</v>
      </c>
      <c r="C1641">
        <v>5</v>
      </c>
      <c r="D1641">
        <v>2</v>
      </c>
      <c r="E1641">
        <v>1</v>
      </c>
      <c r="F1641">
        <v>0</v>
      </c>
      <c r="G1641" t="s">
        <v>624</v>
      </c>
      <c r="H1641" t="s">
        <v>622</v>
      </c>
      <c r="I1641" t="s">
        <v>1343</v>
      </c>
      <c r="J1641" t="s">
        <v>1344</v>
      </c>
      <c r="K1641" t="s">
        <v>1346</v>
      </c>
      <c r="L1641" t="s">
        <v>63</v>
      </c>
      <c r="M1641" t="s">
        <v>1612</v>
      </c>
      <c r="N1641" t="s">
        <v>1617</v>
      </c>
      <c r="O1641">
        <v>0</v>
      </c>
      <c r="P1641">
        <v>-48620</v>
      </c>
      <c r="Q1641">
        <v>-48620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100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</row>
    <row r="1642" spans="1:32" x14ac:dyDescent="0.35">
      <c r="A1642" s="1">
        <v>45444</v>
      </c>
      <c r="B1642">
        <v>2024</v>
      </c>
      <c r="C1642">
        <v>6</v>
      </c>
      <c r="D1642">
        <v>2</v>
      </c>
      <c r="E1642">
        <v>1</v>
      </c>
      <c r="F1642">
        <v>0</v>
      </c>
      <c r="G1642" t="s">
        <v>624</v>
      </c>
      <c r="H1642" t="s">
        <v>622</v>
      </c>
      <c r="I1642" t="s">
        <v>1343</v>
      </c>
      <c r="J1642" t="s">
        <v>1344</v>
      </c>
      <c r="K1642" t="s">
        <v>1346</v>
      </c>
      <c r="L1642" t="s">
        <v>63</v>
      </c>
      <c r="M1642" t="s">
        <v>1612</v>
      </c>
      <c r="N1642" t="s">
        <v>1618</v>
      </c>
      <c r="O1642">
        <v>0</v>
      </c>
      <c r="P1642">
        <v>-48620</v>
      </c>
      <c r="Q1642">
        <v>-48620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100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</row>
    <row r="1643" spans="1:32" x14ac:dyDescent="0.35">
      <c r="A1643" s="1">
        <v>45383</v>
      </c>
      <c r="B1643">
        <v>2024</v>
      </c>
      <c r="C1643">
        <v>4</v>
      </c>
      <c r="D1643">
        <v>2</v>
      </c>
      <c r="E1643">
        <v>0</v>
      </c>
      <c r="F1643">
        <v>0</v>
      </c>
      <c r="G1643" t="s">
        <v>267</v>
      </c>
      <c r="H1643" t="s">
        <v>265</v>
      </c>
      <c r="I1643" t="s">
        <v>1042</v>
      </c>
      <c r="J1643" t="s">
        <v>1043</v>
      </c>
      <c r="K1643" t="s">
        <v>1045</v>
      </c>
      <c r="L1643" t="s">
        <v>66</v>
      </c>
      <c r="M1643" t="s">
        <v>1612</v>
      </c>
      <c r="N1643" t="s">
        <v>1616</v>
      </c>
      <c r="O1643">
        <v>0</v>
      </c>
      <c r="P1643">
        <v>2250</v>
      </c>
      <c r="Q1643">
        <v>2250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100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 x14ac:dyDescent="0.35">
      <c r="A1644" s="1">
        <v>45413</v>
      </c>
      <c r="B1644">
        <v>2024</v>
      </c>
      <c r="C1644">
        <v>5</v>
      </c>
      <c r="D1644">
        <v>2</v>
      </c>
      <c r="E1644">
        <v>1</v>
      </c>
      <c r="F1644">
        <v>0</v>
      </c>
      <c r="G1644" t="s">
        <v>267</v>
      </c>
      <c r="H1644" t="s">
        <v>265</v>
      </c>
      <c r="I1644" t="s">
        <v>1042</v>
      </c>
      <c r="J1644" t="s">
        <v>1043</v>
      </c>
      <c r="K1644" t="s">
        <v>1045</v>
      </c>
      <c r="L1644" t="s">
        <v>66</v>
      </c>
      <c r="M1644" t="s">
        <v>1612</v>
      </c>
      <c r="N1644" t="s">
        <v>1617</v>
      </c>
      <c r="O1644">
        <v>0</v>
      </c>
      <c r="P1644">
        <v>2250</v>
      </c>
      <c r="Q1644">
        <v>2250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100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x14ac:dyDescent="0.35">
      <c r="A1645" s="1">
        <v>45444</v>
      </c>
      <c r="B1645">
        <v>2024</v>
      </c>
      <c r="C1645">
        <v>6</v>
      </c>
      <c r="D1645">
        <v>2</v>
      </c>
      <c r="E1645">
        <v>1</v>
      </c>
      <c r="F1645">
        <v>0</v>
      </c>
      <c r="G1645" t="s">
        <v>267</v>
      </c>
      <c r="H1645" t="s">
        <v>265</v>
      </c>
      <c r="I1645" t="s">
        <v>1042</v>
      </c>
      <c r="J1645" t="s">
        <v>1043</v>
      </c>
      <c r="K1645" t="s">
        <v>1045</v>
      </c>
      <c r="L1645" t="s">
        <v>66</v>
      </c>
      <c r="M1645" t="s">
        <v>1612</v>
      </c>
      <c r="N1645" t="s">
        <v>1618</v>
      </c>
      <c r="O1645">
        <v>0</v>
      </c>
      <c r="P1645">
        <v>2250</v>
      </c>
      <c r="Q1645">
        <v>2250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100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 x14ac:dyDescent="0.35">
      <c r="A1646" s="1">
        <v>45383</v>
      </c>
      <c r="B1646">
        <v>2024</v>
      </c>
      <c r="C1646">
        <v>4</v>
      </c>
      <c r="D1646">
        <v>2</v>
      </c>
      <c r="E1646">
        <v>0</v>
      </c>
      <c r="F1646">
        <v>0</v>
      </c>
      <c r="G1646" t="s">
        <v>267</v>
      </c>
      <c r="H1646" t="s">
        <v>265</v>
      </c>
      <c r="I1646" t="s">
        <v>778</v>
      </c>
      <c r="J1646" t="s">
        <v>779</v>
      </c>
      <c r="K1646" t="s">
        <v>781</v>
      </c>
      <c r="L1646" t="s">
        <v>63</v>
      </c>
      <c r="M1646" t="s">
        <v>1612</v>
      </c>
      <c r="N1646" t="s">
        <v>1616</v>
      </c>
      <c r="O1646">
        <v>0</v>
      </c>
      <c r="P1646">
        <v>120</v>
      </c>
      <c r="Q1646">
        <v>120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100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0</v>
      </c>
    </row>
    <row r="1647" spans="1:32" x14ac:dyDescent="0.35">
      <c r="A1647" s="1">
        <v>45413</v>
      </c>
      <c r="B1647">
        <v>2024</v>
      </c>
      <c r="C1647">
        <v>5</v>
      </c>
      <c r="D1647">
        <v>2</v>
      </c>
      <c r="E1647">
        <v>1</v>
      </c>
      <c r="F1647">
        <v>0</v>
      </c>
      <c r="G1647" t="s">
        <v>267</v>
      </c>
      <c r="H1647" t="s">
        <v>265</v>
      </c>
      <c r="I1647" t="s">
        <v>778</v>
      </c>
      <c r="J1647" t="s">
        <v>779</v>
      </c>
      <c r="K1647" t="s">
        <v>781</v>
      </c>
      <c r="L1647" t="s">
        <v>63</v>
      </c>
      <c r="M1647" t="s">
        <v>1612</v>
      </c>
      <c r="N1647" t="s">
        <v>1617</v>
      </c>
      <c r="O1647">
        <v>0</v>
      </c>
      <c r="P1647">
        <v>120</v>
      </c>
      <c r="Q1647">
        <v>120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100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 x14ac:dyDescent="0.35">
      <c r="A1648" s="1">
        <v>45444</v>
      </c>
      <c r="B1648">
        <v>2024</v>
      </c>
      <c r="C1648">
        <v>6</v>
      </c>
      <c r="D1648">
        <v>2</v>
      </c>
      <c r="E1648">
        <v>1</v>
      </c>
      <c r="F1648">
        <v>0</v>
      </c>
      <c r="G1648" t="s">
        <v>267</v>
      </c>
      <c r="H1648" t="s">
        <v>265</v>
      </c>
      <c r="I1648" t="s">
        <v>778</v>
      </c>
      <c r="J1648" t="s">
        <v>779</v>
      </c>
      <c r="K1648" t="s">
        <v>781</v>
      </c>
      <c r="L1648" t="s">
        <v>63</v>
      </c>
      <c r="M1648" t="s">
        <v>1612</v>
      </c>
      <c r="N1648" t="s">
        <v>1618</v>
      </c>
      <c r="O1648">
        <v>0</v>
      </c>
      <c r="P1648">
        <v>120</v>
      </c>
      <c r="Q1648">
        <v>120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100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</row>
    <row r="1649" spans="1:32" x14ac:dyDescent="0.35">
      <c r="A1649" s="1">
        <v>45383</v>
      </c>
      <c r="B1649">
        <v>2024</v>
      </c>
      <c r="C1649">
        <v>4</v>
      </c>
      <c r="D1649">
        <v>2</v>
      </c>
      <c r="E1649">
        <v>0</v>
      </c>
      <c r="F1649">
        <v>0</v>
      </c>
      <c r="G1649" t="s">
        <v>629</v>
      </c>
      <c r="H1649" t="s">
        <v>272</v>
      </c>
      <c r="I1649" t="s">
        <v>831</v>
      </c>
      <c r="J1649" t="s">
        <v>832</v>
      </c>
      <c r="K1649" t="s">
        <v>834</v>
      </c>
      <c r="L1649" t="s">
        <v>60</v>
      </c>
      <c r="M1649" t="s">
        <v>1612</v>
      </c>
      <c r="N1649" t="s">
        <v>1616</v>
      </c>
      <c r="O1649">
        <v>0</v>
      </c>
      <c r="P1649">
        <v>750</v>
      </c>
      <c r="Q1649">
        <v>750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100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0</v>
      </c>
    </row>
    <row r="1650" spans="1:32" x14ac:dyDescent="0.35">
      <c r="A1650" s="1">
        <v>45413</v>
      </c>
      <c r="B1650">
        <v>2024</v>
      </c>
      <c r="C1650">
        <v>5</v>
      </c>
      <c r="D1650">
        <v>2</v>
      </c>
      <c r="E1650">
        <v>1</v>
      </c>
      <c r="F1650">
        <v>0</v>
      </c>
      <c r="G1650" t="s">
        <v>629</v>
      </c>
      <c r="H1650" t="s">
        <v>272</v>
      </c>
      <c r="I1650" t="s">
        <v>831</v>
      </c>
      <c r="J1650" t="s">
        <v>832</v>
      </c>
      <c r="K1650" t="s">
        <v>834</v>
      </c>
      <c r="L1650" t="s">
        <v>60</v>
      </c>
      <c r="M1650" t="s">
        <v>1612</v>
      </c>
      <c r="N1650" t="s">
        <v>1617</v>
      </c>
      <c r="O1650">
        <v>0</v>
      </c>
      <c r="P1650">
        <v>750</v>
      </c>
      <c r="Q1650">
        <v>750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100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x14ac:dyDescent="0.35">
      <c r="A1651" s="1">
        <v>45444</v>
      </c>
      <c r="B1651">
        <v>2024</v>
      </c>
      <c r="C1651">
        <v>6</v>
      </c>
      <c r="D1651">
        <v>2</v>
      </c>
      <c r="E1651">
        <v>1</v>
      </c>
      <c r="F1651">
        <v>0</v>
      </c>
      <c r="G1651" t="s">
        <v>629</v>
      </c>
      <c r="H1651" t="s">
        <v>272</v>
      </c>
      <c r="I1651" t="s">
        <v>831</v>
      </c>
      <c r="J1651" t="s">
        <v>832</v>
      </c>
      <c r="K1651" t="s">
        <v>834</v>
      </c>
      <c r="L1651" t="s">
        <v>60</v>
      </c>
      <c r="M1651" t="s">
        <v>1612</v>
      </c>
      <c r="N1651" t="s">
        <v>1618</v>
      </c>
      <c r="O1651">
        <v>0</v>
      </c>
      <c r="P1651">
        <v>750</v>
      </c>
      <c r="Q1651">
        <v>750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100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</row>
    <row r="1652" spans="1:32" x14ac:dyDescent="0.35">
      <c r="A1652" s="1">
        <v>45383</v>
      </c>
      <c r="B1652">
        <v>2024</v>
      </c>
      <c r="C1652">
        <v>4</v>
      </c>
      <c r="D1652">
        <v>2</v>
      </c>
      <c r="E1652">
        <v>0</v>
      </c>
      <c r="F1652">
        <v>0</v>
      </c>
      <c r="G1652" t="s">
        <v>267</v>
      </c>
      <c r="H1652" t="s">
        <v>265</v>
      </c>
      <c r="I1652" t="s">
        <v>687</v>
      </c>
      <c r="J1652" t="s">
        <v>688</v>
      </c>
      <c r="K1652" t="s">
        <v>690</v>
      </c>
      <c r="L1652" t="s">
        <v>63</v>
      </c>
      <c r="M1652" t="s">
        <v>1612</v>
      </c>
      <c r="N1652" t="s">
        <v>1616</v>
      </c>
      <c r="O1652">
        <v>0</v>
      </c>
      <c r="P1652">
        <v>120</v>
      </c>
      <c r="Q1652">
        <v>120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100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x14ac:dyDescent="0.35">
      <c r="A1653" s="1">
        <v>45413</v>
      </c>
      <c r="B1653">
        <v>2024</v>
      </c>
      <c r="C1653">
        <v>5</v>
      </c>
      <c r="D1653">
        <v>2</v>
      </c>
      <c r="E1653">
        <v>1</v>
      </c>
      <c r="F1653">
        <v>0</v>
      </c>
      <c r="G1653" t="s">
        <v>267</v>
      </c>
      <c r="H1653" t="s">
        <v>265</v>
      </c>
      <c r="I1653" t="s">
        <v>687</v>
      </c>
      <c r="J1653" t="s">
        <v>688</v>
      </c>
      <c r="K1653" t="s">
        <v>690</v>
      </c>
      <c r="L1653" t="s">
        <v>63</v>
      </c>
      <c r="M1653" t="s">
        <v>1612</v>
      </c>
      <c r="N1653" t="s">
        <v>1617</v>
      </c>
      <c r="O1653">
        <v>0</v>
      </c>
      <c r="P1653">
        <v>120</v>
      </c>
      <c r="Q1653">
        <v>120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100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</row>
    <row r="1654" spans="1:32" x14ac:dyDescent="0.35">
      <c r="A1654" s="1">
        <v>45444</v>
      </c>
      <c r="B1654">
        <v>2024</v>
      </c>
      <c r="C1654">
        <v>6</v>
      </c>
      <c r="D1654">
        <v>2</v>
      </c>
      <c r="E1654">
        <v>1</v>
      </c>
      <c r="F1654">
        <v>0</v>
      </c>
      <c r="G1654" t="s">
        <v>267</v>
      </c>
      <c r="H1654" t="s">
        <v>265</v>
      </c>
      <c r="I1654" t="s">
        <v>687</v>
      </c>
      <c r="J1654" t="s">
        <v>688</v>
      </c>
      <c r="K1654" t="s">
        <v>690</v>
      </c>
      <c r="L1654" t="s">
        <v>63</v>
      </c>
      <c r="M1654" t="s">
        <v>1612</v>
      </c>
      <c r="N1654" t="s">
        <v>1618</v>
      </c>
      <c r="O1654">
        <v>0</v>
      </c>
      <c r="P1654">
        <v>120</v>
      </c>
      <c r="Q1654">
        <v>120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100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</row>
    <row r="1655" spans="1:32" x14ac:dyDescent="0.35">
      <c r="A1655" s="1">
        <v>45383</v>
      </c>
      <c r="B1655">
        <v>2024</v>
      </c>
      <c r="C1655">
        <v>4</v>
      </c>
      <c r="D1655">
        <v>2</v>
      </c>
      <c r="E1655">
        <v>0</v>
      </c>
      <c r="F1655">
        <v>0</v>
      </c>
      <c r="G1655" t="s">
        <v>267</v>
      </c>
      <c r="H1655" t="s">
        <v>265</v>
      </c>
      <c r="I1655" t="s">
        <v>1356</v>
      </c>
      <c r="J1655" t="s">
        <v>1357</v>
      </c>
      <c r="K1655" t="s">
        <v>1359</v>
      </c>
      <c r="L1655" t="s">
        <v>63</v>
      </c>
      <c r="M1655" t="s">
        <v>1612</v>
      </c>
      <c r="N1655" t="s">
        <v>1616</v>
      </c>
      <c r="O1655">
        <v>0</v>
      </c>
      <c r="P1655">
        <v>-2120</v>
      </c>
      <c r="Q1655">
        <v>-2120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100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0</v>
      </c>
    </row>
    <row r="1656" spans="1:32" x14ac:dyDescent="0.35">
      <c r="A1656" s="1">
        <v>45413</v>
      </c>
      <c r="B1656">
        <v>2024</v>
      </c>
      <c r="C1656">
        <v>5</v>
      </c>
      <c r="D1656">
        <v>2</v>
      </c>
      <c r="E1656">
        <v>1</v>
      </c>
      <c r="F1656">
        <v>0</v>
      </c>
      <c r="G1656" t="s">
        <v>267</v>
      </c>
      <c r="H1656" t="s">
        <v>265</v>
      </c>
      <c r="I1656" t="s">
        <v>1356</v>
      </c>
      <c r="J1656" t="s">
        <v>1357</v>
      </c>
      <c r="K1656" t="s">
        <v>1359</v>
      </c>
      <c r="L1656" t="s">
        <v>63</v>
      </c>
      <c r="M1656" t="s">
        <v>1612</v>
      </c>
      <c r="N1656" t="s">
        <v>1617</v>
      </c>
      <c r="O1656">
        <v>0</v>
      </c>
      <c r="P1656">
        <v>-2120</v>
      </c>
      <c r="Q1656">
        <v>-2120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100</v>
      </c>
      <c r="AA1656">
        <v>1</v>
      </c>
      <c r="AB1656">
        <v>0</v>
      </c>
      <c r="AC1656">
        <v>0</v>
      </c>
      <c r="AD1656">
        <v>0</v>
      </c>
      <c r="AE1656">
        <v>0</v>
      </c>
      <c r="AF1656">
        <v>0</v>
      </c>
    </row>
    <row r="1657" spans="1:32" x14ac:dyDescent="0.35">
      <c r="A1657" s="1">
        <v>45444</v>
      </c>
      <c r="B1657">
        <v>2024</v>
      </c>
      <c r="C1657">
        <v>6</v>
      </c>
      <c r="D1657">
        <v>2</v>
      </c>
      <c r="E1657">
        <v>1</v>
      </c>
      <c r="F1657">
        <v>0</v>
      </c>
      <c r="G1657" t="s">
        <v>267</v>
      </c>
      <c r="H1657" t="s">
        <v>265</v>
      </c>
      <c r="I1657" t="s">
        <v>1356</v>
      </c>
      <c r="J1657" t="s">
        <v>1357</v>
      </c>
      <c r="K1657" t="s">
        <v>1359</v>
      </c>
      <c r="L1657" t="s">
        <v>63</v>
      </c>
      <c r="M1657" t="s">
        <v>1612</v>
      </c>
      <c r="N1657" t="s">
        <v>1618</v>
      </c>
      <c r="O1657">
        <v>0</v>
      </c>
      <c r="P1657">
        <v>-2120</v>
      </c>
      <c r="Q1657">
        <v>-2120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100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 x14ac:dyDescent="0.35">
      <c r="A1658" s="1">
        <v>45383</v>
      </c>
      <c r="B1658">
        <v>2024</v>
      </c>
      <c r="C1658">
        <v>4</v>
      </c>
      <c r="D1658">
        <v>2</v>
      </c>
      <c r="E1658">
        <v>0</v>
      </c>
      <c r="F1658">
        <v>0</v>
      </c>
      <c r="G1658" t="s">
        <v>624</v>
      </c>
      <c r="H1658" t="s">
        <v>622</v>
      </c>
      <c r="I1658" t="s">
        <v>1021</v>
      </c>
      <c r="J1658" t="s">
        <v>1022</v>
      </c>
      <c r="K1658" t="s">
        <v>1024</v>
      </c>
      <c r="L1658" t="s">
        <v>60</v>
      </c>
      <c r="M1658" t="s">
        <v>1612</v>
      </c>
      <c r="N1658" t="s">
        <v>1616</v>
      </c>
      <c r="O1658">
        <v>0</v>
      </c>
      <c r="P1658">
        <v>10250</v>
      </c>
      <c r="Q1658">
        <v>10250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100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0</v>
      </c>
    </row>
    <row r="1659" spans="1:32" x14ac:dyDescent="0.35">
      <c r="A1659" s="1">
        <v>45413</v>
      </c>
      <c r="B1659">
        <v>2024</v>
      </c>
      <c r="C1659">
        <v>5</v>
      </c>
      <c r="D1659">
        <v>2</v>
      </c>
      <c r="E1659">
        <v>1</v>
      </c>
      <c r="F1659">
        <v>0</v>
      </c>
      <c r="G1659" t="s">
        <v>624</v>
      </c>
      <c r="H1659" t="s">
        <v>622</v>
      </c>
      <c r="I1659" t="s">
        <v>1021</v>
      </c>
      <c r="J1659" t="s">
        <v>1022</v>
      </c>
      <c r="K1659" t="s">
        <v>1024</v>
      </c>
      <c r="L1659" t="s">
        <v>60</v>
      </c>
      <c r="M1659" t="s">
        <v>1612</v>
      </c>
      <c r="N1659" t="s">
        <v>1617</v>
      </c>
      <c r="O1659">
        <v>0</v>
      </c>
      <c r="P1659">
        <v>10250</v>
      </c>
      <c r="Q1659">
        <v>10250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100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</row>
    <row r="1660" spans="1:32" x14ac:dyDescent="0.35">
      <c r="A1660" s="1">
        <v>45444</v>
      </c>
      <c r="B1660">
        <v>2024</v>
      </c>
      <c r="C1660">
        <v>6</v>
      </c>
      <c r="D1660">
        <v>2</v>
      </c>
      <c r="E1660">
        <v>1</v>
      </c>
      <c r="F1660">
        <v>0</v>
      </c>
      <c r="G1660" t="s">
        <v>624</v>
      </c>
      <c r="H1660" t="s">
        <v>622</v>
      </c>
      <c r="I1660" t="s">
        <v>1021</v>
      </c>
      <c r="J1660" t="s">
        <v>1022</v>
      </c>
      <c r="K1660" t="s">
        <v>1024</v>
      </c>
      <c r="L1660" t="s">
        <v>60</v>
      </c>
      <c r="M1660" t="s">
        <v>1612</v>
      </c>
      <c r="N1660" t="s">
        <v>1618</v>
      </c>
      <c r="O1660">
        <v>0</v>
      </c>
      <c r="P1660">
        <v>10250</v>
      </c>
      <c r="Q1660">
        <v>10250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100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</row>
    <row r="1661" spans="1:32" x14ac:dyDescent="0.35">
      <c r="A1661" s="1">
        <v>45383</v>
      </c>
      <c r="B1661">
        <v>2024</v>
      </c>
      <c r="C1661">
        <v>4</v>
      </c>
      <c r="D1661">
        <v>2</v>
      </c>
      <c r="E1661">
        <v>0</v>
      </c>
      <c r="F1661">
        <v>0</v>
      </c>
      <c r="G1661" t="s">
        <v>629</v>
      </c>
      <c r="H1661" t="s">
        <v>272</v>
      </c>
      <c r="I1661" t="s">
        <v>1009</v>
      </c>
      <c r="J1661" t="s">
        <v>1010</v>
      </c>
      <c r="K1661" t="s">
        <v>994</v>
      </c>
      <c r="L1661" t="s">
        <v>66</v>
      </c>
      <c r="M1661" t="s">
        <v>1612</v>
      </c>
      <c r="N1661" t="s">
        <v>1616</v>
      </c>
      <c r="O1661">
        <v>0</v>
      </c>
      <c r="P1661">
        <v>11500</v>
      </c>
      <c r="Q1661">
        <v>11500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100</v>
      </c>
      <c r="AA1661">
        <v>1</v>
      </c>
      <c r="AB1661">
        <v>0</v>
      </c>
      <c r="AC1661">
        <v>0</v>
      </c>
      <c r="AD1661">
        <v>0</v>
      </c>
      <c r="AE1661">
        <v>0</v>
      </c>
      <c r="AF1661">
        <v>0</v>
      </c>
    </row>
    <row r="1662" spans="1:32" x14ac:dyDescent="0.35">
      <c r="A1662" s="1">
        <v>45413</v>
      </c>
      <c r="B1662">
        <v>2024</v>
      </c>
      <c r="C1662">
        <v>5</v>
      </c>
      <c r="D1662">
        <v>2</v>
      </c>
      <c r="E1662">
        <v>1</v>
      </c>
      <c r="F1662">
        <v>0</v>
      </c>
      <c r="G1662" t="s">
        <v>629</v>
      </c>
      <c r="H1662" t="s">
        <v>272</v>
      </c>
      <c r="I1662" t="s">
        <v>1009</v>
      </c>
      <c r="J1662" t="s">
        <v>1010</v>
      </c>
      <c r="K1662" t="s">
        <v>994</v>
      </c>
      <c r="L1662" t="s">
        <v>66</v>
      </c>
      <c r="M1662" t="s">
        <v>1612</v>
      </c>
      <c r="N1662" t="s">
        <v>1617</v>
      </c>
      <c r="O1662">
        <v>0</v>
      </c>
      <c r="P1662">
        <v>11500</v>
      </c>
      <c r="Q1662">
        <v>11500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100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</row>
    <row r="1663" spans="1:32" x14ac:dyDescent="0.35">
      <c r="A1663" s="1">
        <v>45444</v>
      </c>
      <c r="B1663">
        <v>2024</v>
      </c>
      <c r="C1663">
        <v>6</v>
      </c>
      <c r="D1663">
        <v>2</v>
      </c>
      <c r="E1663">
        <v>1</v>
      </c>
      <c r="F1663">
        <v>0</v>
      </c>
      <c r="G1663" t="s">
        <v>629</v>
      </c>
      <c r="H1663" t="s">
        <v>272</v>
      </c>
      <c r="I1663" t="s">
        <v>1009</v>
      </c>
      <c r="J1663" t="s">
        <v>1010</v>
      </c>
      <c r="K1663" t="s">
        <v>994</v>
      </c>
      <c r="L1663" t="s">
        <v>66</v>
      </c>
      <c r="M1663" t="s">
        <v>1612</v>
      </c>
      <c r="N1663" t="s">
        <v>1618</v>
      </c>
      <c r="O1663">
        <v>0</v>
      </c>
      <c r="P1663">
        <v>11500</v>
      </c>
      <c r="Q1663">
        <v>11500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100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 x14ac:dyDescent="0.35">
      <c r="A1664" s="1">
        <v>45383</v>
      </c>
      <c r="B1664">
        <v>2024</v>
      </c>
      <c r="C1664">
        <v>4</v>
      </c>
      <c r="D1664">
        <v>2</v>
      </c>
      <c r="E1664">
        <v>0</v>
      </c>
      <c r="F1664">
        <v>0</v>
      </c>
      <c r="G1664" t="s">
        <v>267</v>
      </c>
      <c r="H1664" t="s">
        <v>265</v>
      </c>
      <c r="I1664" t="s">
        <v>877</v>
      </c>
      <c r="J1664" t="s">
        <v>878</v>
      </c>
      <c r="K1664" t="s">
        <v>219</v>
      </c>
      <c r="L1664" t="s">
        <v>60</v>
      </c>
      <c r="M1664" t="s">
        <v>1612</v>
      </c>
      <c r="N1664" t="s">
        <v>1616</v>
      </c>
      <c r="O1664">
        <v>0</v>
      </c>
      <c r="P1664">
        <v>880</v>
      </c>
      <c r="Q1664">
        <v>880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100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0</v>
      </c>
    </row>
    <row r="1665" spans="1:32" x14ac:dyDescent="0.35">
      <c r="A1665" s="1">
        <v>45413</v>
      </c>
      <c r="B1665">
        <v>2024</v>
      </c>
      <c r="C1665">
        <v>5</v>
      </c>
      <c r="D1665">
        <v>2</v>
      </c>
      <c r="E1665">
        <v>1</v>
      </c>
      <c r="F1665">
        <v>0</v>
      </c>
      <c r="G1665" t="s">
        <v>267</v>
      </c>
      <c r="H1665" t="s">
        <v>265</v>
      </c>
      <c r="I1665" t="s">
        <v>877</v>
      </c>
      <c r="J1665" t="s">
        <v>878</v>
      </c>
      <c r="K1665" t="s">
        <v>219</v>
      </c>
      <c r="L1665" t="s">
        <v>60</v>
      </c>
      <c r="M1665" t="s">
        <v>1612</v>
      </c>
      <c r="N1665" t="s">
        <v>1617</v>
      </c>
      <c r="O1665">
        <v>0</v>
      </c>
      <c r="P1665">
        <v>880</v>
      </c>
      <c r="Q1665">
        <v>880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100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</row>
    <row r="1666" spans="1:32" x14ac:dyDescent="0.35">
      <c r="A1666" s="1">
        <v>45444</v>
      </c>
      <c r="B1666">
        <v>2024</v>
      </c>
      <c r="C1666">
        <v>6</v>
      </c>
      <c r="D1666">
        <v>2</v>
      </c>
      <c r="E1666">
        <v>1</v>
      </c>
      <c r="F1666">
        <v>0</v>
      </c>
      <c r="G1666" t="s">
        <v>267</v>
      </c>
      <c r="H1666" t="s">
        <v>265</v>
      </c>
      <c r="I1666" t="s">
        <v>877</v>
      </c>
      <c r="J1666" t="s">
        <v>878</v>
      </c>
      <c r="K1666" t="s">
        <v>219</v>
      </c>
      <c r="L1666" t="s">
        <v>60</v>
      </c>
      <c r="M1666" t="s">
        <v>1612</v>
      </c>
      <c r="N1666" t="s">
        <v>1618</v>
      </c>
      <c r="O1666">
        <v>0</v>
      </c>
      <c r="P1666">
        <v>880</v>
      </c>
      <c r="Q1666">
        <v>880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100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0</v>
      </c>
    </row>
    <row r="1667" spans="1:32" x14ac:dyDescent="0.35">
      <c r="A1667" s="1">
        <v>45383</v>
      </c>
      <c r="B1667">
        <v>2024</v>
      </c>
      <c r="C1667">
        <v>4</v>
      </c>
      <c r="D1667">
        <v>2</v>
      </c>
      <c r="E1667">
        <v>0</v>
      </c>
      <c r="F1667">
        <v>0</v>
      </c>
      <c r="G1667" t="s">
        <v>294</v>
      </c>
      <c r="H1667" t="s">
        <v>292</v>
      </c>
      <c r="I1667" t="s">
        <v>1021</v>
      </c>
      <c r="J1667" t="s">
        <v>1022</v>
      </c>
      <c r="K1667" t="s">
        <v>1024</v>
      </c>
      <c r="L1667" t="s">
        <v>75</v>
      </c>
      <c r="M1667" t="s">
        <v>1612</v>
      </c>
      <c r="N1667" t="s">
        <v>1616</v>
      </c>
      <c r="O1667">
        <v>0</v>
      </c>
      <c r="P1667">
        <v>880</v>
      </c>
      <c r="Q1667">
        <v>880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100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</row>
    <row r="1668" spans="1:32" x14ac:dyDescent="0.35">
      <c r="A1668" s="1">
        <v>45413</v>
      </c>
      <c r="B1668">
        <v>2024</v>
      </c>
      <c r="C1668">
        <v>5</v>
      </c>
      <c r="D1668">
        <v>2</v>
      </c>
      <c r="E1668">
        <v>1</v>
      </c>
      <c r="F1668">
        <v>0</v>
      </c>
      <c r="G1668" t="s">
        <v>294</v>
      </c>
      <c r="H1668" t="s">
        <v>292</v>
      </c>
      <c r="I1668" t="s">
        <v>1021</v>
      </c>
      <c r="J1668" t="s">
        <v>1022</v>
      </c>
      <c r="K1668" t="s">
        <v>1024</v>
      </c>
      <c r="L1668" t="s">
        <v>75</v>
      </c>
      <c r="M1668" t="s">
        <v>1612</v>
      </c>
      <c r="N1668" t="s">
        <v>1617</v>
      </c>
      <c r="O1668">
        <v>0</v>
      </c>
      <c r="P1668">
        <v>880</v>
      </c>
      <c r="Q1668">
        <v>880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100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</row>
    <row r="1669" spans="1:32" x14ac:dyDescent="0.35">
      <c r="A1669" s="1">
        <v>45444</v>
      </c>
      <c r="B1669">
        <v>2024</v>
      </c>
      <c r="C1669">
        <v>6</v>
      </c>
      <c r="D1669">
        <v>2</v>
      </c>
      <c r="E1669">
        <v>1</v>
      </c>
      <c r="F1669">
        <v>0</v>
      </c>
      <c r="G1669" t="s">
        <v>294</v>
      </c>
      <c r="H1669" t="s">
        <v>292</v>
      </c>
      <c r="I1669" t="s">
        <v>1021</v>
      </c>
      <c r="J1669" t="s">
        <v>1022</v>
      </c>
      <c r="K1669" t="s">
        <v>1024</v>
      </c>
      <c r="L1669" t="s">
        <v>75</v>
      </c>
      <c r="M1669" t="s">
        <v>1612</v>
      </c>
      <c r="N1669" t="s">
        <v>1618</v>
      </c>
      <c r="O1669">
        <v>0</v>
      </c>
      <c r="P1669">
        <v>880</v>
      </c>
      <c r="Q1669">
        <v>880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100</v>
      </c>
      <c r="AA1669">
        <v>1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x14ac:dyDescent="0.35">
      <c r="A1670" s="1">
        <v>45383</v>
      </c>
      <c r="B1670">
        <v>2024</v>
      </c>
      <c r="C1670">
        <v>4</v>
      </c>
      <c r="D1670">
        <v>2</v>
      </c>
      <c r="E1670">
        <v>0</v>
      </c>
      <c r="F1670">
        <v>0</v>
      </c>
      <c r="G1670" t="s">
        <v>635</v>
      </c>
      <c r="H1670" t="s">
        <v>288</v>
      </c>
      <c r="I1670" t="s">
        <v>1151</v>
      </c>
      <c r="J1670" t="s">
        <v>1152</v>
      </c>
      <c r="K1670" t="s">
        <v>1154</v>
      </c>
      <c r="L1670" t="s">
        <v>60</v>
      </c>
      <c r="M1670" t="s">
        <v>1612</v>
      </c>
      <c r="N1670" t="s">
        <v>1616</v>
      </c>
      <c r="O1670">
        <v>0</v>
      </c>
      <c r="P1670">
        <v>7000</v>
      </c>
      <c r="Q1670">
        <v>7000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100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x14ac:dyDescent="0.35">
      <c r="A1671" s="1">
        <v>45413</v>
      </c>
      <c r="B1671">
        <v>2024</v>
      </c>
      <c r="C1671">
        <v>5</v>
      </c>
      <c r="D1671">
        <v>2</v>
      </c>
      <c r="E1671">
        <v>1</v>
      </c>
      <c r="F1671">
        <v>0</v>
      </c>
      <c r="G1671" t="s">
        <v>635</v>
      </c>
      <c r="H1671" t="s">
        <v>288</v>
      </c>
      <c r="I1671" t="s">
        <v>1151</v>
      </c>
      <c r="J1671" t="s">
        <v>1152</v>
      </c>
      <c r="K1671" t="s">
        <v>1154</v>
      </c>
      <c r="L1671" t="s">
        <v>60</v>
      </c>
      <c r="M1671" t="s">
        <v>1612</v>
      </c>
      <c r="N1671" t="s">
        <v>1617</v>
      </c>
      <c r="O1671">
        <v>0</v>
      </c>
      <c r="P1671">
        <v>7000</v>
      </c>
      <c r="Q1671">
        <v>7000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100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 x14ac:dyDescent="0.35">
      <c r="A1672" s="1">
        <v>45444</v>
      </c>
      <c r="B1672">
        <v>2024</v>
      </c>
      <c r="C1672">
        <v>6</v>
      </c>
      <c r="D1672">
        <v>2</v>
      </c>
      <c r="E1672">
        <v>1</v>
      </c>
      <c r="F1672">
        <v>0</v>
      </c>
      <c r="G1672" t="s">
        <v>635</v>
      </c>
      <c r="H1672" t="s">
        <v>288</v>
      </c>
      <c r="I1672" t="s">
        <v>1151</v>
      </c>
      <c r="J1672" t="s">
        <v>1152</v>
      </c>
      <c r="K1672" t="s">
        <v>1154</v>
      </c>
      <c r="L1672" t="s">
        <v>60</v>
      </c>
      <c r="M1672" t="s">
        <v>1612</v>
      </c>
      <c r="N1672" t="s">
        <v>1618</v>
      </c>
      <c r="O1672">
        <v>0</v>
      </c>
      <c r="P1672">
        <v>7000</v>
      </c>
      <c r="Q1672">
        <v>7000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100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 x14ac:dyDescent="0.35">
      <c r="A1673" s="1">
        <v>45383</v>
      </c>
      <c r="B1673">
        <v>2024</v>
      </c>
      <c r="C1673">
        <v>4</v>
      </c>
      <c r="D1673">
        <v>2</v>
      </c>
      <c r="E1673">
        <v>0</v>
      </c>
      <c r="F1673">
        <v>0</v>
      </c>
      <c r="G1673" t="s">
        <v>267</v>
      </c>
      <c r="H1673" t="s">
        <v>265</v>
      </c>
      <c r="I1673" t="s">
        <v>1085</v>
      </c>
      <c r="J1673" t="s">
        <v>1086</v>
      </c>
      <c r="K1673" t="s">
        <v>1088</v>
      </c>
      <c r="L1673" t="s">
        <v>60</v>
      </c>
      <c r="M1673" t="s">
        <v>1612</v>
      </c>
      <c r="N1673" t="s">
        <v>1616</v>
      </c>
      <c r="O1673">
        <v>0</v>
      </c>
      <c r="P1673">
        <v>500</v>
      </c>
      <c r="Q1673">
        <v>500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100</v>
      </c>
      <c r="AA1673">
        <v>1</v>
      </c>
      <c r="AB1673">
        <v>0</v>
      </c>
      <c r="AC1673">
        <v>0</v>
      </c>
      <c r="AD1673">
        <v>0</v>
      </c>
      <c r="AE1673">
        <v>0</v>
      </c>
      <c r="AF1673">
        <v>0</v>
      </c>
    </row>
    <row r="1674" spans="1:32" x14ac:dyDescent="0.35">
      <c r="A1674" s="1">
        <v>45413</v>
      </c>
      <c r="B1674">
        <v>2024</v>
      </c>
      <c r="C1674">
        <v>5</v>
      </c>
      <c r="D1674">
        <v>2</v>
      </c>
      <c r="E1674">
        <v>1</v>
      </c>
      <c r="F1674">
        <v>0</v>
      </c>
      <c r="G1674" t="s">
        <v>267</v>
      </c>
      <c r="H1674" t="s">
        <v>265</v>
      </c>
      <c r="I1674" t="s">
        <v>1085</v>
      </c>
      <c r="J1674" t="s">
        <v>1086</v>
      </c>
      <c r="K1674" t="s">
        <v>1088</v>
      </c>
      <c r="L1674" t="s">
        <v>60</v>
      </c>
      <c r="M1674" t="s">
        <v>1612</v>
      </c>
      <c r="N1674" t="s">
        <v>1617</v>
      </c>
      <c r="O1674">
        <v>0</v>
      </c>
      <c r="P1674">
        <v>500</v>
      </c>
      <c r="Q1674">
        <v>500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100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 x14ac:dyDescent="0.35">
      <c r="A1675" s="1">
        <v>45444</v>
      </c>
      <c r="B1675">
        <v>2024</v>
      </c>
      <c r="C1675">
        <v>6</v>
      </c>
      <c r="D1675">
        <v>2</v>
      </c>
      <c r="E1675">
        <v>1</v>
      </c>
      <c r="F1675">
        <v>0</v>
      </c>
      <c r="G1675" t="s">
        <v>267</v>
      </c>
      <c r="H1675" t="s">
        <v>265</v>
      </c>
      <c r="I1675" t="s">
        <v>1085</v>
      </c>
      <c r="J1675" t="s">
        <v>1086</v>
      </c>
      <c r="K1675" t="s">
        <v>1088</v>
      </c>
      <c r="L1675" t="s">
        <v>60</v>
      </c>
      <c r="M1675" t="s">
        <v>1612</v>
      </c>
      <c r="N1675" t="s">
        <v>1618</v>
      </c>
      <c r="O1675">
        <v>0</v>
      </c>
      <c r="P1675">
        <v>500</v>
      </c>
      <c r="Q1675">
        <v>500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100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x14ac:dyDescent="0.35">
      <c r="A1676" s="1">
        <v>45383</v>
      </c>
      <c r="B1676">
        <v>2024</v>
      </c>
      <c r="C1676">
        <v>4</v>
      </c>
      <c r="D1676">
        <v>2</v>
      </c>
      <c r="E1676">
        <v>0</v>
      </c>
      <c r="F1676">
        <v>0</v>
      </c>
      <c r="G1676" t="s">
        <v>267</v>
      </c>
      <c r="H1676" t="s">
        <v>265</v>
      </c>
      <c r="I1676" t="s">
        <v>790</v>
      </c>
      <c r="J1676" t="s">
        <v>791</v>
      </c>
      <c r="K1676" t="s">
        <v>787</v>
      </c>
      <c r="L1676" t="s">
        <v>60</v>
      </c>
      <c r="M1676" t="s">
        <v>1612</v>
      </c>
      <c r="N1676" t="s">
        <v>1616</v>
      </c>
      <c r="O1676">
        <v>0</v>
      </c>
      <c r="P1676">
        <v>500</v>
      </c>
      <c r="Q1676">
        <v>500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100</v>
      </c>
      <c r="AA1676">
        <v>1</v>
      </c>
      <c r="AB1676">
        <v>0</v>
      </c>
      <c r="AC1676">
        <v>0</v>
      </c>
      <c r="AD1676">
        <v>0</v>
      </c>
      <c r="AE1676">
        <v>0</v>
      </c>
      <c r="AF1676">
        <v>0</v>
      </c>
    </row>
    <row r="1677" spans="1:32" x14ac:dyDescent="0.35">
      <c r="A1677" s="1">
        <v>45413</v>
      </c>
      <c r="B1677">
        <v>2024</v>
      </c>
      <c r="C1677">
        <v>5</v>
      </c>
      <c r="D1677">
        <v>2</v>
      </c>
      <c r="E1677">
        <v>1</v>
      </c>
      <c r="F1677">
        <v>0</v>
      </c>
      <c r="G1677" t="s">
        <v>267</v>
      </c>
      <c r="H1677" t="s">
        <v>265</v>
      </c>
      <c r="I1677" t="s">
        <v>790</v>
      </c>
      <c r="J1677" t="s">
        <v>791</v>
      </c>
      <c r="K1677" t="s">
        <v>787</v>
      </c>
      <c r="L1677" t="s">
        <v>60</v>
      </c>
      <c r="M1677" t="s">
        <v>1612</v>
      </c>
      <c r="N1677" t="s">
        <v>1617</v>
      </c>
      <c r="O1677">
        <v>0</v>
      </c>
      <c r="P1677">
        <v>500</v>
      </c>
      <c r="Q1677">
        <v>500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100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0</v>
      </c>
    </row>
    <row r="1678" spans="1:32" x14ac:dyDescent="0.35">
      <c r="A1678" s="1">
        <v>45444</v>
      </c>
      <c r="B1678">
        <v>2024</v>
      </c>
      <c r="C1678">
        <v>6</v>
      </c>
      <c r="D1678">
        <v>2</v>
      </c>
      <c r="E1678">
        <v>1</v>
      </c>
      <c r="F1678">
        <v>0</v>
      </c>
      <c r="G1678" t="s">
        <v>267</v>
      </c>
      <c r="H1678" t="s">
        <v>265</v>
      </c>
      <c r="I1678" t="s">
        <v>790</v>
      </c>
      <c r="J1678" t="s">
        <v>791</v>
      </c>
      <c r="K1678" t="s">
        <v>787</v>
      </c>
      <c r="L1678" t="s">
        <v>60</v>
      </c>
      <c r="M1678" t="s">
        <v>1612</v>
      </c>
      <c r="N1678" t="s">
        <v>1618</v>
      </c>
      <c r="O1678">
        <v>0</v>
      </c>
      <c r="P1678">
        <v>500</v>
      </c>
      <c r="Q1678">
        <v>500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100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x14ac:dyDescent="0.35">
      <c r="A1679" s="1">
        <v>45383</v>
      </c>
      <c r="B1679">
        <v>2024</v>
      </c>
      <c r="C1679">
        <v>4</v>
      </c>
      <c r="D1679">
        <v>2</v>
      </c>
      <c r="E1679">
        <v>0</v>
      </c>
      <c r="F1679">
        <v>0</v>
      </c>
      <c r="G1679" t="s">
        <v>267</v>
      </c>
      <c r="H1679" t="s">
        <v>265</v>
      </c>
      <c r="I1679" t="s">
        <v>1353</v>
      </c>
      <c r="J1679" t="s">
        <v>1354</v>
      </c>
      <c r="K1679" t="s">
        <v>1346</v>
      </c>
      <c r="L1679" t="s">
        <v>66</v>
      </c>
      <c r="M1679" t="s">
        <v>1612</v>
      </c>
      <c r="N1679" t="s">
        <v>1616</v>
      </c>
      <c r="O1679">
        <v>0</v>
      </c>
      <c r="P1679">
        <v>-4250</v>
      </c>
      <c r="Q1679">
        <v>-4250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100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 x14ac:dyDescent="0.35">
      <c r="A1680" s="1">
        <v>45413</v>
      </c>
      <c r="B1680">
        <v>2024</v>
      </c>
      <c r="C1680">
        <v>5</v>
      </c>
      <c r="D1680">
        <v>2</v>
      </c>
      <c r="E1680">
        <v>1</v>
      </c>
      <c r="F1680">
        <v>0</v>
      </c>
      <c r="G1680" t="s">
        <v>267</v>
      </c>
      <c r="H1680" t="s">
        <v>265</v>
      </c>
      <c r="I1680" t="s">
        <v>1353</v>
      </c>
      <c r="J1680" t="s">
        <v>1354</v>
      </c>
      <c r="K1680" t="s">
        <v>1346</v>
      </c>
      <c r="L1680" t="s">
        <v>66</v>
      </c>
      <c r="M1680" t="s">
        <v>1612</v>
      </c>
      <c r="N1680" t="s">
        <v>1617</v>
      </c>
      <c r="O1680">
        <v>0</v>
      </c>
      <c r="P1680">
        <v>-4250</v>
      </c>
      <c r="Q1680">
        <v>-4250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100</v>
      </c>
      <c r="AA1680">
        <v>1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 x14ac:dyDescent="0.35">
      <c r="A1681" s="1">
        <v>45444</v>
      </c>
      <c r="B1681">
        <v>2024</v>
      </c>
      <c r="C1681">
        <v>6</v>
      </c>
      <c r="D1681">
        <v>2</v>
      </c>
      <c r="E1681">
        <v>1</v>
      </c>
      <c r="F1681">
        <v>0</v>
      </c>
      <c r="G1681" t="s">
        <v>267</v>
      </c>
      <c r="H1681" t="s">
        <v>265</v>
      </c>
      <c r="I1681" t="s">
        <v>1353</v>
      </c>
      <c r="J1681" t="s">
        <v>1354</v>
      </c>
      <c r="K1681" t="s">
        <v>1346</v>
      </c>
      <c r="L1681" t="s">
        <v>66</v>
      </c>
      <c r="M1681" t="s">
        <v>1612</v>
      </c>
      <c r="N1681" t="s">
        <v>1618</v>
      </c>
      <c r="O1681">
        <v>0</v>
      </c>
      <c r="P1681">
        <v>-4250</v>
      </c>
      <c r="Q1681">
        <v>-4250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100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 x14ac:dyDescent="0.35">
      <c r="A1682" s="1">
        <v>45383</v>
      </c>
      <c r="B1682">
        <v>2024</v>
      </c>
      <c r="C1682">
        <v>4</v>
      </c>
      <c r="D1682">
        <v>2</v>
      </c>
      <c r="E1682">
        <v>0</v>
      </c>
      <c r="F1682">
        <v>0</v>
      </c>
      <c r="G1682" t="s">
        <v>267</v>
      </c>
      <c r="H1682" t="s">
        <v>265</v>
      </c>
      <c r="I1682" t="s">
        <v>1374</v>
      </c>
      <c r="J1682" t="s">
        <v>1375</v>
      </c>
      <c r="K1682" t="s">
        <v>1377</v>
      </c>
      <c r="L1682" t="s">
        <v>66</v>
      </c>
      <c r="M1682" t="s">
        <v>1612</v>
      </c>
      <c r="N1682" t="s">
        <v>1616</v>
      </c>
      <c r="O1682">
        <v>0</v>
      </c>
      <c r="P1682">
        <v>-3620</v>
      </c>
      <c r="Q1682">
        <v>-3620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100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x14ac:dyDescent="0.35">
      <c r="A1683" s="1">
        <v>45413</v>
      </c>
      <c r="B1683">
        <v>2024</v>
      </c>
      <c r="C1683">
        <v>5</v>
      </c>
      <c r="D1683">
        <v>2</v>
      </c>
      <c r="E1683">
        <v>1</v>
      </c>
      <c r="F1683">
        <v>0</v>
      </c>
      <c r="G1683" t="s">
        <v>267</v>
      </c>
      <c r="H1683" t="s">
        <v>265</v>
      </c>
      <c r="I1683" t="s">
        <v>1374</v>
      </c>
      <c r="J1683" t="s">
        <v>1375</v>
      </c>
      <c r="K1683" t="s">
        <v>1377</v>
      </c>
      <c r="L1683" t="s">
        <v>66</v>
      </c>
      <c r="M1683" t="s">
        <v>1612</v>
      </c>
      <c r="N1683" t="s">
        <v>1617</v>
      </c>
      <c r="O1683">
        <v>0</v>
      </c>
      <c r="P1683">
        <v>-3620</v>
      </c>
      <c r="Q1683">
        <v>-3620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100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0</v>
      </c>
    </row>
    <row r="1684" spans="1:32" x14ac:dyDescent="0.35">
      <c r="A1684" s="1">
        <v>45444</v>
      </c>
      <c r="B1684">
        <v>2024</v>
      </c>
      <c r="C1684">
        <v>6</v>
      </c>
      <c r="D1684">
        <v>2</v>
      </c>
      <c r="E1684">
        <v>1</v>
      </c>
      <c r="F1684">
        <v>0</v>
      </c>
      <c r="G1684" t="s">
        <v>267</v>
      </c>
      <c r="H1684" t="s">
        <v>265</v>
      </c>
      <c r="I1684" t="s">
        <v>1374</v>
      </c>
      <c r="J1684" t="s">
        <v>1375</v>
      </c>
      <c r="K1684" t="s">
        <v>1377</v>
      </c>
      <c r="L1684" t="s">
        <v>66</v>
      </c>
      <c r="M1684" t="s">
        <v>1612</v>
      </c>
      <c r="N1684" t="s">
        <v>1618</v>
      </c>
      <c r="O1684">
        <v>0</v>
      </c>
      <c r="P1684">
        <v>-3620</v>
      </c>
      <c r="Q1684">
        <v>-3620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100</v>
      </c>
      <c r="AA1684">
        <v>1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 x14ac:dyDescent="0.35">
      <c r="A1685" s="1">
        <v>45383</v>
      </c>
      <c r="B1685">
        <v>2024</v>
      </c>
      <c r="C1685">
        <v>4</v>
      </c>
      <c r="D1685">
        <v>2</v>
      </c>
      <c r="E1685">
        <v>0</v>
      </c>
      <c r="F1685">
        <v>0</v>
      </c>
      <c r="G1685" t="s">
        <v>267</v>
      </c>
      <c r="H1685" t="s">
        <v>265</v>
      </c>
      <c r="I1685" t="s">
        <v>1396</v>
      </c>
      <c r="J1685" t="s">
        <v>554</v>
      </c>
      <c r="K1685" t="s">
        <v>1398</v>
      </c>
      <c r="L1685" t="s">
        <v>66</v>
      </c>
      <c r="M1685" t="s">
        <v>1612</v>
      </c>
      <c r="N1685" t="s">
        <v>1616</v>
      </c>
      <c r="O1685">
        <v>0</v>
      </c>
      <c r="P1685">
        <v>-22000</v>
      </c>
      <c r="Q1685">
        <v>-22000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100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x14ac:dyDescent="0.35">
      <c r="A1686" s="1">
        <v>45413</v>
      </c>
      <c r="B1686">
        <v>2024</v>
      </c>
      <c r="C1686">
        <v>5</v>
      </c>
      <c r="D1686">
        <v>2</v>
      </c>
      <c r="E1686">
        <v>1</v>
      </c>
      <c r="F1686">
        <v>0</v>
      </c>
      <c r="G1686" t="s">
        <v>267</v>
      </c>
      <c r="H1686" t="s">
        <v>265</v>
      </c>
      <c r="I1686" t="s">
        <v>1396</v>
      </c>
      <c r="J1686" t="s">
        <v>554</v>
      </c>
      <c r="K1686" t="s">
        <v>1398</v>
      </c>
      <c r="L1686" t="s">
        <v>66</v>
      </c>
      <c r="M1686" t="s">
        <v>1612</v>
      </c>
      <c r="N1686" t="s">
        <v>1617</v>
      </c>
      <c r="O1686">
        <v>0</v>
      </c>
      <c r="P1686">
        <v>-22000</v>
      </c>
      <c r="Q1686">
        <v>-22000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100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0</v>
      </c>
    </row>
    <row r="1687" spans="1:32" x14ac:dyDescent="0.35">
      <c r="A1687" s="1">
        <v>45444</v>
      </c>
      <c r="B1687">
        <v>2024</v>
      </c>
      <c r="C1687">
        <v>6</v>
      </c>
      <c r="D1687">
        <v>2</v>
      </c>
      <c r="E1687">
        <v>1</v>
      </c>
      <c r="F1687">
        <v>0</v>
      </c>
      <c r="G1687" t="s">
        <v>267</v>
      </c>
      <c r="H1687" t="s">
        <v>265</v>
      </c>
      <c r="I1687" t="s">
        <v>1396</v>
      </c>
      <c r="J1687" t="s">
        <v>554</v>
      </c>
      <c r="K1687" t="s">
        <v>1398</v>
      </c>
      <c r="L1687" t="s">
        <v>66</v>
      </c>
      <c r="M1687" t="s">
        <v>1612</v>
      </c>
      <c r="N1687" t="s">
        <v>1618</v>
      </c>
      <c r="O1687">
        <v>0</v>
      </c>
      <c r="P1687">
        <v>-22000</v>
      </c>
      <c r="Q1687">
        <v>-22000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100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</row>
    <row r="1688" spans="1:32" x14ac:dyDescent="0.35">
      <c r="A1688" s="1">
        <v>45383</v>
      </c>
      <c r="B1688">
        <v>2024</v>
      </c>
      <c r="C1688">
        <v>4</v>
      </c>
      <c r="D1688">
        <v>2</v>
      </c>
      <c r="E1688">
        <v>0</v>
      </c>
      <c r="F1688">
        <v>0</v>
      </c>
      <c r="G1688" t="s">
        <v>294</v>
      </c>
      <c r="H1688" t="s">
        <v>292</v>
      </c>
      <c r="I1688" t="s">
        <v>865</v>
      </c>
      <c r="J1688" t="s">
        <v>866</v>
      </c>
      <c r="K1688" t="s">
        <v>219</v>
      </c>
      <c r="L1688" t="s">
        <v>75</v>
      </c>
      <c r="M1688" t="s">
        <v>1612</v>
      </c>
      <c r="N1688" t="s">
        <v>1616</v>
      </c>
      <c r="O1688">
        <v>0</v>
      </c>
      <c r="P1688">
        <v>1250</v>
      </c>
      <c r="Q1688">
        <v>1250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100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</row>
    <row r="1689" spans="1:32" x14ac:dyDescent="0.35">
      <c r="A1689" s="1">
        <v>45413</v>
      </c>
      <c r="B1689">
        <v>2024</v>
      </c>
      <c r="C1689">
        <v>5</v>
      </c>
      <c r="D1689">
        <v>2</v>
      </c>
      <c r="E1689">
        <v>1</v>
      </c>
      <c r="F1689">
        <v>0</v>
      </c>
      <c r="G1689" t="s">
        <v>294</v>
      </c>
      <c r="H1689" t="s">
        <v>292</v>
      </c>
      <c r="I1689" t="s">
        <v>865</v>
      </c>
      <c r="J1689" t="s">
        <v>866</v>
      </c>
      <c r="K1689" t="s">
        <v>219</v>
      </c>
      <c r="L1689" t="s">
        <v>75</v>
      </c>
      <c r="M1689" t="s">
        <v>1612</v>
      </c>
      <c r="N1689" t="s">
        <v>1617</v>
      </c>
      <c r="O1689">
        <v>0</v>
      </c>
      <c r="P1689">
        <v>1250</v>
      </c>
      <c r="Q1689">
        <v>1250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100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 x14ac:dyDescent="0.35">
      <c r="A1690" s="1">
        <v>45444</v>
      </c>
      <c r="B1690">
        <v>2024</v>
      </c>
      <c r="C1690">
        <v>6</v>
      </c>
      <c r="D1690">
        <v>2</v>
      </c>
      <c r="E1690">
        <v>1</v>
      </c>
      <c r="F1690">
        <v>0</v>
      </c>
      <c r="G1690" t="s">
        <v>294</v>
      </c>
      <c r="H1690" t="s">
        <v>292</v>
      </c>
      <c r="I1690" t="s">
        <v>865</v>
      </c>
      <c r="J1690" t="s">
        <v>866</v>
      </c>
      <c r="K1690" t="s">
        <v>219</v>
      </c>
      <c r="L1690" t="s">
        <v>75</v>
      </c>
      <c r="M1690" t="s">
        <v>1612</v>
      </c>
      <c r="N1690" t="s">
        <v>1618</v>
      </c>
      <c r="O1690">
        <v>0</v>
      </c>
      <c r="P1690">
        <v>1250</v>
      </c>
      <c r="Q1690">
        <v>1250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100</v>
      </c>
      <c r="AA1690">
        <v>1</v>
      </c>
      <c r="AB1690">
        <v>0</v>
      </c>
      <c r="AC1690">
        <v>0</v>
      </c>
      <c r="AD1690">
        <v>0</v>
      </c>
      <c r="AE1690">
        <v>0</v>
      </c>
      <c r="AF1690">
        <v>0</v>
      </c>
    </row>
    <row r="1691" spans="1:32" x14ac:dyDescent="0.35">
      <c r="A1691" s="1">
        <v>45383</v>
      </c>
      <c r="B1691">
        <v>2024</v>
      </c>
      <c r="C1691">
        <v>4</v>
      </c>
      <c r="D1691">
        <v>2</v>
      </c>
      <c r="E1691">
        <v>0</v>
      </c>
      <c r="F1691">
        <v>0</v>
      </c>
      <c r="G1691" t="s">
        <v>294</v>
      </c>
      <c r="H1691" t="s">
        <v>292</v>
      </c>
      <c r="I1691" t="s">
        <v>1151</v>
      </c>
      <c r="J1691" t="s">
        <v>1152</v>
      </c>
      <c r="K1691" t="s">
        <v>1154</v>
      </c>
      <c r="L1691" t="s">
        <v>75</v>
      </c>
      <c r="M1691" t="s">
        <v>1612</v>
      </c>
      <c r="N1691" t="s">
        <v>1616</v>
      </c>
      <c r="O1691">
        <v>0</v>
      </c>
      <c r="P1691">
        <v>1500</v>
      </c>
      <c r="Q1691">
        <v>1500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100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0</v>
      </c>
    </row>
    <row r="1692" spans="1:32" x14ac:dyDescent="0.35">
      <c r="A1692" s="1">
        <v>45413</v>
      </c>
      <c r="B1692">
        <v>2024</v>
      </c>
      <c r="C1692">
        <v>5</v>
      </c>
      <c r="D1692">
        <v>2</v>
      </c>
      <c r="E1692">
        <v>1</v>
      </c>
      <c r="F1692">
        <v>0</v>
      </c>
      <c r="G1692" t="s">
        <v>294</v>
      </c>
      <c r="H1692" t="s">
        <v>292</v>
      </c>
      <c r="I1692" t="s">
        <v>1151</v>
      </c>
      <c r="J1692" t="s">
        <v>1152</v>
      </c>
      <c r="K1692" t="s">
        <v>1154</v>
      </c>
      <c r="L1692" t="s">
        <v>75</v>
      </c>
      <c r="M1692" t="s">
        <v>1612</v>
      </c>
      <c r="N1692" t="s">
        <v>1617</v>
      </c>
      <c r="O1692">
        <v>0</v>
      </c>
      <c r="P1692">
        <v>1500</v>
      </c>
      <c r="Q1692">
        <v>1500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100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0</v>
      </c>
    </row>
    <row r="1693" spans="1:32" x14ac:dyDescent="0.35">
      <c r="A1693" s="1">
        <v>45444</v>
      </c>
      <c r="B1693">
        <v>2024</v>
      </c>
      <c r="C1693">
        <v>6</v>
      </c>
      <c r="D1693">
        <v>2</v>
      </c>
      <c r="E1693">
        <v>1</v>
      </c>
      <c r="F1693">
        <v>0</v>
      </c>
      <c r="G1693" t="s">
        <v>294</v>
      </c>
      <c r="H1693" t="s">
        <v>292</v>
      </c>
      <c r="I1693" t="s">
        <v>1151</v>
      </c>
      <c r="J1693" t="s">
        <v>1152</v>
      </c>
      <c r="K1693" t="s">
        <v>1154</v>
      </c>
      <c r="L1693" t="s">
        <v>75</v>
      </c>
      <c r="M1693" t="s">
        <v>1612</v>
      </c>
      <c r="N1693" t="s">
        <v>1618</v>
      </c>
      <c r="O1693">
        <v>0</v>
      </c>
      <c r="P1693">
        <v>1500</v>
      </c>
      <c r="Q1693">
        <v>1500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100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0</v>
      </c>
    </row>
    <row r="1694" spans="1:32" x14ac:dyDescent="0.35">
      <c r="A1694" s="1">
        <v>45383</v>
      </c>
      <c r="B1694">
        <v>2024</v>
      </c>
      <c r="C1694">
        <v>4</v>
      </c>
      <c r="D1694">
        <v>2</v>
      </c>
      <c r="E1694">
        <v>0</v>
      </c>
      <c r="F1694">
        <v>0</v>
      </c>
      <c r="G1694" t="s">
        <v>635</v>
      </c>
      <c r="H1694" t="s">
        <v>288</v>
      </c>
      <c r="I1694" t="s">
        <v>1356</v>
      </c>
      <c r="J1694" t="s">
        <v>1357</v>
      </c>
      <c r="K1694" t="s">
        <v>1359</v>
      </c>
      <c r="L1694" t="s">
        <v>63</v>
      </c>
      <c r="M1694" t="s">
        <v>1612</v>
      </c>
      <c r="N1694" t="s">
        <v>1616</v>
      </c>
      <c r="O1694">
        <v>0</v>
      </c>
      <c r="P1694">
        <v>-7000</v>
      </c>
      <c r="Q1694">
        <v>-7000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100</v>
      </c>
      <c r="AA1694">
        <v>1</v>
      </c>
      <c r="AB1694">
        <v>0</v>
      </c>
      <c r="AC1694">
        <v>0</v>
      </c>
      <c r="AD1694">
        <v>0</v>
      </c>
      <c r="AE1694">
        <v>0</v>
      </c>
      <c r="AF1694">
        <v>0</v>
      </c>
    </row>
    <row r="1695" spans="1:32" x14ac:dyDescent="0.35">
      <c r="A1695" s="1">
        <v>45413</v>
      </c>
      <c r="B1695">
        <v>2024</v>
      </c>
      <c r="C1695">
        <v>5</v>
      </c>
      <c r="D1695">
        <v>2</v>
      </c>
      <c r="E1695">
        <v>1</v>
      </c>
      <c r="F1695">
        <v>0</v>
      </c>
      <c r="G1695" t="s">
        <v>635</v>
      </c>
      <c r="H1695" t="s">
        <v>288</v>
      </c>
      <c r="I1695" t="s">
        <v>1356</v>
      </c>
      <c r="J1695" t="s">
        <v>1357</v>
      </c>
      <c r="K1695" t="s">
        <v>1359</v>
      </c>
      <c r="L1695" t="s">
        <v>63</v>
      </c>
      <c r="M1695" t="s">
        <v>1612</v>
      </c>
      <c r="N1695" t="s">
        <v>1617</v>
      </c>
      <c r="O1695">
        <v>0</v>
      </c>
      <c r="P1695">
        <v>-7000</v>
      </c>
      <c r="Q1695">
        <v>-7000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100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 x14ac:dyDescent="0.35">
      <c r="A1696" s="1">
        <v>45444</v>
      </c>
      <c r="B1696">
        <v>2024</v>
      </c>
      <c r="C1696">
        <v>6</v>
      </c>
      <c r="D1696">
        <v>2</v>
      </c>
      <c r="E1696">
        <v>1</v>
      </c>
      <c r="F1696">
        <v>0</v>
      </c>
      <c r="G1696" t="s">
        <v>635</v>
      </c>
      <c r="H1696" t="s">
        <v>288</v>
      </c>
      <c r="I1696" t="s">
        <v>1356</v>
      </c>
      <c r="J1696" t="s">
        <v>1357</v>
      </c>
      <c r="K1696" t="s">
        <v>1359</v>
      </c>
      <c r="L1696" t="s">
        <v>63</v>
      </c>
      <c r="M1696" t="s">
        <v>1612</v>
      </c>
      <c r="N1696" t="s">
        <v>1618</v>
      </c>
      <c r="O1696">
        <v>0</v>
      </c>
      <c r="P1696">
        <v>-7000</v>
      </c>
      <c r="Q1696">
        <v>-7000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100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</row>
    <row r="1697" spans="1:32" x14ac:dyDescent="0.35">
      <c r="A1697" s="1">
        <v>45383</v>
      </c>
      <c r="B1697">
        <v>2024</v>
      </c>
      <c r="C1697">
        <v>4</v>
      </c>
      <c r="D1697">
        <v>2</v>
      </c>
      <c r="E1697">
        <v>0</v>
      </c>
      <c r="F1697">
        <v>0</v>
      </c>
      <c r="G1697" t="s">
        <v>267</v>
      </c>
      <c r="H1697" t="s">
        <v>265</v>
      </c>
      <c r="I1697" t="s">
        <v>1021</v>
      </c>
      <c r="J1697" t="s">
        <v>1022</v>
      </c>
      <c r="K1697" t="s">
        <v>1024</v>
      </c>
      <c r="L1697" t="s">
        <v>60</v>
      </c>
      <c r="M1697" t="s">
        <v>1612</v>
      </c>
      <c r="N1697" t="s">
        <v>1616</v>
      </c>
      <c r="O1697">
        <v>0</v>
      </c>
      <c r="P1697">
        <v>1880</v>
      </c>
      <c r="Q1697">
        <v>1880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100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x14ac:dyDescent="0.35">
      <c r="A1698" s="1">
        <v>45413</v>
      </c>
      <c r="B1698">
        <v>2024</v>
      </c>
      <c r="C1698">
        <v>5</v>
      </c>
      <c r="D1698">
        <v>2</v>
      </c>
      <c r="E1698">
        <v>1</v>
      </c>
      <c r="F1698">
        <v>0</v>
      </c>
      <c r="G1698" t="s">
        <v>267</v>
      </c>
      <c r="H1698" t="s">
        <v>265</v>
      </c>
      <c r="I1698" t="s">
        <v>1021</v>
      </c>
      <c r="J1698" t="s">
        <v>1022</v>
      </c>
      <c r="K1698" t="s">
        <v>1024</v>
      </c>
      <c r="L1698" t="s">
        <v>60</v>
      </c>
      <c r="M1698" t="s">
        <v>1612</v>
      </c>
      <c r="N1698" t="s">
        <v>1617</v>
      </c>
      <c r="O1698">
        <v>0</v>
      </c>
      <c r="P1698">
        <v>1880</v>
      </c>
      <c r="Q1698">
        <v>1880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100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</row>
    <row r="1699" spans="1:32" x14ac:dyDescent="0.35">
      <c r="A1699" s="1">
        <v>45444</v>
      </c>
      <c r="B1699">
        <v>2024</v>
      </c>
      <c r="C1699">
        <v>6</v>
      </c>
      <c r="D1699">
        <v>2</v>
      </c>
      <c r="E1699">
        <v>1</v>
      </c>
      <c r="F1699">
        <v>0</v>
      </c>
      <c r="G1699" t="s">
        <v>267</v>
      </c>
      <c r="H1699" t="s">
        <v>265</v>
      </c>
      <c r="I1699" t="s">
        <v>1021</v>
      </c>
      <c r="J1699" t="s">
        <v>1022</v>
      </c>
      <c r="K1699" t="s">
        <v>1024</v>
      </c>
      <c r="L1699" t="s">
        <v>60</v>
      </c>
      <c r="M1699" t="s">
        <v>1612</v>
      </c>
      <c r="N1699" t="s">
        <v>1618</v>
      </c>
      <c r="O1699">
        <v>0</v>
      </c>
      <c r="P1699">
        <v>1880</v>
      </c>
      <c r="Q1699">
        <v>1880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100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0" spans="1:32" x14ac:dyDescent="0.35">
      <c r="A1700" s="1">
        <v>45383</v>
      </c>
      <c r="B1700">
        <v>2024</v>
      </c>
      <c r="C1700">
        <v>4</v>
      </c>
      <c r="D1700">
        <v>2</v>
      </c>
      <c r="E1700">
        <v>0</v>
      </c>
      <c r="F1700">
        <v>0</v>
      </c>
      <c r="G1700" t="s">
        <v>267</v>
      </c>
      <c r="H1700" t="s">
        <v>265</v>
      </c>
      <c r="I1700" t="s">
        <v>1362</v>
      </c>
      <c r="J1700" t="s">
        <v>1363</v>
      </c>
      <c r="K1700" t="s">
        <v>1365</v>
      </c>
      <c r="L1700" t="s">
        <v>63</v>
      </c>
      <c r="M1700" t="s">
        <v>1612</v>
      </c>
      <c r="N1700" t="s">
        <v>1616</v>
      </c>
      <c r="O1700">
        <v>0</v>
      </c>
      <c r="P1700">
        <v>-31250</v>
      </c>
      <c r="Q1700">
        <v>-31250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100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</row>
    <row r="1701" spans="1:32" x14ac:dyDescent="0.35">
      <c r="A1701" s="1">
        <v>45413</v>
      </c>
      <c r="B1701">
        <v>2024</v>
      </c>
      <c r="C1701">
        <v>5</v>
      </c>
      <c r="D1701">
        <v>2</v>
      </c>
      <c r="E1701">
        <v>1</v>
      </c>
      <c r="F1701">
        <v>0</v>
      </c>
      <c r="G1701" t="s">
        <v>267</v>
      </c>
      <c r="H1701" t="s">
        <v>265</v>
      </c>
      <c r="I1701" t="s">
        <v>1362</v>
      </c>
      <c r="J1701" t="s">
        <v>1363</v>
      </c>
      <c r="K1701" t="s">
        <v>1365</v>
      </c>
      <c r="L1701" t="s">
        <v>63</v>
      </c>
      <c r="M1701" t="s">
        <v>1612</v>
      </c>
      <c r="N1701" t="s">
        <v>1617</v>
      </c>
      <c r="O1701">
        <v>0</v>
      </c>
      <c r="P1701">
        <v>-31250</v>
      </c>
      <c r="Q1701">
        <v>-31250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100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</row>
    <row r="1702" spans="1:32" x14ac:dyDescent="0.35">
      <c r="A1702" s="1">
        <v>45444</v>
      </c>
      <c r="B1702">
        <v>2024</v>
      </c>
      <c r="C1702">
        <v>6</v>
      </c>
      <c r="D1702">
        <v>2</v>
      </c>
      <c r="E1702">
        <v>1</v>
      </c>
      <c r="F1702">
        <v>0</v>
      </c>
      <c r="G1702" t="s">
        <v>267</v>
      </c>
      <c r="H1702" t="s">
        <v>265</v>
      </c>
      <c r="I1702" t="s">
        <v>1362</v>
      </c>
      <c r="J1702" t="s">
        <v>1363</v>
      </c>
      <c r="K1702" t="s">
        <v>1365</v>
      </c>
      <c r="L1702" t="s">
        <v>63</v>
      </c>
      <c r="M1702" t="s">
        <v>1612</v>
      </c>
      <c r="N1702" t="s">
        <v>1618</v>
      </c>
      <c r="O1702">
        <v>0</v>
      </c>
      <c r="P1702">
        <v>-31250</v>
      </c>
      <c r="Q1702">
        <v>-31250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100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0</v>
      </c>
    </row>
    <row r="1703" spans="1:32" x14ac:dyDescent="0.35">
      <c r="A1703" s="1">
        <v>45383</v>
      </c>
      <c r="B1703">
        <v>2024</v>
      </c>
      <c r="C1703">
        <v>4</v>
      </c>
      <c r="D1703">
        <v>2</v>
      </c>
      <c r="E1703">
        <v>0</v>
      </c>
      <c r="F1703">
        <v>0</v>
      </c>
      <c r="G1703" t="s">
        <v>629</v>
      </c>
      <c r="H1703" t="s">
        <v>272</v>
      </c>
      <c r="I1703" t="s">
        <v>877</v>
      </c>
      <c r="J1703" t="s">
        <v>878</v>
      </c>
      <c r="K1703" t="s">
        <v>219</v>
      </c>
      <c r="L1703" t="s">
        <v>60</v>
      </c>
      <c r="M1703" t="s">
        <v>1612</v>
      </c>
      <c r="N1703" t="s">
        <v>1616</v>
      </c>
      <c r="O1703">
        <v>0</v>
      </c>
      <c r="P1703">
        <v>120</v>
      </c>
      <c r="Q1703">
        <v>120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100</v>
      </c>
      <c r="AA1703">
        <v>1</v>
      </c>
      <c r="AB1703">
        <v>0</v>
      </c>
      <c r="AC1703">
        <v>0</v>
      </c>
      <c r="AD1703">
        <v>0</v>
      </c>
      <c r="AE1703">
        <v>0</v>
      </c>
      <c r="AF1703">
        <v>0</v>
      </c>
    </row>
    <row r="1704" spans="1:32" x14ac:dyDescent="0.35">
      <c r="A1704" s="1">
        <v>45413</v>
      </c>
      <c r="B1704">
        <v>2024</v>
      </c>
      <c r="C1704">
        <v>5</v>
      </c>
      <c r="D1704">
        <v>2</v>
      </c>
      <c r="E1704">
        <v>1</v>
      </c>
      <c r="F1704">
        <v>0</v>
      </c>
      <c r="G1704" t="s">
        <v>629</v>
      </c>
      <c r="H1704" t="s">
        <v>272</v>
      </c>
      <c r="I1704" t="s">
        <v>877</v>
      </c>
      <c r="J1704" t="s">
        <v>878</v>
      </c>
      <c r="K1704" t="s">
        <v>219</v>
      </c>
      <c r="L1704" t="s">
        <v>60</v>
      </c>
      <c r="M1704" t="s">
        <v>1612</v>
      </c>
      <c r="N1704" t="s">
        <v>1617</v>
      </c>
      <c r="O1704">
        <v>0</v>
      </c>
      <c r="P1704">
        <v>120</v>
      </c>
      <c r="Q1704">
        <v>120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100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x14ac:dyDescent="0.35">
      <c r="A1705" s="1">
        <v>45444</v>
      </c>
      <c r="B1705">
        <v>2024</v>
      </c>
      <c r="C1705">
        <v>6</v>
      </c>
      <c r="D1705">
        <v>2</v>
      </c>
      <c r="E1705">
        <v>1</v>
      </c>
      <c r="F1705">
        <v>0</v>
      </c>
      <c r="G1705" t="s">
        <v>629</v>
      </c>
      <c r="H1705" t="s">
        <v>272</v>
      </c>
      <c r="I1705" t="s">
        <v>877</v>
      </c>
      <c r="J1705" t="s">
        <v>878</v>
      </c>
      <c r="K1705" t="s">
        <v>219</v>
      </c>
      <c r="L1705" t="s">
        <v>60</v>
      </c>
      <c r="M1705" t="s">
        <v>1612</v>
      </c>
      <c r="N1705" t="s">
        <v>1618</v>
      </c>
      <c r="O1705">
        <v>0</v>
      </c>
      <c r="P1705">
        <v>120</v>
      </c>
      <c r="Q1705">
        <v>120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100</v>
      </c>
      <c r="AA1705">
        <v>1</v>
      </c>
      <c r="AB1705">
        <v>0</v>
      </c>
      <c r="AC1705">
        <v>0</v>
      </c>
      <c r="AD1705">
        <v>0</v>
      </c>
      <c r="AE1705">
        <v>0</v>
      </c>
      <c r="AF1705">
        <v>0</v>
      </c>
    </row>
    <row r="1706" spans="1:32" x14ac:dyDescent="0.35">
      <c r="A1706" s="1">
        <v>45383</v>
      </c>
      <c r="B1706">
        <v>2024</v>
      </c>
      <c r="C1706">
        <v>4</v>
      </c>
      <c r="D1706">
        <v>2</v>
      </c>
      <c r="E1706">
        <v>0</v>
      </c>
      <c r="F1706">
        <v>0</v>
      </c>
      <c r="G1706" t="s">
        <v>267</v>
      </c>
      <c r="H1706" t="s">
        <v>265</v>
      </c>
      <c r="I1706" t="s">
        <v>1042</v>
      </c>
      <c r="J1706" t="s">
        <v>1043</v>
      </c>
      <c r="K1706" t="s">
        <v>1045</v>
      </c>
      <c r="L1706" t="s">
        <v>60</v>
      </c>
      <c r="M1706" t="s">
        <v>1612</v>
      </c>
      <c r="N1706" t="s">
        <v>1616</v>
      </c>
      <c r="O1706">
        <v>0</v>
      </c>
      <c r="P1706">
        <v>2620</v>
      </c>
      <c r="Q1706">
        <v>2620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100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</row>
    <row r="1707" spans="1:32" x14ac:dyDescent="0.35">
      <c r="A1707" s="1">
        <v>45413</v>
      </c>
      <c r="B1707">
        <v>2024</v>
      </c>
      <c r="C1707">
        <v>5</v>
      </c>
      <c r="D1707">
        <v>2</v>
      </c>
      <c r="E1707">
        <v>1</v>
      </c>
      <c r="F1707">
        <v>0</v>
      </c>
      <c r="G1707" t="s">
        <v>267</v>
      </c>
      <c r="H1707" t="s">
        <v>265</v>
      </c>
      <c r="I1707" t="s">
        <v>1042</v>
      </c>
      <c r="J1707" t="s">
        <v>1043</v>
      </c>
      <c r="K1707" t="s">
        <v>1045</v>
      </c>
      <c r="L1707" t="s">
        <v>60</v>
      </c>
      <c r="M1707" t="s">
        <v>1612</v>
      </c>
      <c r="N1707" t="s">
        <v>1617</v>
      </c>
      <c r="O1707">
        <v>0</v>
      </c>
      <c r="P1707">
        <v>2620</v>
      </c>
      <c r="Q1707">
        <v>2620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100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</row>
    <row r="1708" spans="1:32" x14ac:dyDescent="0.35">
      <c r="A1708" s="1">
        <v>45444</v>
      </c>
      <c r="B1708">
        <v>2024</v>
      </c>
      <c r="C1708">
        <v>6</v>
      </c>
      <c r="D1708">
        <v>2</v>
      </c>
      <c r="E1708">
        <v>1</v>
      </c>
      <c r="F1708">
        <v>0</v>
      </c>
      <c r="G1708" t="s">
        <v>267</v>
      </c>
      <c r="H1708" t="s">
        <v>265</v>
      </c>
      <c r="I1708" t="s">
        <v>1042</v>
      </c>
      <c r="J1708" t="s">
        <v>1043</v>
      </c>
      <c r="K1708" t="s">
        <v>1045</v>
      </c>
      <c r="L1708" t="s">
        <v>60</v>
      </c>
      <c r="M1708" t="s">
        <v>1612</v>
      </c>
      <c r="N1708" t="s">
        <v>1618</v>
      </c>
      <c r="O1708">
        <v>0</v>
      </c>
      <c r="P1708">
        <v>2620</v>
      </c>
      <c r="Q1708">
        <v>2620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100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</row>
    <row r="1709" spans="1:32" x14ac:dyDescent="0.35">
      <c r="A1709" s="1">
        <v>45383</v>
      </c>
      <c r="B1709">
        <v>2024</v>
      </c>
      <c r="C1709">
        <v>4</v>
      </c>
      <c r="D1709">
        <v>2</v>
      </c>
      <c r="E1709">
        <v>0</v>
      </c>
      <c r="F1709">
        <v>0</v>
      </c>
      <c r="G1709" t="s">
        <v>629</v>
      </c>
      <c r="H1709" t="s">
        <v>272</v>
      </c>
      <c r="I1709" t="s">
        <v>1343</v>
      </c>
      <c r="J1709" t="s">
        <v>1344</v>
      </c>
      <c r="K1709" t="s">
        <v>1346</v>
      </c>
      <c r="L1709" t="s">
        <v>60</v>
      </c>
      <c r="M1709" t="s">
        <v>1612</v>
      </c>
      <c r="N1709" t="s">
        <v>1616</v>
      </c>
      <c r="O1709">
        <v>0</v>
      </c>
      <c r="P1709">
        <v>-7120</v>
      </c>
      <c r="Q1709">
        <v>-7120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100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 x14ac:dyDescent="0.35">
      <c r="A1710" s="1">
        <v>45413</v>
      </c>
      <c r="B1710">
        <v>2024</v>
      </c>
      <c r="C1710">
        <v>5</v>
      </c>
      <c r="D1710">
        <v>2</v>
      </c>
      <c r="E1710">
        <v>1</v>
      </c>
      <c r="F1710">
        <v>0</v>
      </c>
      <c r="G1710" t="s">
        <v>629</v>
      </c>
      <c r="H1710" t="s">
        <v>272</v>
      </c>
      <c r="I1710" t="s">
        <v>1343</v>
      </c>
      <c r="J1710" t="s">
        <v>1344</v>
      </c>
      <c r="K1710" t="s">
        <v>1346</v>
      </c>
      <c r="L1710" t="s">
        <v>60</v>
      </c>
      <c r="M1710" t="s">
        <v>1612</v>
      </c>
      <c r="N1710" t="s">
        <v>1617</v>
      </c>
      <c r="O1710">
        <v>0</v>
      </c>
      <c r="P1710">
        <v>-7120</v>
      </c>
      <c r="Q1710">
        <v>-7120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100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</row>
    <row r="1711" spans="1:32" x14ac:dyDescent="0.35">
      <c r="A1711" s="1">
        <v>45444</v>
      </c>
      <c r="B1711">
        <v>2024</v>
      </c>
      <c r="C1711">
        <v>6</v>
      </c>
      <c r="D1711">
        <v>2</v>
      </c>
      <c r="E1711">
        <v>1</v>
      </c>
      <c r="F1711">
        <v>0</v>
      </c>
      <c r="G1711" t="s">
        <v>629</v>
      </c>
      <c r="H1711" t="s">
        <v>272</v>
      </c>
      <c r="I1711" t="s">
        <v>1343</v>
      </c>
      <c r="J1711" t="s">
        <v>1344</v>
      </c>
      <c r="K1711" t="s">
        <v>1346</v>
      </c>
      <c r="L1711" t="s">
        <v>60</v>
      </c>
      <c r="M1711" t="s">
        <v>1612</v>
      </c>
      <c r="N1711" t="s">
        <v>1618</v>
      </c>
      <c r="O1711">
        <v>0</v>
      </c>
      <c r="P1711">
        <v>-7120</v>
      </c>
      <c r="Q1711">
        <v>-7120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100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</row>
    <row r="1712" spans="1:32" x14ac:dyDescent="0.35">
      <c r="A1712" s="1">
        <v>45383</v>
      </c>
      <c r="B1712">
        <v>2024</v>
      </c>
      <c r="C1712">
        <v>4</v>
      </c>
      <c r="D1712">
        <v>2</v>
      </c>
      <c r="E1712">
        <v>0</v>
      </c>
      <c r="F1712">
        <v>0</v>
      </c>
      <c r="G1712" t="s">
        <v>294</v>
      </c>
      <c r="H1712" t="s">
        <v>292</v>
      </c>
      <c r="I1712" t="s">
        <v>991</v>
      </c>
      <c r="J1712" t="s">
        <v>992</v>
      </c>
      <c r="K1712" t="s">
        <v>994</v>
      </c>
      <c r="L1712" t="s">
        <v>75</v>
      </c>
      <c r="M1712" t="s">
        <v>1612</v>
      </c>
      <c r="N1712" t="s">
        <v>1616</v>
      </c>
      <c r="O1712">
        <v>0</v>
      </c>
      <c r="P1712">
        <v>1620</v>
      </c>
      <c r="Q1712">
        <v>1620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100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</row>
    <row r="1713" spans="1:32" x14ac:dyDescent="0.35">
      <c r="A1713" s="1">
        <v>45413</v>
      </c>
      <c r="B1713">
        <v>2024</v>
      </c>
      <c r="C1713">
        <v>5</v>
      </c>
      <c r="D1713">
        <v>2</v>
      </c>
      <c r="E1713">
        <v>1</v>
      </c>
      <c r="F1713">
        <v>0</v>
      </c>
      <c r="G1713" t="s">
        <v>294</v>
      </c>
      <c r="H1713" t="s">
        <v>292</v>
      </c>
      <c r="I1713" t="s">
        <v>991</v>
      </c>
      <c r="J1713" t="s">
        <v>992</v>
      </c>
      <c r="K1713" t="s">
        <v>994</v>
      </c>
      <c r="L1713" t="s">
        <v>75</v>
      </c>
      <c r="M1713" t="s">
        <v>1612</v>
      </c>
      <c r="N1713" t="s">
        <v>1617</v>
      </c>
      <c r="O1713">
        <v>0</v>
      </c>
      <c r="P1713">
        <v>1620</v>
      </c>
      <c r="Q1713">
        <v>1620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100</v>
      </c>
      <c r="AA1713">
        <v>1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x14ac:dyDescent="0.35">
      <c r="A1714" s="1">
        <v>45444</v>
      </c>
      <c r="B1714">
        <v>2024</v>
      </c>
      <c r="C1714">
        <v>6</v>
      </c>
      <c r="D1714">
        <v>2</v>
      </c>
      <c r="E1714">
        <v>1</v>
      </c>
      <c r="F1714">
        <v>0</v>
      </c>
      <c r="G1714" t="s">
        <v>294</v>
      </c>
      <c r="H1714" t="s">
        <v>292</v>
      </c>
      <c r="I1714" t="s">
        <v>991</v>
      </c>
      <c r="J1714" t="s">
        <v>992</v>
      </c>
      <c r="K1714" t="s">
        <v>994</v>
      </c>
      <c r="L1714" t="s">
        <v>75</v>
      </c>
      <c r="M1714" t="s">
        <v>1612</v>
      </c>
      <c r="N1714" t="s">
        <v>1618</v>
      </c>
      <c r="O1714">
        <v>0</v>
      </c>
      <c r="P1714">
        <v>1620</v>
      </c>
      <c r="Q1714">
        <v>1620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100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</row>
    <row r="1715" spans="1:32" x14ac:dyDescent="0.35">
      <c r="A1715" s="1">
        <v>45383</v>
      </c>
      <c r="B1715">
        <v>2024</v>
      </c>
      <c r="C1715">
        <v>4</v>
      </c>
      <c r="D1715">
        <v>2</v>
      </c>
      <c r="E1715">
        <v>0</v>
      </c>
      <c r="F1715">
        <v>0</v>
      </c>
      <c r="G1715" t="s">
        <v>294</v>
      </c>
      <c r="H1715" t="s">
        <v>292</v>
      </c>
      <c r="I1715" t="s">
        <v>1279</v>
      </c>
      <c r="J1715" t="s">
        <v>1280</v>
      </c>
      <c r="K1715" t="s">
        <v>1282</v>
      </c>
      <c r="L1715" t="s">
        <v>75</v>
      </c>
      <c r="M1715" t="s">
        <v>1612</v>
      </c>
      <c r="N1715" t="s">
        <v>1616</v>
      </c>
      <c r="O1715">
        <v>0</v>
      </c>
      <c r="P1715">
        <v>-120</v>
      </c>
      <c r="Q1715">
        <v>-120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100</v>
      </c>
      <c r="AA1715">
        <v>1</v>
      </c>
      <c r="AB1715">
        <v>0</v>
      </c>
      <c r="AC1715">
        <v>0</v>
      </c>
      <c r="AD1715">
        <v>0</v>
      </c>
      <c r="AE1715">
        <v>0</v>
      </c>
      <c r="AF1715">
        <v>0</v>
      </c>
    </row>
    <row r="1716" spans="1:32" x14ac:dyDescent="0.35">
      <c r="A1716" s="1">
        <v>45413</v>
      </c>
      <c r="B1716">
        <v>2024</v>
      </c>
      <c r="C1716">
        <v>5</v>
      </c>
      <c r="D1716">
        <v>2</v>
      </c>
      <c r="E1716">
        <v>1</v>
      </c>
      <c r="F1716">
        <v>0</v>
      </c>
      <c r="G1716" t="s">
        <v>294</v>
      </c>
      <c r="H1716" t="s">
        <v>292</v>
      </c>
      <c r="I1716" t="s">
        <v>1279</v>
      </c>
      <c r="J1716" t="s">
        <v>1280</v>
      </c>
      <c r="K1716" t="s">
        <v>1282</v>
      </c>
      <c r="L1716" t="s">
        <v>75</v>
      </c>
      <c r="M1716" t="s">
        <v>1612</v>
      </c>
      <c r="N1716" t="s">
        <v>1617</v>
      </c>
      <c r="O1716">
        <v>0</v>
      </c>
      <c r="P1716">
        <v>-120</v>
      </c>
      <c r="Q1716">
        <v>-120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100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 x14ac:dyDescent="0.35">
      <c r="A1717" s="1">
        <v>45444</v>
      </c>
      <c r="B1717">
        <v>2024</v>
      </c>
      <c r="C1717">
        <v>6</v>
      </c>
      <c r="D1717">
        <v>2</v>
      </c>
      <c r="E1717">
        <v>1</v>
      </c>
      <c r="F1717">
        <v>0</v>
      </c>
      <c r="G1717" t="s">
        <v>294</v>
      </c>
      <c r="H1717" t="s">
        <v>292</v>
      </c>
      <c r="I1717" t="s">
        <v>1279</v>
      </c>
      <c r="J1717" t="s">
        <v>1280</v>
      </c>
      <c r="K1717" t="s">
        <v>1282</v>
      </c>
      <c r="L1717" t="s">
        <v>75</v>
      </c>
      <c r="M1717" t="s">
        <v>1612</v>
      </c>
      <c r="N1717" t="s">
        <v>1618</v>
      </c>
      <c r="O1717">
        <v>0</v>
      </c>
      <c r="P1717">
        <v>-120</v>
      </c>
      <c r="Q1717">
        <v>-120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100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</row>
    <row r="1718" spans="1:32" x14ac:dyDescent="0.35">
      <c r="A1718" s="1">
        <v>45383</v>
      </c>
      <c r="B1718">
        <v>2024</v>
      </c>
      <c r="C1718">
        <v>4</v>
      </c>
      <c r="D1718">
        <v>2</v>
      </c>
      <c r="E1718">
        <v>0</v>
      </c>
      <c r="F1718">
        <v>0</v>
      </c>
      <c r="G1718" t="s">
        <v>267</v>
      </c>
      <c r="H1718" t="s">
        <v>265</v>
      </c>
      <c r="I1718" t="s">
        <v>706</v>
      </c>
      <c r="J1718" t="s">
        <v>707</v>
      </c>
      <c r="K1718" t="s">
        <v>703</v>
      </c>
      <c r="L1718" t="s">
        <v>63</v>
      </c>
      <c r="M1718" t="s">
        <v>1612</v>
      </c>
      <c r="N1718" t="s">
        <v>1616</v>
      </c>
      <c r="O1718">
        <v>0</v>
      </c>
      <c r="P1718">
        <v>500</v>
      </c>
      <c r="Q1718">
        <v>500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100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 x14ac:dyDescent="0.35">
      <c r="A1719" s="1">
        <v>45413</v>
      </c>
      <c r="B1719">
        <v>2024</v>
      </c>
      <c r="C1719">
        <v>5</v>
      </c>
      <c r="D1719">
        <v>2</v>
      </c>
      <c r="E1719">
        <v>1</v>
      </c>
      <c r="F1719">
        <v>0</v>
      </c>
      <c r="G1719" t="s">
        <v>267</v>
      </c>
      <c r="H1719" t="s">
        <v>265</v>
      </c>
      <c r="I1719" t="s">
        <v>706</v>
      </c>
      <c r="J1719" t="s">
        <v>707</v>
      </c>
      <c r="K1719" t="s">
        <v>703</v>
      </c>
      <c r="L1719" t="s">
        <v>63</v>
      </c>
      <c r="M1719" t="s">
        <v>1612</v>
      </c>
      <c r="N1719" t="s">
        <v>1617</v>
      </c>
      <c r="O1719">
        <v>0</v>
      </c>
      <c r="P1719">
        <v>500</v>
      </c>
      <c r="Q1719">
        <v>500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100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0</v>
      </c>
    </row>
    <row r="1720" spans="1:32" x14ac:dyDescent="0.35">
      <c r="A1720" s="1">
        <v>45444</v>
      </c>
      <c r="B1720">
        <v>2024</v>
      </c>
      <c r="C1720">
        <v>6</v>
      </c>
      <c r="D1720">
        <v>2</v>
      </c>
      <c r="E1720">
        <v>1</v>
      </c>
      <c r="F1720">
        <v>0</v>
      </c>
      <c r="G1720" t="s">
        <v>267</v>
      </c>
      <c r="H1720" t="s">
        <v>265</v>
      </c>
      <c r="I1720" t="s">
        <v>706</v>
      </c>
      <c r="J1720" t="s">
        <v>707</v>
      </c>
      <c r="K1720" t="s">
        <v>703</v>
      </c>
      <c r="L1720" t="s">
        <v>63</v>
      </c>
      <c r="M1720" t="s">
        <v>1612</v>
      </c>
      <c r="N1720" t="s">
        <v>1618</v>
      </c>
      <c r="O1720">
        <v>0</v>
      </c>
      <c r="P1720">
        <v>500</v>
      </c>
      <c r="Q1720">
        <v>500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100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x14ac:dyDescent="0.35">
      <c r="A1721" s="1">
        <v>45383</v>
      </c>
      <c r="B1721">
        <v>2024</v>
      </c>
      <c r="C1721">
        <v>4</v>
      </c>
      <c r="D1721">
        <v>2</v>
      </c>
      <c r="E1721">
        <v>0</v>
      </c>
      <c r="F1721">
        <v>0</v>
      </c>
      <c r="G1721" t="s">
        <v>267</v>
      </c>
      <c r="H1721" t="s">
        <v>265</v>
      </c>
      <c r="I1721" t="s">
        <v>742</v>
      </c>
      <c r="J1721" t="s">
        <v>743</v>
      </c>
      <c r="K1721" t="s">
        <v>703</v>
      </c>
      <c r="L1721" t="s">
        <v>66</v>
      </c>
      <c r="M1721" t="s">
        <v>1612</v>
      </c>
      <c r="N1721" t="s">
        <v>1616</v>
      </c>
      <c r="O1721">
        <v>0</v>
      </c>
      <c r="P1721">
        <v>-500</v>
      </c>
      <c r="Q1721">
        <v>-500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100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</row>
    <row r="1722" spans="1:32" x14ac:dyDescent="0.35">
      <c r="A1722" s="1">
        <v>45413</v>
      </c>
      <c r="B1722">
        <v>2024</v>
      </c>
      <c r="C1722">
        <v>5</v>
      </c>
      <c r="D1722">
        <v>2</v>
      </c>
      <c r="E1722">
        <v>1</v>
      </c>
      <c r="F1722">
        <v>0</v>
      </c>
      <c r="G1722" t="s">
        <v>267</v>
      </c>
      <c r="H1722" t="s">
        <v>265</v>
      </c>
      <c r="I1722" t="s">
        <v>742</v>
      </c>
      <c r="J1722" t="s">
        <v>743</v>
      </c>
      <c r="K1722" t="s">
        <v>703</v>
      </c>
      <c r="L1722" t="s">
        <v>66</v>
      </c>
      <c r="M1722" t="s">
        <v>1612</v>
      </c>
      <c r="N1722" t="s">
        <v>1617</v>
      </c>
      <c r="O1722">
        <v>0</v>
      </c>
      <c r="P1722">
        <v>-500</v>
      </c>
      <c r="Q1722">
        <v>-500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100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</row>
    <row r="1723" spans="1:32" x14ac:dyDescent="0.35">
      <c r="A1723" s="1">
        <v>45444</v>
      </c>
      <c r="B1723">
        <v>2024</v>
      </c>
      <c r="C1723">
        <v>6</v>
      </c>
      <c r="D1723">
        <v>2</v>
      </c>
      <c r="E1723">
        <v>1</v>
      </c>
      <c r="F1723">
        <v>0</v>
      </c>
      <c r="G1723" t="s">
        <v>267</v>
      </c>
      <c r="H1723" t="s">
        <v>265</v>
      </c>
      <c r="I1723" t="s">
        <v>742</v>
      </c>
      <c r="J1723" t="s">
        <v>743</v>
      </c>
      <c r="K1723" t="s">
        <v>703</v>
      </c>
      <c r="L1723" t="s">
        <v>66</v>
      </c>
      <c r="M1723" t="s">
        <v>1612</v>
      </c>
      <c r="N1723" t="s">
        <v>1618</v>
      </c>
      <c r="O1723">
        <v>0</v>
      </c>
      <c r="P1723">
        <v>-500</v>
      </c>
      <c r="Q1723">
        <v>-500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100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 x14ac:dyDescent="0.35">
      <c r="A1724" s="1">
        <v>45383</v>
      </c>
      <c r="B1724">
        <v>2024</v>
      </c>
      <c r="C1724">
        <v>4</v>
      </c>
      <c r="D1724">
        <v>2</v>
      </c>
      <c r="E1724">
        <v>0</v>
      </c>
      <c r="F1724">
        <v>0</v>
      </c>
      <c r="G1724" t="s">
        <v>629</v>
      </c>
      <c r="H1724" t="s">
        <v>272</v>
      </c>
      <c r="I1724" t="s">
        <v>778</v>
      </c>
      <c r="J1724" t="s">
        <v>779</v>
      </c>
      <c r="K1724" t="s">
        <v>781</v>
      </c>
      <c r="L1724" t="s">
        <v>66</v>
      </c>
      <c r="M1724" t="s">
        <v>1612</v>
      </c>
      <c r="N1724" t="s">
        <v>1616</v>
      </c>
      <c r="O1724">
        <v>0</v>
      </c>
      <c r="P1724">
        <v>120</v>
      </c>
      <c r="Q1724">
        <v>120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100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x14ac:dyDescent="0.35">
      <c r="A1725" s="1">
        <v>45413</v>
      </c>
      <c r="B1725">
        <v>2024</v>
      </c>
      <c r="C1725">
        <v>5</v>
      </c>
      <c r="D1725">
        <v>2</v>
      </c>
      <c r="E1725">
        <v>1</v>
      </c>
      <c r="F1725">
        <v>0</v>
      </c>
      <c r="G1725" t="s">
        <v>629</v>
      </c>
      <c r="H1725" t="s">
        <v>272</v>
      </c>
      <c r="I1725" t="s">
        <v>778</v>
      </c>
      <c r="J1725" t="s">
        <v>779</v>
      </c>
      <c r="K1725" t="s">
        <v>781</v>
      </c>
      <c r="L1725" t="s">
        <v>66</v>
      </c>
      <c r="M1725" t="s">
        <v>1612</v>
      </c>
      <c r="N1725" t="s">
        <v>1617</v>
      </c>
      <c r="O1725">
        <v>0</v>
      </c>
      <c r="P1725">
        <v>120</v>
      </c>
      <c r="Q1725">
        <v>120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100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</row>
    <row r="1726" spans="1:32" x14ac:dyDescent="0.35">
      <c r="A1726" s="1">
        <v>45444</v>
      </c>
      <c r="B1726">
        <v>2024</v>
      </c>
      <c r="C1726">
        <v>6</v>
      </c>
      <c r="D1726">
        <v>2</v>
      </c>
      <c r="E1726">
        <v>1</v>
      </c>
      <c r="F1726">
        <v>0</v>
      </c>
      <c r="G1726" t="s">
        <v>629</v>
      </c>
      <c r="H1726" t="s">
        <v>272</v>
      </c>
      <c r="I1726" t="s">
        <v>778</v>
      </c>
      <c r="J1726" t="s">
        <v>779</v>
      </c>
      <c r="K1726" t="s">
        <v>781</v>
      </c>
      <c r="L1726" t="s">
        <v>66</v>
      </c>
      <c r="M1726" t="s">
        <v>1612</v>
      </c>
      <c r="N1726" t="s">
        <v>1618</v>
      </c>
      <c r="O1726">
        <v>0</v>
      </c>
      <c r="P1726">
        <v>120</v>
      </c>
      <c r="Q1726">
        <v>120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100</v>
      </c>
      <c r="AA1726">
        <v>1</v>
      </c>
      <c r="AB1726">
        <v>0</v>
      </c>
      <c r="AC1726">
        <v>0</v>
      </c>
      <c r="AD1726">
        <v>0</v>
      </c>
      <c r="AE1726">
        <v>0</v>
      </c>
      <c r="AF1726">
        <v>0</v>
      </c>
    </row>
    <row r="1727" spans="1:32" x14ac:dyDescent="0.35">
      <c r="A1727" s="1">
        <v>45383</v>
      </c>
      <c r="B1727">
        <v>2024</v>
      </c>
      <c r="C1727">
        <v>4</v>
      </c>
      <c r="D1727">
        <v>2</v>
      </c>
      <c r="E1727">
        <v>0</v>
      </c>
      <c r="F1727">
        <v>0</v>
      </c>
      <c r="G1727" t="s">
        <v>287</v>
      </c>
      <c r="H1727" t="s">
        <v>285</v>
      </c>
      <c r="I1727" t="s">
        <v>1021</v>
      </c>
      <c r="J1727" t="s">
        <v>1022</v>
      </c>
      <c r="K1727" t="s">
        <v>1024</v>
      </c>
      <c r="L1727" t="s">
        <v>63</v>
      </c>
      <c r="M1727" t="s">
        <v>1612</v>
      </c>
      <c r="N1727" t="s">
        <v>1616</v>
      </c>
      <c r="O1727">
        <v>0</v>
      </c>
      <c r="P1727">
        <v>4000</v>
      </c>
      <c r="Q1727">
        <v>4000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100</v>
      </c>
      <c r="AA1727">
        <v>1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x14ac:dyDescent="0.35">
      <c r="A1728" s="1">
        <v>45413</v>
      </c>
      <c r="B1728">
        <v>2024</v>
      </c>
      <c r="C1728">
        <v>5</v>
      </c>
      <c r="D1728">
        <v>2</v>
      </c>
      <c r="E1728">
        <v>1</v>
      </c>
      <c r="F1728">
        <v>0</v>
      </c>
      <c r="G1728" t="s">
        <v>287</v>
      </c>
      <c r="H1728" t="s">
        <v>285</v>
      </c>
      <c r="I1728" t="s">
        <v>1021</v>
      </c>
      <c r="J1728" t="s">
        <v>1022</v>
      </c>
      <c r="K1728" t="s">
        <v>1024</v>
      </c>
      <c r="L1728" t="s">
        <v>63</v>
      </c>
      <c r="M1728" t="s">
        <v>1612</v>
      </c>
      <c r="N1728" t="s">
        <v>1617</v>
      </c>
      <c r="O1728">
        <v>0</v>
      </c>
      <c r="P1728">
        <v>4000</v>
      </c>
      <c r="Q1728">
        <v>4000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100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</row>
    <row r="1729" spans="1:32" x14ac:dyDescent="0.35">
      <c r="A1729" s="1">
        <v>45444</v>
      </c>
      <c r="B1729">
        <v>2024</v>
      </c>
      <c r="C1729">
        <v>6</v>
      </c>
      <c r="D1729">
        <v>2</v>
      </c>
      <c r="E1729">
        <v>1</v>
      </c>
      <c r="F1729">
        <v>0</v>
      </c>
      <c r="G1729" t="s">
        <v>287</v>
      </c>
      <c r="H1729" t="s">
        <v>285</v>
      </c>
      <c r="I1729" t="s">
        <v>1021</v>
      </c>
      <c r="J1729" t="s">
        <v>1022</v>
      </c>
      <c r="K1729" t="s">
        <v>1024</v>
      </c>
      <c r="L1729" t="s">
        <v>63</v>
      </c>
      <c r="M1729" t="s">
        <v>1612</v>
      </c>
      <c r="N1729" t="s">
        <v>1618</v>
      </c>
      <c r="O1729">
        <v>0</v>
      </c>
      <c r="P1729">
        <v>4000</v>
      </c>
      <c r="Q1729">
        <v>4000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100</v>
      </c>
      <c r="AA1729">
        <v>1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 x14ac:dyDescent="0.35">
      <c r="A1730" s="1">
        <v>45383</v>
      </c>
      <c r="B1730">
        <v>2024</v>
      </c>
      <c r="C1730">
        <v>4</v>
      </c>
      <c r="D1730">
        <v>2</v>
      </c>
      <c r="E1730">
        <v>0</v>
      </c>
      <c r="F1730">
        <v>0</v>
      </c>
      <c r="G1730" t="s">
        <v>294</v>
      </c>
      <c r="H1730" t="s">
        <v>292</v>
      </c>
      <c r="I1730" t="s">
        <v>1009</v>
      </c>
      <c r="J1730" t="s">
        <v>1010</v>
      </c>
      <c r="K1730" t="s">
        <v>994</v>
      </c>
      <c r="L1730" t="s">
        <v>75</v>
      </c>
      <c r="M1730" t="s">
        <v>1612</v>
      </c>
      <c r="N1730" t="s">
        <v>1616</v>
      </c>
      <c r="O1730">
        <v>0</v>
      </c>
      <c r="P1730">
        <v>3120</v>
      </c>
      <c r="Q1730">
        <v>3120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100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x14ac:dyDescent="0.35">
      <c r="A1731" s="1">
        <v>45413</v>
      </c>
      <c r="B1731">
        <v>2024</v>
      </c>
      <c r="C1731">
        <v>5</v>
      </c>
      <c r="D1731">
        <v>2</v>
      </c>
      <c r="E1731">
        <v>1</v>
      </c>
      <c r="F1731">
        <v>0</v>
      </c>
      <c r="G1731" t="s">
        <v>294</v>
      </c>
      <c r="H1731" t="s">
        <v>292</v>
      </c>
      <c r="I1731" t="s">
        <v>1009</v>
      </c>
      <c r="J1731" t="s">
        <v>1010</v>
      </c>
      <c r="K1731" t="s">
        <v>994</v>
      </c>
      <c r="L1731" t="s">
        <v>75</v>
      </c>
      <c r="M1731" t="s">
        <v>1612</v>
      </c>
      <c r="N1731" t="s">
        <v>1617</v>
      </c>
      <c r="O1731">
        <v>0</v>
      </c>
      <c r="P1731">
        <v>3120</v>
      </c>
      <c r="Q1731">
        <v>3120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100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</row>
    <row r="1732" spans="1:32" x14ac:dyDescent="0.35">
      <c r="A1732" s="1">
        <v>45444</v>
      </c>
      <c r="B1732">
        <v>2024</v>
      </c>
      <c r="C1732">
        <v>6</v>
      </c>
      <c r="D1732">
        <v>2</v>
      </c>
      <c r="E1732">
        <v>1</v>
      </c>
      <c r="F1732">
        <v>0</v>
      </c>
      <c r="G1732" t="s">
        <v>294</v>
      </c>
      <c r="H1732" t="s">
        <v>292</v>
      </c>
      <c r="I1732" t="s">
        <v>1009</v>
      </c>
      <c r="J1732" t="s">
        <v>1010</v>
      </c>
      <c r="K1732" t="s">
        <v>994</v>
      </c>
      <c r="L1732" t="s">
        <v>75</v>
      </c>
      <c r="M1732" t="s">
        <v>1612</v>
      </c>
      <c r="N1732" t="s">
        <v>1618</v>
      </c>
      <c r="O1732">
        <v>0</v>
      </c>
      <c r="P1732">
        <v>3120</v>
      </c>
      <c r="Q1732">
        <v>3120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100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x14ac:dyDescent="0.35">
      <c r="A1733" s="1">
        <v>45383</v>
      </c>
      <c r="B1733">
        <v>2024</v>
      </c>
      <c r="C1733">
        <v>4</v>
      </c>
      <c r="D1733">
        <v>2</v>
      </c>
      <c r="E1733">
        <v>0</v>
      </c>
      <c r="F1733">
        <v>0</v>
      </c>
      <c r="G1733" t="s">
        <v>294</v>
      </c>
      <c r="H1733" t="s">
        <v>292</v>
      </c>
      <c r="I1733" t="s">
        <v>1042</v>
      </c>
      <c r="J1733" t="s">
        <v>1043</v>
      </c>
      <c r="K1733" t="s">
        <v>1045</v>
      </c>
      <c r="L1733" t="s">
        <v>75</v>
      </c>
      <c r="M1733" t="s">
        <v>1612</v>
      </c>
      <c r="N1733" t="s">
        <v>1616</v>
      </c>
      <c r="O1733">
        <v>0</v>
      </c>
      <c r="P1733">
        <v>2000</v>
      </c>
      <c r="Q1733">
        <v>2000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100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0</v>
      </c>
    </row>
    <row r="1734" spans="1:32" x14ac:dyDescent="0.35">
      <c r="A1734" s="1">
        <v>45413</v>
      </c>
      <c r="B1734">
        <v>2024</v>
      </c>
      <c r="C1734">
        <v>5</v>
      </c>
      <c r="D1734">
        <v>2</v>
      </c>
      <c r="E1734">
        <v>1</v>
      </c>
      <c r="F1734">
        <v>0</v>
      </c>
      <c r="G1734" t="s">
        <v>294</v>
      </c>
      <c r="H1734" t="s">
        <v>292</v>
      </c>
      <c r="I1734" t="s">
        <v>1042</v>
      </c>
      <c r="J1734" t="s">
        <v>1043</v>
      </c>
      <c r="K1734" t="s">
        <v>1045</v>
      </c>
      <c r="L1734" t="s">
        <v>75</v>
      </c>
      <c r="M1734" t="s">
        <v>1612</v>
      </c>
      <c r="N1734" t="s">
        <v>1617</v>
      </c>
      <c r="O1734">
        <v>0</v>
      </c>
      <c r="P1734">
        <v>2000</v>
      </c>
      <c r="Q1734">
        <v>2000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100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0</v>
      </c>
    </row>
    <row r="1735" spans="1:32" x14ac:dyDescent="0.35">
      <c r="A1735" s="1">
        <v>45444</v>
      </c>
      <c r="B1735">
        <v>2024</v>
      </c>
      <c r="C1735">
        <v>6</v>
      </c>
      <c r="D1735">
        <v>2</v>
      </c>
      <c r="E1735">
        <v>1</v>
      </c>
      <c r="F1735">
        <v>0</v>
      </c>
      <c r="G1735" t="s">
        <v>294</v>
      </c>
      <c r="H1735" t="s">
        <v>292</v>
      </c>
      <c r="I1735" t="s">
        <v>1042</v>
      </c>
      <c r="J1735" t="s">
        <v>1043</v>
      </c>
      <c r="K1735" t="s">
        <v>1045</v>
      </c>
      <c r="L1735" t="s">
        <v>75</v>
      </c>
      <c r="M1735" t="s">
        <v>1612</v>
      </c>
      <c r="N1735" t="s">
        <v>1618</v>
      </c>
      <c r="O1735">
        <v>0</v>
      </c>
      <c r="P1735">
        <v>2000</v>
      </c>
      <c r="Q1735">
        <v>2000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100</v>
      </c>
      <c r="AA1735">
        <v>1</v>
      </c>
      <c r="AB1735">
        <v>0</v>
      </c>
      <c r="AC1735">
        <v>0</v>
      </c>
      <c r="AD1735">
        <v>0</v>
      </c>
      <c r="AE1735">
        <v>0</v>
      </c>
      <c r="AF1735">
        <v>0</v>
      </c>
    </row>
    <row r="1736" spans="1:32" x14ac:dyDescent="0.35">
      <c r="A1736" s="1">
        <v>45383</v>
      </c>
      <c r="B1736">
        <v>2024</v>
      </c>
      <c r="C1736">
        <v>4</v>
      </c>
      <c r="D1736">
        <v>2</v>
      </c>
      <c r="E1736">
        <v>0</v>
      </c>
      <c r="F1736">
        <v>0</v>
      </c>
      <c r="G1736" t="s">
        <v>294</v>
      </c>
      <c r="H1736" t="s">
        <v>292</v>
      </c>
      <c r="I1736" t="s">
        <v>1356</v>
      </c>
      <c r="J1736" t="s">
        <v>1357</v>
      </c>
      <c r="K1736" t="s">
        <v>1359</v>
      </c>
      <c r="L1736" t="s">
        <v>75</v>
      </c>
      <c r="M1736" t="s">
        <v>1612</v>
      </c>
      <c r="N1736" t="s">
        <v>1616</v>
      </c>
      <c r="O1736">
        <v>0</v>
      </c>
      <c r="P1736">
        <v>-1500</v>
      </c>
      <c r="Q1736">
        <v>-1500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100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</row>
    <row r="1737" spans="1:32" x14ac:dyDescent="0.35">
      <c r="A1737" s="1">
        <v>45413</v>
      </c>
      <c r="B1737">
        <v>2024</v>
      </c>
      <c r="C1737">
        <v>5</v>
      </c>
      <c r="D1737">
        <v>2</v>
      </c>
      <c r="E1737">
        <v>1</v>
      </c>
      <c r="F1737">
        <v>0</v>
      </c>
      <c r="G1737" t="s">
        <v>294</v>
      </c>
      <c r="H1737" t="s">
        <v>292</v>
      </c>
      <c r="I1737" t="s">
        <v>1356</v>
      </c>
      <c r="J1737" t="s">
        <v>1357</v>
      </c>
      <c r="K1737" t="s">
        <v>1359</v>
      </c>
      <c r="L1737" t="s">
        <v>75</v>
      </c>
      <c r="M1737" t="s">
        <v>1612</v>
      </c>
      <c r="N1737" t="s">
        <v>1617</v>
      </c>
      <c r="O1737">
        <v>0</v>
      </c>
      <c r="P1737">
        <v>-1500</v>
      </c>
      <c r="Q1737">
        <v>-1500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100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x14ac:dyDescent="0.35">
      <c r="A1738" s="1">
        <v>45444</v>
      </c>
      <c r="B1738">
        <v>2024</v>
      </c>
      <c r="C1738">
        <v>6</v>
      </c>
      <c r="D1738">
        <v>2</v>
      </c>
      <c r="E1738">
        <v>1</v>
      </c>
      <c r="F1738">
        <v>0</v>
      </c>
      <c r="G1738" t="s">
        <v>294</v>
      </c>
      <c r="H1738" t="s">
        <v>292</v>
      </c>
      <c r="I1738" t="s">
        <v>1356</v>
      </c>
      <c r="J1738" t="s">
        <v>1357</v>
      </c>
      <c r="K1738" t="s">
        <v>1359</v>
      </c>
      <c r="L1738" t="s">
        <v>75</v>
      </c>
      <c r="M1738" t="s">
        <v>1612</v>
      </c>
      <c r="N1738" t="s">
        <v>1618</v>
      </c>
      <c r="O1738">
        <v>0</v>
      </c>
      <c r="P1738">
        <v>-1500</v>
      </c>
      <c r="Q1738">
        <v>-1500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100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0</v>
      </c>
    </row>
    <row r="1739" spans="1:32" x14ac:dyDescent="0.35">
      <c r="A1739" s="1">
        <v>45292</v>
      </c>
      <c r="B1739">
        <v>2024</v>
      </c>
      <c r="C1739">
        <v>1</v>
      </c>
      <c r="D1739">
        <v>1</v>
      </c>
      <c r="E1739">
        <v>0</v>
      </c>
      <c r="F1739">
        <v>0</v>
      </c>
      <c r="G1739" t="s">
        <v>267</v>
      </c>
      <c r="H1739" t="s">
        <v>265</v>
      </c>
      <c r="I1739" t="s">
        <v>969</v>
      </c>
      <c r="J1739" t="s">
        <v>970</v>
      </c>
      <c r="K1739" t="s">
        <v>972</v>
      </c>
      <c r="L1739" t="s">
        <v>66</v>
      </c>
      <c r="M1739" t="s">
        <v>1612</v>
      </c>
      <c r="N1739" t="s">
        <v>1613</v>
      </c>
      <c r="O1739">
        <v>44750</v>
      </c>
      <c r="P1739">
        <v>44620</v>
      </c>
      <c r="Q1739">
        <v>-130</v>
      </c>
      <c r="R1739">
        <v>44750</v>
      </c>
      <c r="S1739">
        <v>44620</v>
      </c>
      <c r="T1739">
        <v>-130</v>
      </c>
      <c r="U1739">
        <v>0</v>
      </c>
      <c r="V1739">
        <v>0</v>
      </c>
      <c r="W1739">
        <v>44620</v>
      </c>
      <c r="X1739">
        <v>0</v>
      </c>
      <c r="Y1739">
        <v>-44620</v>
      </c>
      <c r="Z1739">
        <v>99.709497206703915</v>
      </c>
      <c r="AA1739">
        <v>0.99709497206703912</v>
      </c>
      <c r="AB1739">
        <v>0</v>
      </c>
      <c r="AC1739">
        <v>130</v>
      </c>
      <c r="AD1739">
        <v>10.705937467986523</v>
      </c>
      <c r="AE1739">
        <v>0</v>
      </c>
      <c r="AF1739">
        <v>0</v>
      </c>
    </row>
    <row r="1740" spans="1:32" x14ac:dyDescent="0.35">
      <c r="A1740" s="1">
        <v>45383</v>
      </c>
      <c r="B1740">
        <v>2024</v>
      </c>
      <c r="C1740">
        <v>4</v>
      </c>
      <c r="D1740">
        <v>2</v>
      </c>
      <c r="E1740">
        <v>0</v>
      </c>
      <c r="F1740">
        <v>0</v>
      </c>
      <c r="G1740" t="s">
        <v>612</v>
      </c>
      <c r="H1740" t="s">
        <v>610</v>
      </c>
      <c r="I1740" t="s">
        <v>979</v>
      </c>
      <c r="J1740" t="s">
        <v>980</v>
      </c>
      <c r="K1740" t="s">
        <v>972</v>
      </c>
      <c r="L1740" t="s">
        <v>87</v>
      </c>
      <c r="M1740" t="s">
        <v>1603</v>
      </c>
      <c r="N1740" t="s">
        <v>1607</v>
      </c>
      <c r="O1740">
        <v>56644</v>
      </c>
      <c r="P1740">
        <v>48274.93</v>
      </c>
      <c r="Q1740">
        <v>-8369.07</v>
      </c>
      <c r="R1740">
        <v>56644</v>
      </c>
      <c r="S1740">
        <v>48274.93</v>
      </c>
      <c r="T1740">
        <v>-8369.07</v>
      </c>
      <c r="U1740">
        <v>0</v>
      </c>
      <c r="V1740">
        <v>0</v>
      </c>
      <c r="W1740">
        <v>48274.93</v>
      </c>
      <c r="X1740">
        <v>0</v>
      </c>
      <c r="Y1740">
        <v>48274.93</v>
      </c>
      <c r="Z1740">
        <v>85.22514299837583</v>
      </c>
      <c r="AA1740">
        <v>0.85225142998375825</v>
      </c>
      <c r="AB1740">
        <v>0</v>
      </c>
      <c r="AC1740">
        <v>8369.07</v>
      </c>
      <c r="AD1740">
        <v>10.78466765726977</v>
      </c>
      <c r="AE1740">
        <v>0</v>
      </c>
      <c r="AF1740">
        <v>0</v>
      </c>
    </row>
    <row r="1741" spans="1:32" x14ac:dyDescent="0.35">
      <c r="A1741" s="1">
        <v>45444</v>
      </c>
      <c r="B1741">
        <v>2024</v>
      </c>
      <c r="C1741">
        <v>6</v>
      </c>
      <c r="D1741">
        <v>2</v>
      </c>
      <c r="E1741">
        <v>1</v>
      </c>
      <c r="F1741">
        <v>0</v>
      </c>
      <c r="G1741" t="s">
        <v>612</v>
      </c>
      <c r="H1741" t="s">
        <v>610</v>
      </c>
      <c r="I1741" t="s">
        <v>991</v>
      </c>
      <c r="J1741" t="s">
        <v>992</v>
      </c>
      <c r="K1741" t="s">
        <v>994</v>
      </c>
      <c r="L1741" t="s">
        <v>90</v>
      </c>
      <c r="M1741" t="s">
        <v>1603</v>
      </c>
      <c r="N1741" t="s">
        <v>1606</v>
      </c>
      <c r="O1741">
        <v>16660</v>
      </c>
      <c r="P1741">
        <v>3417.85</v>
      </c>
      <c r="Q1741">
        <v>-13242.15</v>
      </c>
      <c r="R1741">
        <v>16660</v>
      </c>
      <c r="S1741">
        <v>3417.85</v>
      </c>
      <c r="T1741">
        <v>-13242.15</v>
      </c>
      <c r="U1741">
        <v>0</v>
      </c>
      <c r="V1741">
        <v>0</v>
      </c>
      <c r="W1741">
        <v>3417.85</v>
      </c>
      <c r="X1741">
        <v>0</v>
      </c>
      <c r="Y1741">
        <v>3417.85</v>
      </c>
      <c r="Z1741">
        <v>20.51530612244898</v>
      </c>
      <c r="AA1741">
        <v>0.20515306122448979</v>
      </c>
      <c r="AB1741">
        <v>0</v>
      </c>
      <c r="AC1741">
        <v>13242.15</v>
      </c>
      <c r="AD1741">
        <v>8.1367669773994997</v>
      </c>
      <c r="AE1741">
        <v>0</v>
      </c>
      <c r="AF1741">
        <v>0</v>
      </c>
    </row>
    <row r="1742" spans="1:32" x14ac:dyDescent="0.35">
      <c r="A1742" s="1">
        <v>45413</v>
      </c>
      <c r="B1742">
        <v>2024</v>
      </c>
      <c r="C1742">
        <v>5</v>
      </c>
      <c r="D1742">
        <v>2</v>
      </c>
      <c r="E1742">
        <v>1</v>
      </c>
      <c r="F1742">
        <v>0</v>
      </c>
      <c r="G1742" t="s">
        <v>612</v>
      </c>
      <c r="H1742" t="s">
        <v>610</v>
      </c>
      <c r="I1742" t="s">
        <v>997</v>
      </c>
      <c r="J1742" t="s">
        <v>998</v>
      </c>
      <c r="K1742" t="s">
        <v>994</v>
      </c>
      <c r="L1742" t="s">
        <v>96</v>
      </c>
      <c r="M1742" t="s">
        <v>1603</v>
      </c>
      <c r="N1742" t="s">
        <v>1605</v>
      </c>
      <c r="O1742">
        <v>21809</v>
      </c>
      <c r="P1742">
        <v>13647.27</v>
      </c>
      <c r="Q1742">
        <v>-8161.73</v>
      </c>
      <c r="R1742">
        <v>21809</v>
      </c>
      <c r="S1742">
        <v>13647.27</v>
      </c>
      <c r="T1742">
        <v>-8161.73</v>
      </c>
      <c r="U1742">
        <v>0</v>
      </c>
      <c r="V1742">
        <v>0</v>
      </c>
      <c r="W1742">
        <v>13647.27</v>
      </c>
      <c r="X1742">
        <v>0</v>
      </c>
      <c r="Y1742">
        <v>4712.1100000000006</v>
      </c>
      <c r="Z1742">
        <v>62.576321702049619</v>
      </c>
      <c r="AA1742">
        <v>0.6257632170204962</v>
      </c>
      <c r="AB1742">
        <v>0</v>
      </c>
      <c r="AC1742">
        <v>8161.73</v>
      </c>
      <c r="AD1742">
        <v>9.5212947806104395</v>
      </c>
      <c r="AE1742">
        <v>0</v>
      </c>
      <c r="AF1742">
        <v>0</v>
      </c>
    </row>
    <row r="1743" spans="1:32" x14ac:dyDescent="0.35">
      <c r="A1743" s="1">
        <v>45323</v>
      </c>
      <c r="B1743">
        <v>2024</v>
      </c>
      <c r="C1743">
        <v>2</v>
      </c>
      <c r="D1743">
        <v>1</v>
      </c>
      <c r="E1743">
        <v>0</v>
      </c>
      <c r="F1743">
        <v>0</v>
      </c>
      <c r="G1743" t="s">
        <v>612</v>
      </c>
      <c r="H1743" t="s">
        <v>610</v>
      </c>
      <c r="I1743" t="s">
        <v>1067</v>
      </c>
      <c r="J1743" t="s">
        <v>1068</v>
      </c>
      <c r="K1743" t="s">
        <v>1051</v>
      </c>
      <c r="L1743" t="s">
        <v>93</v>
      </c>
      <c r="M1743" t="s">
        <v>1603</v>
      </c>
      <c r="N1743" t="s">
        <v>1608</v>
      </c>
      <c r="O1743">
        <v>1416</v>
      </c>
      <c r="P1743">
        <v>1295</v>
      </c>
      <c r="Q1743">
        <v>-121</v>
      </c>
      <c r="R1743">
        <v>1416</v>
      </c>
      <c r="S1743">
        <v>1295</v>
      </c>
      <c r="T1743">
        <v>-121</v>
      </c>
      <c r="U1743">
        <v>0</v>
      </c>
      <c r="V1743">
        <v>0</v>
      </c>
      <c r="W1743">
        <v>1295</v>
      </c>
      <c r="X1743">
        <v>0</v>
      </c>
      <c r="Y1743">
        <v>-114.13000000000011</v>
      </c>
      <c r="Z1743">
        <v>91.454802259887003</v>
      </c>
      <c r="AA1743">
        <v>0.91454802259887003</v>
      </c>
      <c r="AB1743">
        <v>0</v>
      </c>
      <c r="AC1743">
        <v>121</v>
      </c>
      <c r="AD1743">
        <v>7.1662659741336379</v>
      </c>
      <c r="AE1743">
        <v>0</v>
      </c>
      <c r="AF1743">
        <v>0</v>
      </c>
    </row>
    <row r="1744" spans="1:32" x14ac:dyDescent="0.35">
      <c r="A1744" s="1">
        <v>45352</v>
      </c>
      <c r="B1744">
        <v>2024</v>
      </c>
      <c r="C1744">
        <v>3</v>
      </c>
      <c r="D1744">
        <v>1</v>
      </c>
      <c r="E1744">
        <v>0</v>
      </c>
      <c r="F1744">
        <v>0</v>
      </c>
      <c r="G1744" t="s">
        <v>612</v>
      </c>
      <c r="H1744" t="s">
        <v>610</v>
      </c>
      <c r="I1744" t="s">
        <v>754</v>
      </c>
      <c r="J1744" t="s">
        <v>755</v>
      </c>
      <c r="K1744" t="s">
        <v>757</v>
      </c>
      <c r="L1744" t="s">
        <v>87</v>
      </c>
      <c r="M1744" t="s">
        <v>1603</v>
      </c>
      <c r="N1744" t="s">
        <v>1610</v>
      </c>
      <c r="O1744">
        <v>2550</v>
      </c>
      <c r="P1744">
        <v>137.5</v>
      </c>
      <c r="Q1744">
        <v>-2412.5</v>
      </c>
      <c r="R1744">
        <v>2550</v>
      </c>
      <c r="S1744">
        <v>137.5</v>
      </c>
      <c r="T1744">
        <v>-2412.5</v>
      </c>
      <c r="U1744">
        <v>0</v>
      </c>
      <c r="V1744">
        <v>0</v>
      </c>
      <c r="W1744">
        <v>137.5</v>
      </c>
      <c r="X1744">
        <v>0</v>
      </c>
      <c r="Y1744">
        <v>-137.5</v>
      </c>
      <c r="Z1744">
        <v>5.3921568627450984</v>
      </c>
      <c r="AA1744">
        <v>5.3921568627450983E-2</v>
      </c>
      <c r="AB1744">
        <v>0</v>
      </c>
      <c r="AC1744">
        <v>2412.5</v>
      </c>
      <c r="AD1744">
        <v>4.9236239171066263</v>
      </c>
      <c r="AE1744">
        <v>0</v>
      </c>
      <c r="AF1744">
        <v>0</v>
      </c>
    </row>
    <row r="1745" spans="1:32" x14ac:dyDescent="0.35">
      <c r="A1745" s="1">
        <v>45292</v>
      </c>
      <c r="B1745">
        <v>2024</v>
      </c>
      <c r="C1745">
        <v>1</v>
      </c>
      <c r="D1745">
        <v>1</v>
      </c>
      <c r="E1745">
        <v>0</v>
      </c>
      <c r="F1745">
        <v>0</v>
      </c>
      <c r="G1745" t="s">
        <v>612</v>
      </c>
      <c r="H1745" t="s">
        <v>610</v>
      </c>
      <c r="I1745" t="s">
        <v>1151</v>
      </c>
      <c r="J1745" t="s">
        <v>1152</v>
      </c>
      <c r="K1745" t="s">
        <v>1154</v>
      </c>
      <c r="L1745" t="s">
        <v>96</v>
      </c>
      <c r="M1745" t="s">
        <v>1603</v>
      </c>
      <c r="N1745" t="s">
        <v>1604</v>
      </c>
      <c r="O1745">
        <v>11662</v>
      </c>
      <c r="P1745">
        <v>5070.82</v>
      </c>
      <c r="Q1745">
        <v>-6591.18</v>
      </c>
      <c r="R1745">
        <v>11662</v>
      </c>
      <c r="S1745">
        <v>5070.82</v>
      </c>
      <c r="T1745">
        <v>-6591.18</v>
      </c>
      <c r="U1745">
        <v>0</v>
      </c>
      <c r="V1745">
        <v>0</v>
      </c>
      <c r="W1745">
        <v>5070.82</v>
      </c>
      <c r="X1745">
        <v>0</v>
      </c>
      <c r="Y1745">
        <v>-4215.83</v>
      </c>
      <c r="Z1745">
        <v>43.481564054193107</v>
      </c>
      <c r="AA1745">
        <v>0.43481564054193106</v>
      </c>
      <c r="AB1745">
        <v>0</v>
      </c>
      <c r="AC1745">
        <v>6591.18</v>
      </c>
      <c r="AD1745">
        <v>8.5312578192076174</v>
      </c>
      <c r="AE1745">
        <v>0</v>
      </c>
      <c r="AF1745">
        <v>0</v>
      </c>
    </row>
    <row r="1746" spans="1:32" x14ac:dyDescent="0.35">
      <c r="A1746" s="1">
        <v>45413</v>
      </c>
      <c r="B1746">
        <v>2024</v>
      </c>
      <c r="C1746">
        <v>5</v>
      </c>
      <c r="D1746">
        <v>2</v>
      </c>
      <c r="E1746">
        <v>1</v>
      </c>
      <c r="F1746">
        <v>0</v>
      </c>
      <c r="G1746" t="s">
        <v>612</v>
      </c>
      <c r="H1746" t="s">
        <v>610</v>
      </c>
      <c r="I1746" t="s">
        <v>1343</v>
      </c>
      <c r="J1746" t="s">
        <v>1344</v>
      </c>
      <c r="K1746" t="s">
        <v>1346</v>
      </c>
      <c r="L1746" t="s">
        <v>93</v>
      </c>
      <c r="M1746" t="s">
        <v>1603</v>
      </c>
      <c r="N1746" t="s">
        <v>1605</v>
      </c>
      <c r="O1746">
        <v>-45399</v>
      </c>
      <c r="P1746">
        <v>-1975</v>
      </c>
      <c r="Q1746">
        <v>43424</v>
      </c>
      <c r="R1746">
        <v>-45399</v>
      </c>
      <c r="S1746">
        <v>-1975</v>
      </c>
      <c r="T1746">
        <v>43424</v>
      </c>
      <c r="U1746">
        <v>0</v>
      </c>
      <c r="V1746">
        <v>0</v>
      </c>
      <c r="W1746">
        <v>-1975</v>
      </c>
      <c r="X1746">
        <v>0</v>
      </c>
      <c r="Y1746">
        <v>-60636</v>
      </c>
      <c r="Z1746">
        <v>4.3503160862574068</v>
      </c>
      <c r="AA1746">
        <v>4.3503160862574067E-2</v>
      </c>
      <c r="AB1746">
        <v>0</v>
      </c>
      <c r="AC1746">
        <v>43424</v>
      </c>
      <c r="AD1746">
        <v>7.5883236773352225</v>
      </c>
      <c r="AE1746">
        <v>0</v>
      </c>
      <c r="AF1746">
        <v>1</v>
      </c>
    </row>
    <row r="1747" spans="1:32" x14ac:dyDescent="0.35">
      <c r="A1747" s="1">
        <v>45292</v>
      </c>
      <c r="B1747">
        <v>2024</v>
      </c>
      <c r="C1747">
        <v>1</v>
      </c>
      <c r="D1747">
        <v>1</v>
      </c>
      <c r="E1747">
        <v>0</v>
      </c>
      <c r="F1747">
        <v>0</v>
      </c>
      <c r="G1747" t="s">
        <v>281</v>
      </c>
      <c r="H1747" t="s">
        <v>279</v>
      </c>
      <c r="I1747" t="s">
        <v>796</v>
      </c>
      <c r="J1747" t="s">
        <v>797</v>
      </c>
      <c r="K1747" t="s">
        <v>787</v>
      </c>
      <c r="L1747" t="s">
        <v>72</v>
      </c>
      <c r="M1747" t="s">
        <v>1612</v>
      </c>
      <c r="N1747" t="s">
        <v>1613</v>
      </c>
      <c r="O1747">
        <v>2880</v>
      </c>
      <c r="P1747">
        <v>120</v>
      </c>
      <c r="Q1747">
        <v>-2760</v>
      </c>
      <c r="R1747">
        <v>2880</v>
      </c>
      <c r="S1747">
        <v>120</v>
      </c>
      <c r="T1747">
        <v>-2760</v>
      </c>
      <c r="U1747">
        <v>0</v>
      </c>
      <c r="V1747">
        <v>0</v>
      </c>
      <c r="W1747">
        <v>120</v>
      </c>
      <c r="X1747">
        <v>0</v>
      </c>
      <c r="Y1747">
        <v>0</v>
      </c>
      <c r="Z1747">
        <v>4.1666666666666661</v>
      </c>
      <c r="AA1747">
        <v>4.1666666666666664E-2</v>
      </c>
      <c r="AB1747">
        <v>0</v>
      </c>
      <c r="AC1747">
        <v>2760</v>
      </c>
      <c r="AD1747">
        <v>4.7874917427820458</v>
      </c>
      <c r="AE1747">
        <v>0</v>
      </c>
      <c r="AF1747">
        <v>0</v>
      </c>
    </row>
    <row r="1748" spans="1:32" x14ac:dyDescent="0.35">
      <c r="A1748" s="1">
        <v>45292</v>
      </c>
      <c r="B1748">
        <v>2024</v>
      </c>
      <c r="C1748">
        <v>1</v>
      </c>
      <c r="D1748">
        <v>1</v>
      </c>
      <c r="E1748">
        <v>0</v>
      </c>
      <c r="F1748">
        <v>0</v>
      </c>
      <c r="G1748" t="s">
        <v>629</v>
      </c>
      <c r="H1748" t="s">
        <v>272</v>
      </c>
      <c r="I1748" t="s">
        <v>1129</v>
      </c>
      <c r="J1748" t="s">
        <v>1130</v>
      </c>
      <c r="K1748" t="s">
        <v>1132</v>
      </c>
      <c r="L1748" t="s">
        <v>63</v>
      </c>
      <c r="M1748" t="s">
        <v>1612</v>
      </c>
      <c r="N1748" t="s">
        <v>1613</v>
      </c>
      <c r="O1748">
        <v>13380</v>
      </c>
      <c r="P1748">
        <v>10120</v>
      </c>
      <c r="Q1748">
        <v>-3260</v>
      </c>
      <c r="R1748">
        <v>13380</v>
      </c>
      <c r="S1748">
        <v>10120</v>
      </c>
      <c r="T1748">
        <v>-3260</v>
      </c>
      <c r="U1748">
        <v>0</v>
      </c>
      <c r="V1748">
        <v>0</v>
      </c>
      <c r="W1748">
        <v>10120</v>
      </c>
      <c r="X1748">
        <v>0</v>
      </c>
      <c r="Y1748">
        <v>0</v>
      </c>
      <c r="Z1748">
        <v>75.635276532137524</v>
      </c>
      <c r="AA1748">
        <v>0.75635276532137519</v>
      </c>
      <c r="AB1748">
        <v>0</v>
      </c>
      <c r="AC1748">
        <v>3260</v>
      </c>
      <c r="AD1748">
        <v>9.2222689428414562</v>
      </c>
      <c r="AE1748">
        <v>0</v>
      </c>
      <c r="AF1748">
        <v>0</v>
      </c>
    </row>
    <row r="1749" spans="1:32" x14ac:dyDescent="0.35">
      <c r="A1749" s="1">
        <v>45474</v>
      </c>
      <c r="B1749">
        <v>2024</v>
      </c>
      <c r="C1749">
        <v>7</v>
      </c>
      <c r="D1749">
        <v>3</v>
      </c>
      <c r="E1749">
        <v>1</v>
      </c>
      <c r="F1749">
        <v>0</v>
      </c>
      <c r="G1749" t="s">
        <v>612</v>
      </c>
      <c r="H1749" t="s">
        <v>610</v>
      </c>
      <c r="I1749" t="s">
        <v>991</v>
      </c>
      <c r="J1749" t="s">
        <v>992</v>
      </c>
      <c r="K1749" t="s">
        <v>994</v>
      </c>
      <c r="L1749" t="s">
        <v>96</v>
      </c>
      <c r="M1749" t="s">
        <v>1603</v>
      </c>
      <c r="N1749" t="s">
        <v>1611</v>
      </c>
      <c r="O1749">
        <v>16660</v>
      </c>
      <c r="P1749">
        <v>13415.11</v>
      </c>
      <c r="Q1749">
        <v>-3244.8899999999994</v>
      </c>
      <c r="R1749">
        <v>16660</v>
      </c>
      <c r="S1749">
        <v>13415.11</v>
      </c>
      <c r="T1749">
        <v>-3244.8899999999994</v>
      </c>
      <c r="U1749">
        <v>0</v>
      </c>
      <c r="V1749">
        <v>0</v>
      </c>
      <c r="W1749">
        <v>13415.11</v>
      </c>
      <c r="X1749">
        <v>0</v>
      </c>
      <c r="Y1749">
        <v>13415.11</v>
      </c>
      <c r="Z1749">
        <v>80.522869147659065</v>
      </c>
      <c r="AA1749">
        <v>0.80522869147659071</v>
      </c>
      <c r="AB1749">
        <v>0</v>
      </c>
      <c r="AC1749">
        <v>3244.8899999999994</v>
      </c>
      <c r="AD1749">
        <v>9.5041369626024768</v>
      </c>
      <c r="AE1749">
        <v>0</v>
      </c>
      <c r="AF1749">
        <v>0</v>
      </c>
    </row>
    <row r="1750" spans="1:32" x14ac:dyDescent="0.35">
      <c r="A1750" s="1">
        <v>45323</v>
      </c>
      <c r="B1750">
        <v>2024</v>
      </c>
      <c r="C1750">
        <v>2</v>
      </c>
      <c r="D1750">
        <v>1</v>
      </c>
      <c r="E1750">
        <v>0</v>
      </c>
      <c r="F1750">
        <v>0</v>
      </c>
      <c r="G1750" t="s">
        <v>612</v>
      </c>
      <c r="H1750" t="s">
        <v>610</v>
      </c>
      <c r="I1750" t="s">
        <v>1151</v>
      </c>
      <c r="J1750" t="s">
        <v>1152</v>
      </c>
      <c r="K1750" t="s">
        <v>1154</v>
      </c>
      <c r="L1750" t="s">
        <v>90</v>
      </c>
      <c r="M1750" t="s">
        <v>1603</v>
      </c>
      <c r="N1750" t="s">
        <v>1608</v>
      </c>
      <c r="O1750">
        <v>11662</v>
      </c>
      <c r="P1750">
        <v>7325.59</v>
      </c>
      <c r="Q1750">
        <v>-4336.41</v>
      </c>
      <c r="R1750">
        <v>11662</v>
      </c>
      <c r="S1750">
        <v>7325.59</v>
      </c>
      <c r="T1750">
        <v>-4336.41</v>
      </c>
      <c r="U1750">
        <v>0</v>
      </c>
      <c r="V1750">
        <v>0</v>
      </c>
      <c r="W1750">
        <v>7325.59</v>
      </c>
      <c r="X1750">
        <v>0</v>
      </c>
      <c r="Y1750">
        <v>-4111.67</v>
      </c>
      <c r="Z1750">
        <v>62.815897787686502</v>
      </c>
      <c r="AA1750">
        <v>0.62815897787686503</v>
      </c>
      <c r="AB1750">
        <v>0</v>
      </c>
      <c r="AC1750">
        <v>4336.41</v>
      </c>
      <c r="AD1750">
        <v>8.8991289767166926</v>
      </c>
      <c r="AE1750">
        <v>0</v>
      </c>
      <c r="AF1750">
        <v>0</v>
      </c>
    </row>
    <row r="1751" spans="1:32" x14ac:dyDescent="0.35">
      <c r="A1751" s="1">
        <v>45292</v>
      </c>
      <c r="B1751">
        <v>2024</v>
      </c>
      <c r="C1751">
        <v>1</v>
      </c>
      <c r="D1751">
        <v>1</v>
      </c>
      <c r="E1751">
        <v>0</v>
      </c>
      <c r="F1751">
        <v>0</v>
      </c>
      <c r="G1751" t="s">
        <v>267</v>
      </c>
      <c r="H1751" t="s">
        <v>265</v>
      </c>
      <c r="I1751" t="s">
        <v>700</v>
      </c>
      <c r="J1751" t="s">
        <v>701</v>
      </c>
      <c r="K1751" t="s">
        <v>703</v>
      </c>
      <c r="L1751" t="s">
        <v>63</v>
      </c>
      <c r="M1751" t="s">
        <v>1612</v>
      </c>
      <c r="N1751" t="s">
        <v>1613</v>
      </c>
      <c r="O1751">
        <v>8120</v>
      </c>
      <c r="P1751">
        <v>3750</v>
      </c>
      <c r="Q1751">
        <v>-4370</v>
      </c>
      <c r="R1751">
        <v>8120</v>
      </c>
      <c r="S1751">
        <v>3500</v>
      </c>
      <c r="T1751">
        <v>-4620</v>
      </c>
      <c r="U1751">
        <v>0</v>
      </c>
      <c r="V1751">
        <v>0</v>
      </c>
      <c r="W1751">
        <v>3500</v>
      </c>
      <c r="X1751">
        <v>0</v>
      </c>
      <c r="Y1751">
        <v>250</v>
      </c>
      <c r="Z1751">
        <v>46.182266009852221</v>
      </c>
      <c r="AA1751">
        <v>0.43103448275862066</v>
      </c>
      <c r="AB1751">
        <v>0</v>
      </c>
      <c r="AC1751">
        <v>4620</v>
      </c>
      <c r="AD1751">
        <v>8.1605182474775049</v>
      </c>
      <c r="AE1751">
        <v>0</v>
      </c>
      <c r="AF1751">
        <v>0</v>
      </c>
    </row>
    <row r="1752" spans="1:32" x14ac:dyDescent="0.35">
      <c r="A1752" s="1">
        <v>45292</v>
      </c>
      <c r="B1752">
        <v>2024</v>
      </c>
      <c r="C1752">
        <v>1</v>
      </c>
      <c r="D1752">
        <v>1</v>
      </c>
      <c r="E1752">
        <v>0</v>
      </c>
      <c r="F1752">
        <v>0</v>
      </c>
      <c r="G1752" t="s">
        <v>267</v>
      </c>
      <c r="H1752" t="s">
        <v>265</v>
      </c>
      <c r="I1752" t="s">
        <v>761</v>
      </c>
      <c r="J1752" t="s">
        <v>762</v>
      </c>
      <c r="K1752" t="s">
        <v>764</v>
      </c>
      <c r="L1752" t="s">
        <v>60</v>
      </c>
      <c r="M1752" t="s">
        <v>1612</v>
      </c>
      <c r="N1752" t="s">
        <v>1613</v>
      </c>
      <c r="O1752">
        <v>620</v>
      </c>
      <c r="P1752">
        <v>620</v>
      </c>
      <c r="Q1752">
        <v>0</v>
      </c>
      <c r="R1752">
        <v>620</v>
      </c>
      <c r="S1752">
        <v>620</v>
      </c>
      <c r="T1752">
        <v>0</v>
      </c>
      <c r="U1752">
        <v>0</v>
      </c>
      <c r="V1752">
        <v>0</v>
      </c>
      <c r="W1752">
        <v>620</v>
      </c>
      <c r="X1752">
        <v>0</v>
      </c>
      <c r="Y1752">
        <v>0</v>
      </c>
      <c r="Z1752">
        <v>100</v>
      </c>
      <c r="AA1752">
        <v>1</v>
      </c>
      <c r="AB1752">
        <v>0</v>
      </c>
      <c r="AC1752">
        <v>0</v>
      </c>
      <c r="AD1752">
        <v>6.4297194780391376</v>
      </c>
      <c r="AE1752">
        <v>0</v>
      </c>
      <c r="AF1752">
        <v>0</v>
      </c>
    </row>
    <row r="1753" spans="1:32" x14ac:dyDescent="0.35">
      <c r="A1753" s="1">
        <v>45292</v>
      </c>
      <c r="B1753">
        <v>2024</v>
      </c>
      <c r="C1753">
        <v>1</v>
      </c>
      <c r="D1753">
        <v>1</v>
      </c>
      <c r="E1753">
        <v>0</v>
      </c>
      <c r="F1753">
        <v>0</v>
      </c>
      <c r="G1753" t="s">
        <v>267</v>
      </c>
      <c r="H1753" t="s">
        <v>265</v>
      </c>
      <c r="I1753" t="s">
        <v>837</v>
      </c>
      <c r="J1753" t="s">
        <v>838</v>
      </c>
      <c r="K1753" t="s">
        <v>840</v>
      </c>
      <c r="L1753" t="s">
        <v>66</v>
      </c>
      <c r="M1753" t="s">
        <v>1612</v>
      </c>
      <c r="N1753" t="s">
        <v>1613</v>
      </c>
      <c r="O1753">
        <v>500</v>
      </c>
      <c r="P1753">
        <v>500</v>
      </c>
      <c r="Q1753">
        <v>0</v>
      </c>
      <c r="R1753">
        <v>500</v>
      </c>
      <c r="S1753">
        <v>500</v>
      </c>
      <c r="T1753">
        <v>0</v>
      </c>
      <c r="U1753">
        <v>0</v>
      </c>
      <c r="V1753">
        <v>0</v>
      </c>
      <c r="W1753">
        <v>500</v>
      </c>
      <c r="X1753">
        <v>0</v>
      </c>
      <c r="Y1753">
        <v>0</v>
      </c>
      <c r="Z1753">
        <v>100</v>
      </c>
      <c r="AA1753">
        <v>1</v>
      </c>
      <c r="AB1753">
        <v>0</v>
      </c>
      <c r="AC1753">
        <v>0</v>
      </c>
      <c r="AD1753">
        <v>6.2146080984221914</v>
      </c>
      <c r="AE1753">
        <v>0</v>
      </c>
      <c r="AF1753">
        <v>0</v>
      </c>
    </row>
    <row r="1754" spans="1:32" x14ac:dyDescent="0.35">
      <c r="A1754" s="1">
        <v>45292</v>
      </c>
      <c r="B1754">
        <v>2024</v>
      </c>
      <c r="C1754">
        <v>1</v>
      </c>
      <c r="D1754">
        <v>1</v>
      </c>
      <c r="E1754">
        <v>0</v>
      </c>
      <c r="F1754">
        <v>0</v>
      </c>
      <c r="G1754" t="s">
        <v>635</v>
      </c>
      <c r="H1754" t="s">
        <v>288</v>
      </c>
      <c r="I1754" t="s">
        <v>796</v>
      </c>
      <c r="J1754" t="s">
        <v>797</v>
      </c>
      <c r="K1754" t="s">
        <v>787</v>
      </c>
      <c r="L1754" t="s">
        <v>60</v>
      </c>
      <c r="M1754" t="s">
        <v>1612</v>
      </c>
      <c r="N1754" t="s">
        <v>1613</v>
      </c>
      <c r="O1754">
        <v>64500</v>
      </c>
      <c r="P1754">
        <v>58620</v>
      </c>
      <c r="Q1754">
        <v>-5880</v>
      </c>
      <c r="R1754">
        <v>64500</v>
      </c>
      <c r="S1754">
        <v>58620</v>
      </c>
      <c r="T1754">
        <v>-5880</v>
      </c>
      <c r="U1754">
        <v>0</v>
      </c>
      <c r="V1754">
        <v>0</v>
      </c>
      <c r="W1754">
        <v>58620</v>
      </c>
      <c r="X1754">
        <v>0</v>
      </c>
      <c r="Y1754">
        <v>0</v>
      </c>
      <c r="Z1754">
        <v>90.883720930232556</v>
      </c>
      <c r="AA1754">
        <v>0.90883720930232559</v>
      </c>
      <c r="AB1754">
        <v>0</v>
      </c>
      <c r="AC1754">
        <v>5880</v>
      </c>
      <c r="AD1754">
        <v>10.978831214264883</v>
      </c>
      <c r="AE1754">
        <v>0</v>
      </c>
      <c r="AF1754">
        <v>0</v>
      </c>
    </row>
    <row r="1755" spans="1:32" x14ac:dyDescent="0.35">
      <c r="A1755" s="1">
        <v>45292</v>
      </c>
      <c r="B1755">
        <v>2024</v>
      </c>
      <c r="C1755">
        <v>1</v>
      </c>
      <c r="D1755">
        <v>1</v>
      </c>
      <c r="E1755">
        <v>0</v>
      </c>
      <c r="F1755">
        <v>0</v>
      </c>
      <c r="G1755" t="s">
        <v>612</v>
      </c>
      <c r="H1755" t="s">
        <v>610</v>
      </c>
      <c r="I1755" t="s">
        <v>1067</v>
      </c>
      <c r="J1755" t="s">
        <v>1068</v>
      </c>
      <c r="K1755" t="s">
        <v>1051</v>
      </c>
      <c r="L1755" t="s">
        <v>96</v>
      </c>
      <c r="M1755" t="s">
        <v>1603</v>
      </c>
      <c r="N1755" t="s">
        <v>1604</v>
      </c>
      <c r="O1755">
        <v>1416</v>
      </c>
      <c r="P1755">
        <v>1127.32</v>
      </c>
      <c r="Q1755">
        <v>-288.68000000000006</v>
      </c>
      <c r="R1755">
        <v>1416</v>
      </c>
      <c r="S1755">
        <v>1127.32</v>
      </c>
      <c r="T1755">
        <v>-288.68000000000006</v>
      </c>
      <c r="U1755">
        <v>0</v>
      </c>
      <c r="V1755">
        <v>0</v>
      </c>
      <c r="W1755">
        <v>1127.32</v>
      </c>
      <c r="X1755">
        <v>0</v>
      </c>
      <c r="Y1755">
        <v>-57.119999999999891</v>
      </c>
      <c r="Z1755">
        <v>79.612994350282491</v>
      </c>
      <c r="AA1755">
        <v>0.79612994350282484</v>
      </c>
      <c r="AB1755">
        <v>0</v>
      </c>
      <c r="AC1755">
        <v>288.68000000000006</v>
      </c>
      <c r="AD1755">
        <v>7.0275984133993612</v>
      </c>
      <c r="AE1755">
        <v>0</v>
      </c>
      <c r="AF1755">
        <v>0</v>
      </c>
    </row>
    <row r="1756" spans="1:32" x14ac:dyDescent="0.35">
      <c r="A1756" s="1">
        <v>45292</v>
      </c>
      <c r="B1756">
        <v>2024</v>
      </c>
      <c r="C1756">
        <v>1</v>
      </c>
      <c r="D1756">
        <v>1</v>
      </c>
      <c r="E1756">
        <v>0</v>
      </c>
      <c r="F1756">
        <v>0</v>
      </c>
      <c r="G1756" t="s">
        <v>612</v>
      </c>
      <c r="H1756" t="s">
        <v>610</v>
      </c>
      <c r="I1756" t="s">
        <v>1105</v>
      </c>
      <c r="J1756" t="s">
        <v>1106</v>
      </c>
      <c r="K1756" t="s">
        <v>1108</v>
      </c>
      <c r="L1756" t="s">
        <v>96</v>
      </c>
      <c r="M1756" t="s">
        <v>1603</v>
      </c>
      <c r="N1756" t="s">
        <v>1604</v>
      </c>
      <c r="O1756">
        <v>184285</v>
      </c>
      <c r="P1756">
        <v>123019.51</v>
      </c>
      <c r="Q1756">
        <v>-61265.490000000005</v>
      </c>
      <c r="R1756">
        <v>184285</v>
      </c>
      <c r="S1756">
        <v>123019.51</v>
      </c>
      <c r="T1756">
        <v>-61265.490000000005</v>
      </c>
      <c r="U1756">
        <v>0</v>
      </c>
      <c r="V1756">
        <v>0</v>
      </c>
      <c r="W1756">
        <v>123019.51</v>
      </c>
      <c r="X1756">
        <v>0</v>
      </c>
      <c r="Y1756">
        <v>76682.310000000012</v>
      </c>
      <c r="Z1756">
        <v>66.755031608649645</v>
      </c>
      <c r="AA1756">
        <v>0.6675503160864964</v>
      </c>
      <c r="AB1756">
        <v>0</v>
      </c>
      <c r="AC1756">
        <v>61265.490000000005</v>
      </c>
      <c r="AD1756">
        <v>11.720098239662246</v>
      </c>
      <c r="AE1756">
        <v>0</v>
      </c>
      <c r="AF1756">
        <v>0</v>
      </c>
    </row>
    <row r="1757" spans="1:32" x14ac:dyDescent="0.35">
      <c r="A1757" s="1">
        <v>45292</v>
      </c>
      <c r="B1757">
        <v>2024</v>
      </c>
      <c r="C1757">
        <v>1</v>
      </c>
      <c r="D1757">
        <v>1</v>
      </c>
      <c r="E1757">
        <v>0</v>
      </c>
      <c r="F1757">
        <v>0</v>
      </c>
      <c r="G1757" t="s">
        <v>612</v>
      </c>
      <c r="H1757" t="s">
        <v>610</v>
      </c>
      <c r="I1757" t="s">
        <v>1343</v>
      </c>
      <c r="J1757" t="s">
        <v>1344</v>
      </c>
      <c r="K1757" t="s">
        <v>1346</v>
      </c>
      <c r="L1757" t="s">
        <v>96</v>
      </c>
      <c r="M1757" t="s">
        <v>1603</v>
      </c>
      <c r="N1757" t="s">
        <v>1604</v>
      </c>
      <c r="O1757">
        <v>-45399</v>
      </c>
      <c r="P1757">
        <v>-5370</v>
      </c>
      <c r="Q1757">
        <v>40029</v>
      </c>
      <c r="R1757">
        <v>-45399</v>
      </c>
      <c r="S1757">
        <v>-5370</v>
      </c>
      <c r="T1757">
        <v>40029</v>
      </c>
      <c r="U1757">
        <v>0</v>
      </c>
      <c r="V1757">
        <v>0</v>
      </c>
      <c r="W1757">
        <v>-5370</v>
      </c>
      <c r="X1757">
        <v>0</v>
      </c>
      <c r="Y1757">
        <v>-5370</v>
      </c>
      <c r="Z1757">
        <v>11.828454371241657</v>
      </c>
      <c r="AA1757">
        <v>0.11828454371241658</v>
      </c>
      <c r="AB1757">
        <v>0</v>
      </c>
      <c r="AC1757">
        <v>40029</v>
      </c>
      <c r="AD1757">
        <v>8.5885831875029108</v>
      </c>
      <c r="AE1757">
        <v>0</v>
      </c>
      <c r="AF1757">
        <v>1</v>
      </c>
    </row>
    <row r="1758" spans="1:32" x14ac:dyDescent="0.35">
      <c r="A1758" s="1">
        <v>45323</v>
      </c>
      <c r="B1758">
        <v>2024</v>
      </c>
      <c r="C1758">
        <v>2</v>
      </c>
      <c r="D1758">
        <v>1</v>
      </c>
      <c r="E1758">
        <v>0</v>
      </c>
      <c r="F1758">
        <v>0</v>
      </c>
      <c r="G1758" t="s">
        <v>612</v>
      </c>
      <c r="H1758" t="s">
        <v>610</v>
      </c>
      <c r="I1758" t="s">
        <v>1353</v>
      </c>
      <c r="J1758" t="s">
        <v>1354</v>
      </c>
      <c r="K1758" t="s">
        <v>1346</v>
      </c>
      <c r="L1758" t="s">
        <v>96</v>
      </c>
      <c r="M1758" t="s">
        <v>1603</v>
      </c>
      <c r="N1758" t="s">
        <v>1608</v>
      </c>
      <c r="O1758">
        <v>-44149</v>
      </c>
      <c r="P1758">
        <v>-3928</v>
      </c>
      <c r="Q1758">
        <v>40221</v>
      </c>
      <c r="R1758">
        <v>-44149</v>
      </c>
      <c r="S1758">
        <v>-3928</v>
      </c>
      <c r="T1758">
        <v>40221</v>
      </c>
      <c r="U1758">
        <v>0</v>
      </c>
      <c r="V1758">
        <v>0</v>
      </c>
      <c r="W1758">
        <v>-3928</v>
      </c>
      <c r="X1758">
        <v>0</v>
      </c>
      <c r="Y1758">
        <v>-30822</v>
      </c>
      <c r="Z1758">
        <v>8.8971437631656443</v>
      </c>
      <c r="AA1758">
        <v>8.8971437631656436E-2</v>
      </c>
      <c r="AB1758">
        <v>0</v>
      </c>
      <c r="AC1758">
        <v>40221</v>
      </c>
      <c r="AD1758">
        <v>8.2758856694743557</v>
      </c>
      <c r="AE1758">
        <v>0</v>
      </c>
      <c r="AF1758">
        <v>1</v>
      </c>
    </row>
    <row r="1759" spans="1:32" x14ac:dyDescent="0.35">
      <c r="A1759" s="1">
        <v>45292</v>
      </c>
      <c r="B1759">
        <v>2024</v>
      </c>
      <c r="C1759">
        <v>1</v>
      </c>
      <c r="D1759">
        <v>1</v>
      </c>
      <c r="E1759">
        <v>0</v>
      </c>
      <c r="F1759">
        <v>0</v>
      </c>
      <c r="G1759" t="s">
        <v>267</v>
      </c>
      <c r="H1759" t="s">
        <v>265</v>
      </c>
      <c r="I1759" t="s">
        <v>877</v>
      </c>
      <c r="J1759" t="s">
        <v>878</v>
      </c>
      <c r="K1759" t="s">
        <v>219</v>
      </c>
      <c r="L1759" t="s">
        <v>63</v>
      </c>
      <c r="M1759" t="s">
        <v>1612</v>
      </c>
      <c r="N1759" t="s">
        <v>1613</v>
      </c>
      <c r="O1759">
        <v>18250</v>
      </c>
      <c r="P1759">
        <v>13750</v>
      </c>
      <c r="Q1759">
        <v>-4500</v>
      </c>
      <c r="R1759">
        <v>18250</v>
      </c>
      <c r="S1759">
        <v>13750</v>
      </c>
      <c r="T1759">
        <v>-4500</v>
      </c>
      <c r="U1759">
        <v>0</v>
      </c>
      <c r="V1759">
        <v>0</v>
      </c>
      <c r="W1759">
        <v>13750</v>
      </c>
      <c r="X1759">
        <v>0</v>
      </c>
      <c r="Y1759">
        <v>0</v>
      </c>
      <c r="Z1759">
        <v>75.342465753424662</v>
      </c>
      <c r="AA1759">
        <v>0.75342465753424659</v>
      </c>
      <c r="AB1759">
        <v>0</v>
      </c>
      <c r="AC1759">
        <v>4500</v>
      </c>
      <c r="AD1759">
        <v>9.5287941030947181</v>
      </c>
      <c r="AE1759">
        <v>0</v>
      </c>
      <c r="AF1759">
        <v>0</v>
      </c>
    </row>
    <row r="1760" spans="1:32" x14ac:dyDescent="0.35">
      <c r="A1760" s="1">
        <v>45292</v>
      </c>
      <c r="B1760">
        <v>2024</v>
      </c>
      <c r="C1760">
        <v>1</v>
      </c>
      <c r="D1760">
        <v>1</v>
      </c>
      <c r="E1760">
        <v>0</v>
      </c>
      <c r="F1760">
        <v>0</v>
      </c>
      <c r="G1760" t="s">
        <v>294</v>
      </c>
      <c r="H1760" t="s">
        <v>292</v>
      </c>
      <c r="I1760" t="s">
        <v>982</v>
      </c>
      <c r="J1760" t="s">
        <v>983</v>
      </c>
      <c r="K1760" t="s">
        <v>972</v>
      </c>
      <c r="L1760" t="s">
        <v>75</v>
      </c>
      <c r="M1760" t="s">
        <v>1612</v>
      </c>
      <c r="N1760" t="s">
        <v>1613</v>
      </c>
      <c r="O1760">
        <v>2250</v>
      </c>
      <c r="P1760">
        <v>1120</v>
      </c>
      <c r="Q1760">
        <v>-1130</v>
      </c>
      <c r="R1760">
        <v>2250</v>
      </c>
      <c r="S1760">
        <v>1120</v>
      </c>
      <c r="T1760">
        <v>-1130</v>
      </c>
      <c r="U1760">
        <v>0</v>
      </c>
      <c r="V1760">
        <v>0</v>
      </c>
      <c r="W1760">
        <v>1120</v>
      </c>
      <c r="X1760">
        <v>0</v>
      </c>
      <c r="Y1760">
        <v>0</v>
      </c>
      <c r="Z1760">
        <v>49.777777777777779</v>
      </c>
      <c r="AA1760">
        <v>0.49777777777777776</v>
      </c>
      <c r="AB1760">
        <v>0</v>
      </c>
      <c r="AC1760">
        <v>1130</v>
      </c>
      <c r="AD1760">
        <v>7.0210839642891401</v>
      </c>
      <c r="AE1760">
        <v>0</v>
      </c>
      <c r="AF1760">
        <v>0</v>
      </c>
    </row>
    <row r="1761" spans="1:32" x14ac:dyDescent="0.35">
      <c r="A1761" s="1">
        <v>45323</v>
      </c>
      <c r="B1761">
        <v>2024</v>
      </c>
      <c r="C1761">
        <v>2</v>
      </c>
      <c r="D1761">
        <v>1</v>
      </c>
      <c r="E1761">
        <v>0</v>
      </c>
      <c r="F1761">
        <v>0</v>
      </c>
      <c r="G1761" t="s">
        <v>612</v>
      </c>
      <c r="H1761" t="s">
        <v>610</v>
      </c>
      <c r="I1761" t="s">
        <v>653</v>
      </c>
      <c r="J1761" t="s">
        <v>654</v>
      </c>
      <c r="K1761" t="s">
        <v>212</v>
      </c>
      <c r="L1761" t="s">
        <v>96</v>
      </c>
      <c r="M1761" t="s">
        <v>1603</v>
      </c>
      <c r="N1761" t="s">
        <v>1608</v>
      </c>
      <c r="O1761">
        <v>1000</v>
      </c>
      <c r="P1761">
        <v>609.30999999999995</v>
      </c>
      <c r="Q1761">
        <v>-390.69000000000005</v>
      </c>
      <c r="R1761">
        <v>1000</v>
      </c>
      <c r="S1761">
        <v>609.30999999999995</v>
      </c>
      <c r="T1761">
        <v>-390.69000000000005</v>
      </c>
      <c r="U1761">
        <v>0</v>
      </c>
      <c r="V1761">
        <v>0</v>
      </c>
      <c r="W1761">
        <v>609.30999999999995</v>
      </c>
      <c r="X1761">
        <v>0</v>
      </c>
      <c r="Y1761">
        <v>609.30999999999995</v>
      </c>
      <c r="Z1761">
        <v>60.93099999999999</v>
      </c>
      <c r="AA1761">
        <v>0.60930999999999991</v>
      </c>
      <c r="AB1761">
        <v>0</v>
      </c>
      <c r="AC1761">
        <v>390.69000000000005</v>
      </c>
      <c r="AD1761">
        <v>6.4123271693961517</v>
      </c>
      <c r="AE1761">
        <v>0</v>
      </c>
      <c r="AF1761">
        <v>0</v>
      </c>
    </row>
    <row r="1762" spans="1:32" x14ac:dyDescent="0.35">
      <c r="A1762" s="1">
        <v>45444</v>
      </c>
      <c r="B1762">
        <v>2024</v>
      </c>
      <c r="C1762">
        <v>6</v>
      </c>
      <c r="D1762">
        <v>2</v>
      </c>
      <c r="E1762">
        <v>1</v>
      </c>
      <c r="F1762">
        <v>0</v>
      </c>
      <c r="G1762" t="s">
        <v>612</v>
      </c>
      <c r="H1762" t="s">
        <v>610</v>
      </c>
      <c r="I1762" t="s">
        <v>721</v>
      </c>
      <c r="J1762" t="s">
        <v>722</v>
      </c>
      <c r="K1762" t="s">
        <v>703</v>
      </c>
      <c r="L1762" t="s">
        <v>96</v>
      </c>
      <c r="M1762" t="s">
        <v>1603</v>
      </c>
      <c r="N1762" t="s">
        <v>1606</v>
      </c>
      <c r="O1762">
        <v>1868</v>
      </c>
      <c r="P1762">
        <v>2043.3</v>
      </c>
      <c r="Q1762">
        <v>175.29999999999995</v>
      </c>
      <c r="R1762">
        <v>1868</v>
      </c>
      <c r="S1762">
        <v>2043.3</v>
      </c>
      <c r="T1762">
        <v>175.29999999999995</v>
      </c>
      <c r="U1762">
        <v>0</v>
      </c>
      <c r="V1762">
        <v>0</v>
      </c>
      <c r="W1762">
        <v>2043.3</v>
      </c>
      <c r="X1762">
        <v>0</v>
      </c>
      <c r="Y1762">
        <v>-2043.3</v>
      </c>
      <c r="Z1762">
        <v>109.38436830835117</v>
      </c>
      <c r="AA1762">
        <v>1.0938436830835117</v>
      </c>
      <c r="AB1762">
        <v>0</v>
      </c>
      <c r="AC1762">
        <v>175.29999999999995</v>
      </c>
      <c r="AD1762">
        <v>7.6223214269153825</v>
      </c>
      <c r="AE1762">
        <v>0</v>
      </c>
      <c r="AF1762">
        <v>1</v>
      </c>
    </row>
    <row r="1763" spans="1:32" x14ac:dyDescent="0.35">
      <c r="A1763" s="1">
        <v>45292</v>
      </c>
      <c r="B1763">
        <v>2024</v>
      </c>
      <c r="C1763">
        <v>1</v>
      </c>
      <c r="D1763">
        <v>1</v>
      </c>
      <c r="E1763">
        <v>0</v>
      </c>
      <c r="F1763">
        <v>0</v>
      </c>
      <c r="G1763" t="s">
        <v>612</v>
      </c>
      <c r="H1763" t="s">
        <v>610</v>
      </c>
      <c r="I1763" t="s">
        <v>784</v>
      </c>
      <c r="J1763" t="s">
        <v>785</v>
      </c>
      <c r="K1763" t="s">
        <v>787</v>
      </c>
      <c r="L1763" t="s">
        <v>93</v>
      </c>
      <c r="M1763" t="s">
        <v>1603</v>
      </c>
      <c r="N1763" t="s">
        <v>1604</v>
      </c>
      <c r="O1763">
        <v>4078</v>
      </c>
      <c r="P1763">
        <v>1287.68</v>
      </c>
      <c r="Q1763">
        <v>-2790.3199999999997</v>
      </c>
      <c r="R1763">
        <v>4078</v>
      </c>
      <c r="S1763">
        <v>1287.68</v>
      </c>
      <c r="T1763">
        <v>-2790.3199999999997</v>
      </c>
      <c r="U1763">
        <v>0</v>
      </c>
      <c r="V1763">
        <v>0</v>
      </c>
      <c r="W1763">
        <v>1287.68</v>
      </c>
      <c r="X1763">
        <v>0</v>
      </c>
      <c r="Y1763">
        <v>-284.87000000000012</v>
      </c>
      <c r="Z1763">
        <v>31.576262873957823</v>
      </c>
      <c r="AA1763">
        <v>0.31576262873957822</v>
      </c>
      <c r="AB1763">
        <v>0</v>
      </c>
      <c r="AC1763">
        <v>2790.3199999999997</v>
      </c>
      <c r="AD1763">
        <v>7.1605974285912106</v>
      </c>
      <c r="AE1763">
        <v>0</v>
      </c>
      <c r="AF1763">
        <v>0</v>
      </c>
    </row>
    <row r="1764" spans="1:32" x14ac:dyDescent="0.35">
      <c r="A1764" s="1">
        <v>45413</v>
      </c>
      <c r="B1764">
        <v>2024</v>
      </c>
      <c r="C1764">
        <v>5</v>
      </c>
      <c r="D1764">
        <v>2</v>
      </c>
      <c r="E1764">
        <v>1</v>
      </c>
      <c r="F1764">
        <v>0</v>
      </c>
      <c r="G1764" t="s">
        <v>612</v>
      </c>
      <c r="H1764" t="s">
        <v>610</v>
      </c>
      <c r="I1764" t="s">
        <v>1356</v>
      </c>
      <c r="J1764" t="s">
        <v>1357</v>
      </c>
      <c r="K1764" t="s">
        <v>1359</v>
      </c>
      <c r="L1764" t="s">
        <v>90</v>
      </c>
      <c r="M1764" t="s">
        <v>1603</v>
      </c>
      <c r="N1764" t="s">
        <v>1605</v>
      </c>
      <c r="O1764">
        <v>-11662</v>
      </c>
      <c r="P1764">
        <v>-3213.92</v>
      </c>
      <c r="Q1764">
        <v>8448.08</v>
      </c>
      <c r="R1764">
        <v>-11662</v>
      </c>
      <c r="S1764">
        <v>-3213.92</v>
      </c>
      <c r="T1764">
        <v>8448.08</v>
      </c>
      <c r="U1764">
        <v>0</v>
      </c>
      <c r="V1764">
        <v>0</v>
      </c>
      <c r="W1764">
        <v>-3213.92</v>
      </c>
      <c r="X1764">
        <v>0</v>
      </c>
      <c r="Y1764">
        <v>-3213.92</v>
      </c>
      <c r="Z1764">
        <v>27.558909277996911</v>
      </c>
      <c r="AA1764">
        <v>0.27558909277996912</v>
      </c>
      <c r="AB1764">
        <v>0</v>
      </c>
      <c r="AC1764">
        <v>8448.08</v>
      </c>
      <c r="AD1764">
        <v>8.0752466548862376</v>
      </c>
      <c r="AE1764">
        <v>0</v>
      </c>
      <c r="AF1764">
        <v>1</v>
      </c>
    </row>
    <row r="1765" spans="1:32" x14ac:dyDescent="0.35">
      <c r="A1765" s="1">
        <v>45292</v>
      </c>
      <c r="B1765">
        <v>2024</v>
      </c>
      <c r="C1765">
        <v>1</v>
      </c>
      <c r="D1765">
        <v>1</v>
      </c>
      <c r="E1765">
        <v>0</v>
      </c>
      <c r="F1765">
        <v>0</v>
      </c>
      <c r="G1765" t="s">
        <v>267</v>
      </c>
      <c r="H1765" t="s">
        <v>265</v>
      </c>
      <c r="I1765" t="s">
        <v>951</v>
      </c>
      <c r="J1765" t="s">
        <v>952</v>
      </c>
      <c r="K1765" t="s">
        <v>954</v>
      </c>
      <c r="L1765" t="s">
        <v>60</v>
      </c>
      <c r="M1765" t="s">
        <v>1612</v>
      </c>
      <c r="N1765" t="s">
        <v>1613</v>
      </c>
      <c r="O1765">
        <v>880</v>
      </c>
      <c r="P1765">
        <v>620</v>
      </c>
      <c r="Q1765">
        <v>-260</v>
      </c>
      <c r="R1765">
        <v>880</v>
      </c>
      <c r="S1765">
        <v>620</v>
      </c>
      <c r="T1765">
        <v>-260</v>
      </c>
      <c r="U1765">
        <v>0</v>
      </c>
      <c r="V1765">
        <v>0</v>
      </c>
      <c r="W1765">
        <v>620</v>
      </c>
      <c r="X1765">
        <v>0</v>
      </c>
      <c r="Y1765">
        <v>0</v>
      </c>
      <c r="Z1765">
        <v>70.454545454545453</v>
      </c>
      <c r="AA1765">
        <v>0.70454545454545459</v>
      </c>
      <c r="AB1765">
        <v>0</v>
      </c>
      <c r="AC1765">
        <v>260</v>
      </c>
      <c r="AD1765">
        <v>6.4297194780391376</v>
      </c>
      <c r="AE1765">
        <v>0</v>
      </c>
      <c r="AF1765">
        <v>0</v>
      </c>
    </row>
    <row r="1766" spans="1:32" x14ac:dyDescent="0.35">
      <c r="A1766" s="1">
        <v>45474</v>
      </c>
      <c r="B1766">
        <v>2024</v>
      </c>
      <c r="C1766">
        <v>7</v>
      </c>
      <c r="D1766">
        <v>3</v>
      </c>
      <c r="E1766">
        <v>1</v>
      </c>
      <c r="F1766">
        <v>0</v>
      </c>
      <c r="G1766" t="s">
        <v>612</v>
      </c>
      <c r="H1766" t="s">
        <v>610</v>
      </c>
      <c r="I1766" t="s">
        <v>985</v>
      </c>
      <c r="J1766" t="s">
        <v>986</v>
      </c>
      <c r="K1766" t="s">
        <v>972</v>
      </c>
      <c r="L1766" t="s">
        <v>90</v>
      </c>
      <c r="M1766" t="s">
        <v>1603</v>
      </c>
      <c r="N1766" t="s">
        <v>1611</v>
      </c>
      <c r="O1766">
        <v>69138</v>
      </c>
      <c r="P1766">
        <v>74223.33</v>
      </c>
      <c r="Q1766">
        <v>5085.3300000000017</v>
      </c>
      <c r="R1766">
        <v>69138</v>
      </c>
      <c r="S1766">
        <v>74223.33</v>
      </c>
      <c r="T1766">
        <v>5085.3300000000017</v>
      </c>
      <c r="U1766">
        <v>0</v>
      </c>
      <c r="V1766">
        <v>0</v>
      </c>
      <c r="W1766">
        <v>74223.33</v>
      </c>
      <c r="X1766">
        <v>0</v>
      </c>
      <c r="Y1766">
        <v>74223.33</v>
      </c>
      <c r="Z1766">
        <v>107.35533281263561</v>
      </c>
      <c r="AA1766">
        <v>1.0735533281263561</v>
      </c>
      <c r="AB1766">
        <v>0</v>
      </c>
      <c r="AC1766">
        <v>5085.3300000000017</v>
      </c>
      <c r="AD1766">
        <v>11.214833800220886</v>
      </c>
      <c r="AE1766">
        <v>0</v>
      </c>
      <c r="AF1766">
        <v>1</v>
      </c>
    </row>
    <row r="1767" spans="1:32" x14ac:dyDescent="0.35">
      <c r="A1767" s="1">
        <v>45505</v>
      </c>
      <c r="B1767">
        <v>2024</v>
      </c>
      <c r="C1767">
        <v>8</v>
      </c>
      <c r="D1767">
        <v>3</v>
      </c>
      <c r="E1767">
        <v>1</v>
      </c>
      <c r="F1767">
        <v>0</v>
      </c>
      <c r="G1767" t="s">
        <v>612</v>
      </c>
      <c r="H1767" t="s">
        <v>610</v>
      </c>
      <c r="I1767" t="s">
        <v>1096</v>
      </c>
      <c r="J1767" t="s">
        <v>1097</v>
      </c>
      <c r="K1767" t="s">
        <v>1099</v>
      </c>
      <c r="L1767" t="s">
        <v>90</v>
      </c>
      <c r="M1767" t="s">
        <v>1603</v>
      </c>
      <c r="N1767" t="s">
        <v>1609</v>
      </c>
      <c r="O1767">
        <v>177110</v>
      </c>
      <c r="P1767">
        <v>180009.25</v>
      </c>
      <c r="Q1767">
        <v>2899.25</v>
      </c>
      <c r="R1767">
        <v>177110</v>
      </c>
      <c r="S1767">
        <v>180009.25</v>
      </c>
      <c r="T1767">
        <v>2899.25</v>
      </c>
      <c r="U1767">
        <v>0</v>
      </c>
      <c r="V1767">
        <v>0</v>
      </c>
      <c r="W1767">
        <v>180009.25</v>
      </c>
      <c r="X1767">
        <v>0</v>
      </c>
      <c r="Y1767">
        <v>180009.25</v>
      </c>
      <c r="Z1767">
        <v>101.63697701993111</v>
      </c>
      <c r="AA1767">
        <v>1.0163697701993111</v>
      </c>
      <c r="AB1767">
        <v>0</v>
      </c>
      <c r="AC1767">
        <v>2899.25</v>
      </c>
      <c r="AD1767">
        <v>12.100763517440873</v>
      </c>
      <c r="AE1767">
        <v>0</v>
      </c>
      <c r="AF1767">
        <v>1</v>
      </c>
    </row>
    <row r="1768" spans="1:32" x14ac:dyDescent="0.35">
      <c r="A1768" s="1">
        <v>45323</v>
      </c>
      <c r="B1768">
        <v>2024</v>
      </c>
      <c r="C1768">
        <v>2</v>
      </c>
      <c r="D1768">
        <v>1</v>
      </c>
      <c r="E1768">
        <v>0</v>
      </c>
      <c r="F1768">
        <v>0</v>
      </c>
      <c r="G1768" t="s">
        <v>612</v>
      </c>
      <c r="H1768" t="s">
        <v>610</v>
      </c>
      <c r="I1768" t="s">
        <v>745</v>
      </c>
      <c r="J1768" t="s">
        <v>746</v>
      </c>
      <c r="K1768" t="s">
        <v>748</v>
      </c>
      <c r="L1768" t="s">
        <v>93</v>
      </c>
      <c r="M1768" t="s">
        <v>1603</v>
      </c>
      <c r="N1768" t="s">
        <v>1608</v>
      </c>
      <c r="O1768">
        <v>850</v>
      </c>
      <c r="P1768">
        <v>137.99</v>
      </c>
      <c r="Q1768">
        <v>-712.01</v>
      </c>
      <c r="R1768">
        <v>850</v>
      </c>
      <c r="S1768">
        <v>137.99</v>
      </c>
      <c r="T1768">
        <v>-712.01</v>
      </c>
      <c r="U1768">
        <v>0</v>
      </c>
      <c r="V1768">
        <v>0</v>
      </c>
      <c r="W1768">
        <v>137.99</v>
      </c>
      <c r="X1768">
        <v>0</v>
      </c>
      <c r="Y1768">
        <v>137.99</v>
      </c>
      <c r="Z1768">
        <v>16.234117647058824</v>
      </c>
      <c r="AA1768">
        <v>0.16234117647058824</v>
      </c>
      <c r="AB1768">
        <v>0</v>
      </c>
      <c r="AC1768">
        <v>712.01</v>
      </c>
      <c r="AD1768">
        <v>4.9271812187634634</v>
      </c>
      <c r="AE1768">
        <v>0</v>
      </c>
      <c r="AF1768">
        <v>0</v>
      </c>
    </row>
    <row r="1769" spans="1:32" x14ac:dyDescent="0.35">
      <c r="A1769" s="1">
        <v>45383</v>
      </c>
      <c r="B1769">
        <v>2024</v>
      </c>
      <c r="C1769">
        <v>4</v>
      </c>
      <c r="D1769">
        <v>2</v>
      </c>
      <c r="E1769">
        <v>0</v>
      </c>
      <c r="F1769">
        <v>0</v>
      </c>
      <c r="G1769" t="s">
        <v>612</v>
      </c>
      <c r="H1769" t="s">
        <v>610</v>
      </c>
      <c r="I1769" t="s">
        <v>761</v>
      </c>
      <c r="J1769" t="s">
        <v>762</v>
      </c>
      <c r="K1769" t="s">
        <v>764</v>
      </c>
      <c r="L1769" t="s">
        <v>87</v>
      </c>
      <c r="M1769" t="s">
        <v>1603</v>
      </c>
      <c r="N1769" t="s">
        <v>1607</v>
      </c>
      <c r="O1769">
        <v>5268</v>
      </c>
      <c r="P1769">
        <v>1125</v>
      </c>
      <c r="Q1769">
        <v>-4143</v>
      </c>
      <c r="R1769">
        <v>5268</v>
      </c>
      <c r="S1769">
        <v>1125</v>
      </c>
      <c r="T1769">
        <v>-4143</v>
      </c>
      <c r="U1769">
        <v>0</v>
      </c>
      <c r="V1769">
        <v>0</v>
      </c>
      <c r="W1769">
        <v>1125</v>
      </c>
      <c r="X1769">
        <v>0</v>
      </c>
      <c r="Y1769">
        <v>1125</v>
      </c>
      <c r="Z1769">
        <v>21.355353075170843</v>
      </c>
      <c r="AA1769">
        <v>0.21355353075170844</v>
      </c>
      <c r="AB1769">
        <v>0</v>
      </c>
      <c r="AC1769">
        <v>4143</v>
      </c>
      <c r="AD1769">
        <v>7.0255383146385206</v>
      </c>
      <c r="AE1769">
        <v>0</v>
      </c>
      <c r="AF1769">
        <v>0</v>
      </c>
    </row>
    <row r="1770" spans="1:32" x14ac:dyDescent="0.35">
      <c r="A1770" s="1">
        <v>45474</v>
      </c>
      <c r="B1770">
        <v>2024</v>
      </c>
      <c r="C1770">
        <v>7</v>
      </c>
      <c r="D1770">
        <v>3</v>
      </c>
      <c r="E1770">
        <v>1</v>
      </c>
      <c r="F1770">
        <v>0</v>
      </c>
      <c r="G1770" t="s">
        <v>612</v>
      </c>
      <c r="H1770" t="s">
        <v>610</v>
      </c>
      <c r="I1770" t="s">
        <v>784</v>
      </c>
      <c r="J1770" t="s">
        <v>785</v>
      </c>
      <c r="K1770" t="s">
        <v>787</v>
      </c>
      <c r="L1770" t="s">
        <v>87</v>
      </c>
      <c r="M1770" t="s">
        <v>1603</v>
      </c>
      <c r="N1770" t="s">
        <v>1611</v>
      </c>
      <c r="O1770">
        <v>4078</v>
      </c>
      <c r="P1770">
        <v>3184.4</v>
      </c>
      <c r="Q1770">
        <v>-893.59999999999991</v>
      </c>
      <c r="R1770">
        <v>4078</v>
      </c>
      <c r="S1770">
        <v>3184.4</v>
      </c>
      <c r="T1770">
        <v>-893.59999999999991</v>
      </c>
      <c r="U1770">
        <v>0</v>
      </c>
      <c r="V1770">
        <v>0</v>
      </c>
      <c r="W1770">
        <v>3184.4</v>
      </c>
      <c r="X1770">
        <v>0</v>
      </c>
      <c r="Y1770">
        <v>3184.4</v>
      </c>
      <c r="Z1770">
        <v>78.087297694948504</v>
      </c>
      <c r="AA1770">
        <v>0.7808729769494851</v>
      </c>
      <c r="AB1770">
        <v>0</v>
      </c>
      <c r="AC1770">
        <v>893.59999999999991</v>
      </c>
      <c r="AD1770">
        <v>8.0660191672144226</v>
      </c>
      <c r="AE1770">
        <v>0</v>
      </c>
      <c r="AF1770">
        <v>0</v>
      </c>
    </row>
    <row r="1771" spans="1:32" x14ac:dyDescent="0.35">
      <c r="A1771" s="1">
        <v>45292</v>
      </c>
      <c r="B1771">
        <v>2024</v>
      </c>
      <c r="C1771">
        <v>1</v>
      </c>
      <c r="D1771">
        <v>1</v>
      </c>
      <c r="E1771">
        <v>0</v>
      </c>
      <c r="F1771">
        <v>0</v>
      </c>
      <c r="G1771" t="s">
        <v>267</v>
      </c>
      <c r="H1771" t="s">
        <v>265</v>
      </c>
      <c r="I1771" t="s">
        <v>1105</v>
      </c>
      <c r="J1771" t="s">
        <v>1106</v>
      </c>
      <c r="K1771" t="s">
        <v>1108</v>
      </c>
      <c r="L1771" t="s">
        <v>60</v>
      </c>
      <c r="M1771" t="s">
        <v>1612</v>
      </c>
      <c r="N1771" t="s">
        <v>1613</v>
      </c>
      <c r="O1771">
        <v>21000</v>
      </c>
      <c r="P1771">
        <v>20120</v>
      </c>
      <c r="Q1771">
        <v>-880</v>
      </c>
      <c r="R1771">
        <v>21000</v>
      </c>
      <c r="S1771">
        <v>20120</v>
      </c>
      <c r="T1771">
        <v>-880</v>
      </c>
      <c r="U1771">
        <v>0</v>
      </c>
      <c r="V1771">
        <v>0</v>
      </c>
      <c r="W1771">
        <v>20120</v>
      </c>
      <c r="X1771">
        <v>0</v>
      </c>
      <c r="Y1771">
        <v>0</v>
      </c>
      <c r="Z1771">
        <v>95.80952380952381</v>
      </c>
      <c r="AA1771">
        <v>0.95809523809523811</v>
      </c>
      <c r="AB1771">
        <v>0</v>
      </c>
      <c r="AC1771">
        <v>880</v>
      </c>
      <c r="AD1771">
        <v>9.9094696242136759</v>
      </c>
      <c r="AE1771">
        <v>0</v>
      </c>
      <c r="AF1771">
        <v>0</v>
      </c>
    </row>
    <row r="1772" spans="1:32" x14ac:dyDescent="0.35">
      <c r="A1772" s="1">
        <v>45292</v>
      </c>
      <c r="B1772">
        <v>2024</v>
      </c>
      <c r="C1772">
        <v>1</v>
      </c>
      <c r="D1772">
        <v>1</v>
      </c>
      <c r="E1772">
        <v>0</v>
      </c>
      <c r="F1772">
        <v>0</v>
      </c>
      <c r="G1772" t="s">
        <v>612</v>
      </c>
      <c r="H1772" t="s">
        <v>610</v>
      </c>
      <c r="I1772" t="s">
        <v>721</v>
      </c>
      <c r="J1772" t="s">
        <v>722</v>
      </c>
      <c r="K1772" t="s">
        <v>703</v>
      </c>
      <c r="L1772" t="s">
        <v>93</v>
      </c>
      <c r="M1772" t="s">
        <v>1603</v>
      </c>
      <c r="N1772" t="s">
        <v>1604</v>
      </c>
      <c r="O1772">
        <v>1868</v>
      </c>
      <c r="P1772">
        <v>805.51</v>
      </c>
      <c r="Q1772">
        <v>-1062.49</v>
      </c>
      <c r="R1772">
        <v>1868</v>
      </c>
      <c r="S1772">
        <v>805.51</v>
      </c>
      <c r="T1772">
        <v>-1062.49</v>
      </c>
      <c r="U1772">
        <v>0</v>
      </c>
      <c r="V1772">
        <v>0</v>
      </c>
      <c r="W1772">
        <v>805.51</v>
      </c>
      <c r="X1772">
        <v>0</v>
      </c>
      <c r="Y1772">
        <v>-805.51</v>
      </c>
      <c r="Z1772">
        <v>43.121520342612421</v>
      </c>
      <c r="AA1772">
        <v>0.43121520342612418</v>
      </c>
      <c r="AB1772">
        <v>0</v>
      </c>
      <c r="AC1772">
        <v>1062.49</v>
      </c>
      <c r="AD1772">
        <v>6.691475617189254</v>
      </c>
      <c r="AE1772">
        <v>0</v>
      </c>
      <c r="AF1772">
        <v>0</v>
      </c>
    </row>
    <row r="1773" spans="1:32" x14ac:dyDescent="0.35">
      <c r="A1773" s="1">
        <v>45352</v>
      </c>
      <c r="B1773">
        <v>2024</v>
      </c>
      <c r="C1773">
        <v>3</v>
      </c>
      <c r="D1773">
        <v>1</v>
      </c>
      <c r="E1773">
        <v>0</v>
      </c>
      <c r="F1773">
        <v>0</v>
      </c>
      <c r="G1773" t="s">
        <v>612</v>
      </c>
      <c r="H1773" t="s">
        <v>610</v>
      </c>
      <c r="I1773" t="s">
        <v>761</v>
      </c>
      <c r="J1773" t="s">
        <v>762</v>
      </c>
      <c r="K1773" t="s">
        <v>764</v>
      </c>
      <c r="L1773" t="s">
        <v>96</v>
      </c>
      <c r="M1773" t="s">
        <v>1603</v>
      </c>
      <c r="N1773" t="s">
        <v>1610</v>
      </c>
      <c r="O1773">
        <v>5268</v>
      </c>
      <c r="P1773">
        <v>282</v>
      </c>
      <c r="Q1773">
        <v>-4986</v>
      </c>
      <c r="R1773">
        <v>5268</v>
      </c>
      <c r="S1773">
        <v>282</v>
      </c>
      <c r="T1773">
        <v>-4986</v>
      </c>
      <c r="U1773">
        <v>0</v>
      </c>
      <c r="V1773">
        <v>0</v>
      </c>
      <c r="W1773">
        <v>282</v>
      </c>
      <c r="X1773">
        <v>0</v>
      </c>
      <c r="Y1773">
        <v>6358.18</v>
      </c>
      <c r="Z1773">
        <v>5.3530751708428248</v>
      </c>
      <c r="AA1773">
        <v>5.3530751708428248E-2</v>
      </c>
      <c r="AB1773">
        <v>0</v>
      </c>
      <c r="AC1773">
        <v>4986</v>
      </c>
      <c r="AD1773">
        <v>5.6419070709381138</v>
      </c>
      <c r="AE1773">
        <v>0</v>
      </c>
      <c r="AF1773">
        <v>0</v>
      </c>
    </row>
    <row r="1774" spans="1:32" x14ac:dyDescent="0.35">
      <c r="A1774" s="1">
        <v>45444</v>
      </c>
      <c r="B1774">
        <v>2024</v>
      </c>
      <c r="C1774">
        <v>6</v>
      </c>
      <c r="D1774">
        <v>2</v>
      </c>
      <c r="E1774">
        <v>1</v>
      </c>
      <c r="F1774">
        <v>0</v>
      </c>
      <c r="G1774" t="s">
        <v>612</v>
      </c>
      <c r="H1774" t="s">
        <v>610</v>
      </c>
      <c r="I1774" t="s">
        <v>784</v>
      </c>
      <c r="J1774" t="s">
        <v>785</v>
      </c>
      <c r="K1774" t="s">
        <v>787</v>
      </c>
      <c r="L1774" t="s">
        <v>96</v>
      </c>
      <c r="M1774" t="s">
        <v>1603</v>
      </c>
      <c r="N1774" t="s">
        <v>1606</v>
      </c>
      <c r="O1774">
        <v>4078</v>
      </c>
      <c r="P1774">
        <v>999.62</v>
      </c>
      <c r="Q1774">
        <v>-3078.38</v>
      </c>
      <c r="R1774">
        <v>4078</v>
      </c>
      <c r="S1774">
        <v>999.62</v>
      </c>
      <c r="T1774">
        <v>-3078.38</v>
      </c>
      <c r="U1774">
        <v>0</v>
      </c>
      <c r="V1774">
        <v>0</v>
      </c>
      <c r="W1774">
        <v>999.62</v>
      </c>
      <c r="X1774">
        <v>0</v>
      </c>
      <c r="Y1774">
        <v>211.86</v>
      </c>
      <c r="Z1774">
        <v>24.512506130456106</v>
      </c>
      <c r="AA1774">
        <v>0.24512506130456105</v>
      </c>
      <c r="AB1774">
        <v>0</v>
      </c>
      <c r="AC1774">
        <v>3078.38</v>
      </c>
      <c r="AD1774">
        <v>6.9073752067638408</v>
      </c>
      <c r="AE1774">
        <v>0</v>
      </c>
      <c r="AF1774">
        <v>0</v>
      </c>
    </row>
    <row r="1775" spans="1:32" x14ac:dyDescent="0.35">
      <c r="A1775" s="1">
        <v>45292</v>
      </c>
      <c r="B1775">
        <v>2024</v>
      </c>
      <c r="C1775">
        <v>1</v>
      </c>
      <c r="D1775">
        <v>1</v>
      </c>
      <c r="E1775">
        <v>0</v>
      </c>
      <c r="F1775">
        <v>0</v>
      </c>
      <c r="G1775" t="s">
        <v>629</v>
      </c>
      <c r="H1775" t="s">
        <v>272</v>
      </c>
      <c r="I1775" t="s">
        <v>1096</v>
      </c>
      <c r="J1775" t="s">
        <v>1097</v>
      </c>
      <c r="K1775" t="s">
        <v>1099</v>
      </c>
      <c r="L1775" t="s">
        <v>66</v>
      </c>
      <c r="M1775" t="s">
        <v>1612</v>
      </c>
      <c r="N1775" t="s">
        <v>1613</v>
      </c>
      <c r="O1775">
        <v>26250</v>
      </c>
      <c r="P1775">
        <v>22750</v>
      </c>
      <c r="Q1775">
        <v>-3500</v>
      </c>
      <c r="R1775">
        <v>26250</v>
      </c>
      <c r="S1775">
        <v>22750</v>
      </c>
      <c r="T1775">
        <v>-3500</v>
      </c>
      <c r="U1775">
        <v>0</v>
      </c>
      <c r="V1775">
        <v>0</v>
      </c>
      <c r="W1775">
        <v>22750</v>
      </c>
      <c r="X1775">
        <v>0</v>
      </c>
      <c r="Y1775">
        <v>0</v>
      </c>
      <c r="Z1775">
        <v>86.666666666666671</v>
      </c>
      <c r="AA1775">
        <v>0.8666666666666667</v>
      </c>
      <c r="AB1775">
        <v>0</v>
      </c>
      <c r="AC1775">
        <v>3500</v>
      </c>
      <c r="AD1775">
        <v>10.032320424379096</v>
      </c>
      <c r="AE1775">
        <v>0</v>
      </c>
      <c r="AF1775">
        <v>0</v>
      </c>
    </row>
    <row r="1776" spans="1:32" x14ac:dyDescent="0.35">
      <c r="A1776" s="1">
        <v>45292</v>
      </c>
      <c r="B1776">
        <v>2024</v>
      </c>
      <c r="C1776">
        <v>1</v>
      </c>
      <c r="D1776">
        <v>1</v>
      </c>
      <c r="E1776">
        <v>0</v>
      </c>
      <c r="F1776">
        <v>0</v>
      </c>
      <c r="G1776" t="s">
        <v>629</v>
      </c>
      <c r="H1776" t="s">
        <v>272</v>
      </c>
      <c r="I1776" t="s">
        <v>768</v>
      </c>
      <c r="J1776" t="s">
        <v>769</v>
      </c>
      <c r="K1776" t="s">
        <v>771</v>
      </c>
      <c r="L1776" t="s">
        <v>63</v>
      </c>
      <c r="M1776" t="s">
        <v>1612</v>
      </c>
      <c r="N1776" t="s">
        <v>1613</v>
      </c>
      <c r="O1776">
        <v>3250</v>
      </c>
      <c r="P1776">
        <v>620</v>
      </c>
      <c r="Q1776">
        <v>-2630</v>
      </c>
      <c r="R1776">
        <v>3250</v>
      </c>
      <c r="S1776">
        <v>620</v>
      </c>
      <c r="T1776">
        <v>-2630</v>
      </c>
      <c r="U1776">
        <v>0</v>
      </c>
      <c r="V1776">
        <v>0</v>
      </c>
      <c r="W1776">
        <v>620</v>
      </c>
      <c r="X1776">
        <v>0</v>
      </c>
      <c r="Y1776">
        <v>0</v>
      </c>
      <c r="Z1776">
        <v>19.076923076923077</v>
      </c>
      <c r="AA1776">
        <v>0.19076923076923077</v>
      </c>
      <c r="AB1776">
        <v>0</v>
      </c>
      <c r="AC1776">
        <v>2630</v>
      </c>
      <c r="AD1776">
        <v>6.4297194780391376</v>
      </c>
      <c r="AE1776">
        <v>0</v>
      </c>
      <c r="AF1776">
        <v>0</v>
      </c>
    </row>
    <row r="1777" spans="1:32" x14ac:dyDescent="0.35">
      <c r="A1777" s="1">
        <v>45292</v>
      </c>
      <c r="B1777">
        <v>2024</v>
      </c>
      <c r="C1777">
        <v>1</v>
      </c>
      <c r="D1777">
        <v>1</v>
      </c>
      <c r="E1777">
        <v>0</v>
      </c>
      <c r="F1777">
        <v>0</v>
      </c>
      <c r="G1777" t="s">
        <v>294</v>
      </c>
      <c r="H1777" t="s">
        <v>292</v>
      </c>
      <c r="I1777" t="s">
        <v>687</v>
      </c>
      <c r="J1777" t="s">
        <v>688</v>
      </c>
      <c r="K1777" t="s">
        <v>690</v>
      </c>
      <c r="L1777" t="s">
        <v>75</v>
      </c>
      <c r="M1777" t="s">
        <v>1612</v>
      </c>
      <c r="N1777" t="s">
        <v>1613</v>
      </c>
      <c r="O1777">
        <v>5620</v>
      </c>
      <c r="P1777">
        <v>5380</v>
      </c>
      <c r="Q1777">
        <v>-240</v>
      </c>
      <c r="R1777">
        <v>5620</v>
      </c>
      <c r="S1777">
        <v>5380</v>
      </c>
      <c r="T1777">
        <v>-240</v>
      </c>
      <c r="U1777">
        <v>0</v>
      </c>
      <c r="V1777">
        <v>0</v>
      </c>
      <c r="W1777">
        <v>5380</v>
      </c>
      <c r="X1777">
        <v>0</v>
      </c>
      <c r="Y1777">
        <v>0</v>
      </c>
      <c r="Z1777">
        <v>95.729537366548044</v>
      </c>
      <c r="AA1777">
        <v>0.95729537366548045</v>
      </c>
      <c r="AB1777">
        <v>0</v>
      </c>
      <c r="AC1777">
        <v>240</v>
      </c>
      <c r="AD1777">
        <v>8.5904436531558304</v>
      </c>
      <c r="AE1777">
        <v>0</v>
      </c>
      <c r="AF1777">
        <v>0</v>
      </c>
    </row>
    <row r="1778" spans="1:32" x14ac:dyDescent="0.35">
      <c r="A1778" s="1">
        <v>45413</v>
      </c>
      <c r="B1778">
        <v>2024</v>
      </c>
      <c r="C1778">
        <v>5</v>
      </c>
      <c r="D1778">
        <v>2</v>
      </c>
      <c r="E1778">
        <v>1</v>
      </c>
      <c r="F1778">
        <v>0</v>
      </c>
      <c r="G1778" t="s">
        <v>612</v>
      </c>
      <c r="H1778" t="s">
        <v>610</v>
      </c>
      <c r="I1778" t="s">
        <v>1003</v>
      </c>
      <c r="J1778" t="s">
        <v>1004</v>
      </c>
      <c r="K1778" t="s">
        <v>994</v>
      </c>
      <c r="L1778" t="s">
        <v>93</v>
      </c>
      <c r="M1778" t="s">
        <v>1603</v>
      </c>
      <c r="N1778" t="s">
        <v>1605</v>
      </c>
      <c r="O1778">
        <v>4738</v>
      </c>
      <c r="P1778">
        <v>3351.87</v>
      </c>
      <c r="Q1778">
        <v>-1386.13</v>
      </c>
      <c r="R1778">
        <v>4738</v>
      </c>
      <c r="S1778">
        <v>3351.87</v>
      </c>
      <c r="T1778">
        <v>-1386.13</v>
      </c>
      <c r="U1778">
        <v>0</v>
      </c>
      <c r="V1778">
        <v>0</v>
      </c>
      <c r="W1778">
        <v>3351.87</v>
      </c>
      <c r="X1778">
        <v>0</v>
      </c>
      <c r="Y1778">
        <v>3351.87</v>
      </c>
      <c r="Z1778">
        <v>70.744406922752205</v>
      </c>
      <c r="AA1778">
        <v>0.70744406922752212</v>
      </c>
      <c r="AB1778">
        <v>0</v>
      </c>
      <c r="AC1778">
        <v>1386.13</v>
      </c>
      <c r="AD1778">
        <v>8.1172736780336709</v>
      </c>
      <c r="AE1778">
        <v>0</v>
      </c>
      <c r="AF1778">
        <v>0</v>
      </c>
    </row>
    <row r="1779" spans="1:32" x14ac:dyDescent="0.35">
      <c r="A1779" s="1">
        <v>45323</v>
      </c>
      <c r="B1779">
        <v>2024</v>
      </c>
      <c r="C1779">
        <v>2</v>
      </c>
      <c r="D1779">
        <v>1</v>
      </c>
      <c r="E1779">
        <v>0</v>
      </c>
      <c r="F1779">
        <v>0</v>
      </c>
      <c r="G1779" t="s">
        <v>612</v>
      </c>
      <c r="H1779" t="s">
        <v>610</v>
      </c>
      <c r="I1779" t="s">
        <v>1356</v>
      </c>
      <c r="J1779" t="s">
        <v>1357</v>
      </c>
      <c r="K1779" t="s">
        <v>1359</v>
      </c>
      <c r="L1779" t="s">
        <v>96</v>
      </c>
      <c r="M1779" t="s">
        <v>1603</v>
      </c>
      <c r="N1779" t="s">
        <v>1608</v>
      </c>
      <c r="O1779">
        <v>-11662</v>
      </c>
      <c r="P1779">
        <v>-7325.59</v>
      </c>
      <c r="Q1779">
        <v>4336.41</v>
      </c>
      <c r="R1779">
        <v>-11662</v>
      </c>
      <c r="S1779">
        <v>-7325.59</v>
      </c>
      <c r="T1779">
        <v>4336.41</v>
      </c>
      <c r="U1779">
        <v>0</v>
      </c>
      <c r="V1779">
        <v>0</v>
      </c>
      <c r="W1779">
        <v>-7325.59</v>
      </c>
      <c r="X1779">
        <v>0</v>
      </c>
      <c r="Y1779">
        <v>6470.6</v>
      </c>
      <c r="Z1779">
        <v>62.815897787686502</v>
      </c>
      <c r="AA1779">
        <v>0.62815897787686503</v>
      </c>
      <c r="AB1779">
        <v>0</v>
      </c>
      <c r="AC1779">
        <v>4336.41</v>
      </c>
      <c r="AD1779">
        <v>8.8991289767166926</v>
      </c>
      <c r="AE1779">
        <v>0</v>
      </c>
      <c r="AF1779">
        <v>1</v>
      </c>
    </row>
    <row r="1780" spans="1:32" x14ac:dyDescent="0.35">
      <c r="A1780" s="1">
        <v>45292</v>
      </c>
      <c r="B1780">
        <v>2024</v>
      </c>
      <c r="C1780">
        <v>1</v>
      </c>
      <c r="D1780">
        <v>1</v>
      </c>
      <c r="E1780">
        <v>0</v>
      </c>
      <c r="F1780">
        <v>0</v>
      </c>
      <c r="G1780" t="s">
        <v>267</v>
      </c>
      <c r="H1780" t="s">
        <v>265</v>
      </c>
      <c r="I1780" t="s">
        <v>666</v>
      </c>
      <c r="J1780" t="s">
        <v>667</v>
      </c>
      <c r="K1780" t="s">
        <v>212</v>
      </c>
      <c r="L1780" t="s">
        <v>63</v>
      </c>
      <c r="M1780" t="s">
        <v>1612</v>
      </c>
      <c r="N1780" t="s">
        <v>1613</v>
      </c>
      <c r="O1780">
        <v>2380</v>
      </c>
      <c r="P1780">
        <v>1120</v>
      </c>
      <c r="Q1780">
        <v>-1260</v>
      </c>
      <c r="R1780">
        <v>2380</v>
      </c>
      <c r="S1780">
        <v>1120</v>
      </c>
      <c r="T1780">
        <v>-1260</v>
      </c>
      <c r="U1780">
        <v>0</v>
      </c>
      <c r="V1780">
        <v>0</v>
      </c>
      <c r="W1780">
        <v>1120</v>
      </c>
      <c r="X1780">
        <v>0</v>
      </c>
      <c r="Y1780">
        <v>0</v>
      </c>
      <c r="Z1780">
        <v>47.058823529411761</v>
      </c>
      <c r="AA1780">
        <v>0.47058823529411764</v>
      </c>
      <c r="AB1780">
        <v>0</v>
      </c>
      <c r="AC1780">
        <v>1260</v>
      </c>
      <c r="AD1780">
        <v>7.0210839642891401</v>
      </c>
      <c r="AE1780">
        <v>0</v>
      </c>
      <c r="AF1780">
        <v>0</v>
      </c>
    </row>
    <row r="1781" spans="1:32" x14ac:dyDescent="0.35">
      <c r="A1781" s="1">
        <v>45292</v>
      </c>
      <c r="B1781">
        <v>2024</v>
      </c>
      <c r="C1781">
        <v>1</v>
      </c>
      <c r="D1781">
        <v>1</v>
      </c>
      <c r="E1781">
        <v>0</v>
      </c>
      <c r="F1781">
        <v>0</v>
      </c>
      <c r="G1781" t="s">
        <v>267</v>
      </c>
      <c r="H1781" t="s">
        <v>265</v>
      </c>
      <c r="I1781" t="s">
        <v>761</v>
      </c>
      <c r="J1781" t="s">
        <v>762</v>
      </c>
      <c r="K1781" t="s">
        <v>764</v>
      </c>
      <c r="L1781" t="s">
        <v>66</v>
      </c>
      <c r="M1781" t="s">
        <v>1612</v>
      </c>
      <c r="N1781" t="s">
        <v>1613</v>
      </c>
      <c r="O1781">
        <v>2620</v>
      </c>
      <c r="P1781">
        <v>1000</v>
      </c>
      <c r="Q1781">
        <v>-1620</v>
      </c>
      <c r="R1781">
        <v>2620</v>
      </c>
      <c r="S1781">
        <v>1000</v>
      </c>
      <c r="T1781">
        <v>-1620</v>
      </c>
      <c r="U1781">
        <v>0</v>
      </c>
      <c r="V1781">
        <v>0</v>
      </c>
      <c r="W1781">
        <v>1000</v>
      </c>
      <c r="X1781">
        <v>0</v>
      </c>
      <c r="Y1781">
        <v>0</v>
      </c>
      <c r="Z1781">
        <v>38.167938931297712</v>
      </c>
      <c r="AA1781">
        <v>0.38167938931297712</v>
      </c>
      <c r="AB1781">
        <v>0</v>
      </c>
      <c r="AC1781">
        <v>1620</v>
      </c>
      <c r="AD1781">
        <v>6.9077552789821368</v>
      </c>
      <c r="AE1781">
        <v>0</v>
      </c>
      <c r="AF1781">
        <v>0</v>
      </c>
    </row>
    <row r="1782" spans="1:32" x14ac:dyDescent="0.35">
      <c r="A1782" s="1">
        <v>45505</v>
      </c>
      <c r="B1782">
        <v>2024</v>
      </c>
      <c r="C1782">
        <v>8</v>
      </c>
      <c r="D1782">
        <v>3</v>
      </c>
      <c r="E1782">
        <v>1</v>
      </c>
      <c r="F1782">
        <v>0</v>
      </c>
      <c r="G1782" t="s">
        <v>267</v>
      </c>
      <c r="H1782" t="s">
        <v>265</v>
      </c>
      <c r="I1782" t="s">
        <v>761</v>
      </c>
      <c r="J1782" t="s">
        <v>762</v>
      </c>
      <c r="K1782" t="s">
        <v>764</v>
      </c>
      <c r="L1782" t="s">
        <v>66</v>
      </c>
      <c r="M1782" t="s">
        <v>1612</v>
      </c>
      <c r="N1782" t="s">
        <v>1620</v>
      </c>
      <c r="O1782">
        <v>2660</v>
      </c>
      <c r="P1782">
        <v>1000</v>
      </c>
      <c r="Q1782">
        <v>-1660</v>
      </c>
      <c r="R1782">
        <v>40</v>
      </c>
      <c r="S1782">
        <v>0</v>
      </c>
      <c r="T1782">
        <v>-40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37.593984962406012</v>
      </c>
      <c r="AA1782">
        <v>0</v>
      </c>
      <c r="AB1782">
        <v>0</v>
      </c>
      <c r="AC1782">
        <v>40</v>
      </c>
      <c r="AD1782">
        <v>0</v>
      </c>
      <c r="AE1782">
        <v>0</v>
      </c>
      <c r="AF1782">
        <v>0</v>
      </c>
    </row>
    <row r="1783" spans="1:32" x14ac:dyDescent="0.35">
      <c r="A1783" s="1">
        <v>45292</v>
      </c>
      <c r="B1783">
        <v>2024</v>
      </c>
      <c r="C1783">
        <v>1</v>
      </c>
      <c r="D1783">
        <v>1</v>
      </c>
      <c r="E1783">
        <v>0</v>
      </c>
      <c r="F1783">
        <v>0</v>
      </c>
      <c r="G1783" t="s">
        <v>281</v>
      </c>
      <c r="H1783" t="s">
        <v>279</v>
      </c>
      <c r="I1783" t="s">
        <v>1124</v>
      </c>
      <c r="J1783" t="s">
        <v>1125</v>
      </c>
      <c r="K1783" t="s">
        <v>1127</v>
      </c>
      <c r="L1783" t="s">
        <v>72</v>
      </c>
      <c r="M1783" t="s">
        <v>1612</v>
      </c>
      <c r="N1783" t="s">
        <v>1613</v>
      </c>
      <c r="O1783">
        <v>61250</v>
      </c>
      <c r="P1783">
        <v>61250</v>
      </c>
      <c r="Q1783">
        <v>0</v>
      </c>
      <c r="R1783">
        <v>61250</v>
      </c>
      <c r="S1783">
        <v>61250</v>
      </c>
      <c r="T1783">
        <v>0</v>
      </c>
      <c r="U1783">
        <v>0</v>
      </c>
      <c r="V1783">
        <v>0</v>
      </c>
      <c r="W1783">
        <v>61250</v>
      </c>
      <c r="X1783">
        <v>0</v>
      </c>
      <c r="Y1783">
        <v>0</v>
      </c>
      <c r="Z1783">
        <v>100</v>
      </c>
      <c r="AA1783">
        <v>1</v>
      </c>
      <c r="AB1783">
        <v>0</v>
      </c>
      <c r="AC1783">
        <v>0</v>
      </c>
      <c r="AD1783">
        <v>11.022719128406973</v>
      </c>
      <c r="AE1783">
        <v>0</v>
      </c>
      <c r="AF1783">
        <v>0</v>
      </c>
    </row>
    <row r="1784" spans="1:32" x14ac:dyDescent="0.35">
      <c r="A1784" s="1">
        <v>45292</v>
      </c>
      <c r="B1784">
        <v>2024</v>
      </c>
      <c r="C1784">
        <v>1</v>
      </c>
      <c r="D1784">
        <v>1</v>
      </c>
      <c r="E1784">
        <v>0</v>
      </c>
      <c r="F1784">
        <v>0</v>
      </c>
      <c r="G1784" t="s">
        <v>612</v>
      </c>
      <c r="H1784" t="s">
        <v>610</v>
      </c>
      <c r="I1784" t="s">
        <v>979</v>
      </c>
      <c r="J1784" t="s">
        <v>980</v>
      </c>
      <c r="K1784" t="s">
        <v>972</v>
      </c>
      <c r="L1784" t="s">
        <v>93</v>
      </c>
      <c r="M1784" t="s">
        <v>1603</v>
      </c>
      <c r="N1784" t="s">
        <v>1604</v>
      </c>
      <c r="O1784">
        <v>56644</v>
      </c>
      <c r="P1784">
        <v>36599.82</v>
      </c>
      <c r="Q1784">
        <v>-20044.18</v>
      </c>
      <c r="R1784">
        <v>56644</v>
      </c>
      <c r="S1784">
        <v>36599.82</v>
      </c>
      <c r="T1784">
        <v>-20044.18</v>
      </c>
      <c r="U1784">
        <v>0</v>
      </c>
      <c r="V1784">
        <v>0</v>
      </c>
      <c r="W1784">
        <v>36599.82</v>
      </c>
      <c r="X1784">
        <v>0</v>
      </c>
      <c r="Y1784">
        <v>33550.68</v>
      </c>
      <c r="Z1784">
        <v>64.613763152319748</v>
      </c>
      <c r="AA1784">
        <v>0.64613763152319748</v>
      </c>
      <c r="AB1784">
        <v>0</v>
      </c>
      <c r="AC1784">
        <v>20044.18</v>
      </c>
      <c r="AD1784">
        <v>10.507798601344577</v>
      </c>
      <c r="AE1784">
        <v>0</v>
      </c>
      <c r="AF1784">
        <v>0</v>
      </c>
    </row>
    <row r="1785" spans="1:32" x14ac:dyDescent="0.35">
      <c r="A1785" s="1">
        <v>45323</v>
      </c>
      <c r="B1785">
        <v>2024</v>
      </c>
      <c r="C1785">
        <v>2</v>
      </c>
      <c r="D1785">
        <v>1</v>
      </c>
      <c r="E1785">
        <v>0</v>
      </c>
      <c r="F1785">
        <v>0</v>
      </c>
      <c r="G1785" t="s">
        <v>612</v>
      </c>
      <c r="H1785" t="s">
        <v>610</v>
      </c>
      <c r="I1785" t="s">
        <v>982</v>
      </c>
      <c r="J1785" t="s">
        <v>983</v>
      </c>
      <c r="K1785" t="s">
        <v>972</v>
      </c>
      <c r="L1785" t="s">
        <v>90</v>
      </c>
      <c r="M1785" t="s">
        <v>1603</v>
      </c>
      <c r="N1785" t="s">
        <v>1608</v>
      </c>
      <c r="O1785">
        <v>70447</v>
      </c>
      <c r="P1785">
        <v>70583.67</v>
      </c>
      <c r="Q1785">
        <v>136.66999999999825</v>
      </c>
      <c r="R1785">
        <v>70447</v>
      </c>
      <c r="S1785">
        <v>70583.67</v>
      </c>
      <c r="T1785">
        <v>136.66999999999825</v>
      </c>
      <c r="U1785">
        <v>0</v>
      </c>
      <c r="V1785">
        <v>0</v>
      </c>
      <c r="W1785">
        <v>70583.67</v>
      </c>
      <c r="X1785">
        <v>0</v>
      </c>
      <c r="Y1785">
        <v>-6331.8300000000017</v>
      </c>
      <c r="Z1785">
        <v>100.19400400300935</v>
      </c>
      <c r="AA1785">
        <v>1.0019400400300935</v>
      </c>
      <c r="AB1785">
        <v>0</v>
      </c>
      <c r="AC1785">
        <v>136.66999999999825</v>
      </c>
      <c r="AD1785">
        <v>11.164554093610494</v>
      </c>
      <c r="AE1785">
        <v>0</v>
      </c>
      <c r="AF1785">
        <v>1</v>
      </c>
    </row>
    <row r="1786" spans="1:32" x14ac:dyDescent="0.35">
      <c r="A1786" s="1">
        <v>45444</v>
      </c>
      <c r="B1786">
        <v>2024</v>
      </c>
      <c r="C1786">
        <v>6</v>
      </c>
      <c r="D1786">
        <v>2</v>
      </c>
      <c r="E1786">
        <v>1</v>
      </c>
      <c r="F1786">
        <v>0</v>
      </c>
      <c r="G1786" t="s">
        <v>612</v>
      </c>
      <c r="H1786" t="s">
        <v>610</v>
      </c>
      <c r="I1786" t="s">
        <v>1067</v>
      </c>
      <c r="J1786" t="s">
        <v>1068</v>
      </c>
      <c r="K1786" t="s">
        <v>1051</v>
      </c>
      <c r="L1786" t="s">
        <v>87</v>
      </c>
      <c r="M1786" t="s">
        <v>1603</v>
      </c>
      <c r="N1786" t="s">
        <v>1606</v>
      </c>
      <c r="O1786">
        <v>1416</v>
      </c>
      <c r="P1786">
        <v>1016.81</v>
      </c>
      <c r="Q1786">
        <v>-399.19000000000005</v>
      </c>
      <c r="R1786">
        <v>1416</v>
      </c>
      <c r="S1786">
        <v>1016.81</v>
      </c>
      <c r="T1786">
        <v>-399.19000000000005</v>
      </c>
      <c r="U1786">
        <v>0</v>
      </c>
      <c r="V1786">
        <v>0</v>
      </c>
      <c r="W1786">
        <v>1016.81</v>
      </c>
      <c r="X1786">
        <v>0</v>
      </c>
      <c r="Y1786">
        <v>1016.81</v>
      </c>
      <c r="Z1786">
        <v>71.808615819209038</v>
      </c>
      <c r="AA1786">
        <v>0.71808615819209032</v>
      </c>
      <c r="AB1786">
        <v>0</v>
      </c>
      <c r="AC1786">
        <v>399.19000000000005</v>
      </c>
      <c r="AD1786">
        <v>6.9244255546026503</v>
      </c>
      <c r="AE1786">
        <v>0</v>
      </c>
      <c r="AF1786">
        <v>0</v>
      </c>
    </row>
    <row r="1787" spans="1:32" x14ac:dyDescent="0.35">
      <c r="A1787" s="1">
        <v>45383</v>
      </c>
      <c r="B1787">
        <v>2024</v>
      </c>
      <c r="C1787">
        <v>4</v>
      </c>
      <c r="D1787">
        <v>2</v>
      </c>
      <c r="E1787">
        <v>0</v>
      </c>
      <c r="F1787">
        <v>0</v>
      </c>
      <c r="G1787" t="s">
        <v>612</v>
      </c>
      <c r="H1787" t="s">
        <v>610</v>
      </c>
      <c r="I1787" t="s">
        <v>1105</v>
      </c>
      <c r="J1787" t="s">
        <v>1106</v>
      </c>
      <c r="K1787" t="s">
        <v>1108</v>
      </c>
      <c r="L1787" t="s">
        <v>87</v>
      </c>
      <c r="M1787" t="s">
        <v>1603</v>
      </c>
      <c r="N1787" t="s">
        <v>1607</v>
      </c>
      <c r="O1787">
        <v>308983</v>
      </c>
      <c r="P1787">
        <v>286457.09999999998</v>
      </c>
      <c r="Q1787">
        <v>-22525.900000000023</v>
      </c>
      <c r="R1787">
        <v>308983</v>
      </c>
      <c r="S1787">
        <v>286457.09999999998</v>
      </c>
      <c r="T1787">
        <v>-22525.900000000023</v>
      </c>
      <c r="U1787">
        <v>0</v>
      </c>
      <c r="V1787">
        <v>0</v>
      </c>
      <c r="W1787">
        <v>286457.09999999998</v>
      </c>
      <c r="X1787">
        <v>0</v>
      </c>
      <c r="Y1787">
        <v>-95623.879999999976</v>
      </c>
      <c r="Z1787">
        <v>92.709663638452582</v>
      </c>
      <c r="AA1787">
        <v>0.92709663638452589</v>
      </c>
      <c r="AB1787">
        <v>0</v>
      </c>
      <c r="AC1787">
        <v>22525.900000000023</v>
      </c>
      <c r="AD1787">
        <v>12.565344065705149</v>
      </c>
      <c r="AE1787">
        <v>0</v>
      </c>
      <c r="AF1787">
        <v>0</v>
      </c>
    </row>
    <row r="1788" spans="1:32" x14ac:dyDescent="0.35">
      <c r="A1788" s="1">
        <v>45292</v>
      </c>
      <c r="B1788">
        <v>2024</v>
      </c>
      <c r="C1788">
        <v>1</v>
      </c>
      <c r="D1788">
        <v>1</v>
      </c>
      <c r="E1788">
        <v>0</v>
      </c>
      <c r="F1788">
        <v>0</v>
      </c>
      <c r="G1788" t="s">
        <v>267</v>
      </c>
      <c r="H1788" t="s">
        <v>265</v>
      </c>
      <c r="I1788" t="s">
        <v>1096</v>
      </c>
      <c r="J1788" t="s">
        <v>1097</v>
      </c>
      <c r="K1788" t="s">
        <v>1099</v>
      </c>
      <c r="L1788" t="s">
        <v>60</v>
      </c>
      <c r="M1788" t="s">
        <v>1612</v>
      </c>
      <c r="N1788" t="s">
        <v>1613</v>
      </c>
      <c r="O1788">
        <v>10380</v>
      </c>
      <c r="P1788">
        <v>9380</v>
      </c>
      <c r="Q1788">
        <v>-1000</v>
      </c>
      <c r="R1788">
        <v>10380</v>
      </c>
      <c r="S1788">
        <v>9380</v>
      </c>
      <c r="T1788">
        <v>-1000</v>
      </c>
      <c r="U1788">
        <v>0</v>
      </c>
      <c r="V1788">
        <v>0</v>
      </c>
      <c r="W1788">
        <v>9380</v>
      </c>
      <c r="X1788">
        <v>0</v>
      </c>
      <c r="Y1788">
        <v>42000</v>
      </c>
      <c r="Z1788">
        <v>90.366088631984582</v>
      </c>
      <c r="AA1788">
        <v>0.90366088631984587</v>
      </c>
      <c r="AB1788">
        <v>0</v>
      </c>
      <c r="AC1788">
        <v>1000</v>
      </c>
      <c r="AD1788">
        <v>9.1463350420002705</v>
      </c>
      <c r="AE1788">
        <v>0</v>
      </c>
      <c r="AF1788">
        <v>0</v>
      </c>
    </row>
    <row r="1789" spans="1:32" x14ac:dyDescent="0.35">
      <c r="A1789" s="1">
        <v>45292</v>
      </c>
      <c r="B1789">
        <v>2024</v>
      </c>
      <c r="C1789">
        <v>1</v>
      </c>
      <c r="D1789">
        <v>1</v>
      </c>
      <c r="E1789">
        <v>0</v>
      </c>
      <c r="F1789">
        <v>0</v>
      </c>
      <c r="G1789" t="s">
        <v>629</v>
      </c>
      <c r="H1789" t="s">
        <v>272</v>
      </c>
      <c r="I1789" t="s">
        <v>669</v>
      </c>
      <c r="J1789" t="s">
        <v>670</v>
      </c>
      <c r="K1789" t="s">
        <v>672</v>
      </c>
      <c r="L1789" t="s">
        <v>63</v>
      </c>
      <c r="M1789" t="s">
        <v>1612</v>
      </c>
      <c r="N1789" t="s">
        <v>1613</v>
      </c>
      <c r="O1789">
        <v>880</v>
      </c>
      <c r="P1789">
        <v>250</v>
      </c>
      <c r="Q1789">
        <v>-630</v>
      </c>
      <c r="R1789">
        <v>880</v>
      </c>
      <c r="S1789">
        <v>250</v>
      </c>
      <c r="T1789">
        <v>-630</v>
      </c>
      <c r="U1789">
        <v>0</v>
      </c>
      <c r="V1789">
        <v>0</v>
      </c>
      <c r="W1789">
        <v>250</v>
      </c>
      <c r="X1789">
        <v>0</v>
      </c>
      <c r="Y1789">
        <v>0</v>
      </c>
      <c r="Z1789">
        <v>28.40909090909091</v>
      </c>
      <c r="AA1789">
        <v>0.28409090909090912</v>
      </c>
      <c r="AB1789">
        <v>0</v>
      </c>
      <c r="AC1789">
        <v>630</v>
      </c>
      <c r="AD1789">
        <v>5.521460917862246</v>
      </c>
      <c r="AE1789">
        <v>0</v>
      </c>
      <c r="AF1789">
        <v>0</v>
      </c>
    </row>
    <row r="1790" spans="1:32" x14ac:dyDescent="0.35">
      <c r="A1790" s="1">
        <v>45505</v>
      </c>
      <c r="B1790">
        <v>2024</v>
      </c>
      <c r="C1790">
        <v>8</v>
      </c>
      <c r="D1790">
        <v>3</v>
      </c>
      <c r="E1790">
        <v>1</v>
      </c>
      <c r="F1790">
        <v>0</v>
      </c>
      <c r="G1790" t="s">
        <v>629</v>
      </c>
      <c r="H1790" t="s">
        <v>272</v>
      </c>
      <c r="I1790" t="s">
        <v>669</v>
      </c>
      <c r="J1790" t="s">
        <v>670</v>
      </c>
      <c r="K1790" t="s">
        <v>672</v>
      </c>
      <c r="L1790" t="s">
        <v>63</v>
      </c>
      <c r="M1790" t="s">
        <v>1612</v>
      </c>
      <c r="N1790" t="s">
        <v>1620</v>
      </c>
      <c r="O1790">
        <v>840</v>
      </c>
      <c r="P1790">
        <v>250</v>
      </c>
      <c r="Q1790">
        <v>-590</v>
      </c>
      <c r="R1790">
        <v>-40</v>
      </c>
      <c r="S1790">
        <v>0</v>
      </c>
      <c r="T1790">
        <v>40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29.761904761904763</v>
      </c>
      <c r="AA1790">
        <v>0</v>
      </c>
      <c r="AB1790">
        <v>0</v>
      </c>
      <c r="AC1790">
        <v>40</v>
      </c>
      <c r="AD1790">
        <v>0</v>
      </c>
      <c r="AE1790">
        <v>0</v>
      </c>
      <c r="AF1790">
        <v>1</v>
      </c>
    </row>
    <row r="1791" spans="1:32" x14ac:dyDescent="0.35">
      <c r="A1791" s="1">
        <v>45383</v>
      </c>
      <c r="B1791">
        <v>2024</v>
      </c>
      <c r="C1791">
        <v>4</v>
      </c>
      <c r="D1791">
        <v>2</v>
      </c>
      <c r="E1791">
        <v>0</v>
      </c>
      <c r="F1791">
        <v>0</v>
      </c>
      <c r="G1791" t="s">
        <v>612</v>
      </c>
      <c r="H1791" t="s">
        <v>610</v>
      </c>
      <c r="I1791" t="s">
        <v>1003</v>
      </c>
      <c r="J1791" t="s">
        <v>1004</v>
      </c>
      <c r="K1791" t="s">
        <v>994</v>
      </c>
      <c r="L1791" t="s">
        <v>87</v>
      </c>
      <c r="M1791" t="s">
        <v>1603</v>
      </c>
      <c r="N1791" t="s">
        <v>1607</v>
      </c>
      <c r="O1791">
        <v>4738</v>
      </c>
      <c r="P1791">
        <v>5110.7299999999996</v>
      </c>
      <c r="Q1791">
        <v>372.72999999999956</v>
      </c>
      <c r="R1791">
        <v>4738</v>
      </c>
      <c r="S1791">
        <v>5110.7299999999996</v>
      </c>
      <c r="T1791">
        <v>372.72999999999956</v>
      </c>
      <c r="U1791">
        <v>0</v>
      </c>
      <c r="V1791">
        <v>0</v>
      </c>
      <c r="W1791">
        <v>5110.7299999999996</v>
      </c>
      <c r="X1791">
        <v>0</v>
      </c>
      <c r="Y1791">
        <v>5110.7299999999996</v>
      </c>
      <c r="Z1791">
        <v>107.8668214436471</v>
      </c>
      <c r="AA1791">
        <v>1.078668214436471</v>
      </c>
      <c r="AB1791">
        <v>0</v>
      </c>
      <c r="AC1791">
        <v>372.72999999999956</v>
      </c>
      <c r="AD1791">
        <v>8.5390975301374965</v>
      </c>
      <c r="AE1791">
        <v>0</v>
      </c>
      <c r="AF1791">
        <v>1</v>
      </c>
    </row>
    <row r="1792" spans="1:32" x14ac:dyDescent="0.35">
      <c r="A1792" s="1">
        <v>45352</v>
      </c>
      <c r="B1792">
        <v>2024</v>
      </c>
      <c r="C1792">
        <v>3</v>
      </c>
      <c r="D1792">
        <v>1</v>
      </c>
      <c r="E1792">
        <v>0</v>
      </c>
      <c r="F1792">
        <v>0</v>
      </c>
      <c r="G1792" t="s">
        <v>612</v>
      </c>
      <c r="H1792" t="s">
        <v>610</v>
      </c>
      <c r="I1792" t="s">
        <v>1096</v>
      </c>
      <c r="J1792" t="s">
        <v>1097</v>
      </c>
      <c r="K1792" t="s">
        <v>1099</v>
      </c>
      <c r="L1792" t="s">
        <v>96</v>
      </c>
      <c r="M1792" t="s">
        <v>1603</v>
      </c>
      <c r="N1792" t="s">
        <v>1610</v>
      </c>
      <c r="O1792">
        <v>171248</v>
      </c>
      <c r="P1792">
        <v>168932.97</v>
      </c>
      <c r="Q1792">
        <v>-2315.0299999999988</v>
      </c>
      <c r="R1792">
        <v>171248</v>
      </c>
      <c r="S1792">
        <v>168932.97</v>
      </c>
      <c r="T1792">
        <v>-2315.0299999999988</v>
      </c>
      <c r="U1792">
        <v>0</v>
      </c>
      <c r="V1792">
        <v>0</v>
      </c>
      <c r="W1792">
        <v>168932.97</v>
      </c>
      <c r="X1792">
        <v>0</v>
      </c>
      <c r="Y1792">
        <v>865209.92</v>
      </c>
      <c r="Z1792">
        <v>98.648141876109506</v>
      </c>
      <c r="AA1792">
        <v>0.98648141876109507</v>
      </c>
      <c r="AB1792">
        <v>0</v>
      </c>
      <c r="AC1792">
        <v>2315.0299999999988</v>
      </c>
      <c r="AD1792">
        <v>12.037257288008895</v>
      </c>
      <c r="AE1792">
        <v>0</v>
      </c>
      <c r="AF1792">
        <v>0</v>
      </c>
    </row>
    <row r="1793" spans="1:32" x14ac:dyDescent="0.35">
      <c r="A1793" s="1">
        <v>45292</v>
      </c>
      <c r="B1793">
        <v>2024</v>
      </c>
      <c r="C1793">
        <v>1</v>
      </c>
      <c r="D1793">
        <v>1</v>
      </c>
      <c r="E1793">
        <v>0</v>
      </c>
      <c r="F1793">
        <v>0</v>
      </c>
      <c r="G1793" t="s">
        <v>612</v>
      </c>
      <c r="H1793" t="s">
        <v>610</v>
      </c>
      <c r="I1793" t="s">
        <v>675</v>
      </c>
      <c r="J1793" t="s">
        <v>676</v>
      </c>
      <c r="K1793" t="s">
        <v>678</v>
      </c>
      <c r="L1793" t="s">
        <v>96</v>
      </c>
      <c r="M1793" t="s">
        <v>1603</v>
      </c>
      <c r="N1793" t="s">
        <v>1604</v>
      </c>
      <c r="O1793">
        <v>2210</v>
      </c>
      <c r="P1793">
        <v>2238.7399999999998</v>
      </c>
      <c r="Q1793">
        <v>28.739999999999782</v>
      </c>
      <c r="R1793">
        <v>2210</v>
      </c>
      <c r="S1793">
        <v>2238.7399999999998</v>
      </c>
      <c r="T1793">
        <v>28.739999999999782</v>
      </c>
      <c r="U1793">
        <v>0</v>
      </c>
      <c r="V1793">
        <v>0</v>
      </c>
      <c r="W1793">
        <v>2238.7399999999998</v>
      </c>
      <c r="X1793">
        <v>0</v>
      </c>
      <c r="Y1793">
        <v>-178.63999999999987</v>
      </c>
      <c r="Z1793">
        <v>101.30045248868778</v>
      </c>
      <c r="AA1793">
        <v>1.0130045248868778</v>
      </c>
      <c r="AB1793">
        <v>0</v>
      </c>
      <c r="AC1793">
        <v>28.739999999999782</v>
      </c>
      <c r="AD1793">
        <v>7.7136684865866094</v>
      </c>
      <c r="AE1793">
        <v>0</v>
      </c>
      <c r="AF1793">
        <v>1</v>
      </c>
    </row>
    <row r="1794" spans="1:32" x14ac:dyDescent="0.35">
      <c r="A1794" s="1">
        <v>45292</v>
      </c>
      <c r="B1794">
        <v>2024</v>
      </c>
      <c r="C1794">
        <v>1</v>
      </c>
      <c r="D1794">
        <v>1</v>
      </c>
      <c r="E1794">
        <v>0</v>
      </c>
      <c r="F1794">
        <v>0</v>
      </c>
      <c r="G1794" t="s">
        <v>629</v>
      </c>
      <c r="H1794" t="s">
        <v>272</v>
      </c>
      <c r="I1794" t="s">
        <v>669</v>
      </c>
      <c r="J1794" t="s">
        <v>670</v>
      </c>
      <c r="K1794" t="s">
        <v>672</v>
      </c>
      <c r="L1794" t="s">
        <v>66</v>
      </c>
      <c r="M1794" t="s">
        <v>1612</v>
      </c>
      <c r="N1794" t="s">
        <v>1613</v>
      </c>
      <c r="O1794">
        <v>380</v>
      </c>
      <c r="P1794">
        <v>120</v>
      </c>
      <c r="Q1794">
        <v>-260</v>
      </c>
      <c r="R1794">
        <v>380</v>
      </c>
      <c r="S1794">
        <v>120</v>
      </c>
      <c r="T1794">
        <v>-260</v>
      </c>
      <c r="U1794">
        <v>0</v>
      </c>
      <c r="V1794">
        <v>0</v>
      </c>
      <c r="W1794">
        <v>120</v>
      </c>
      <c r="X1794">
        <v>0</v>
      </c>
      <c r="Y1794">
        <v>0</v>
      </c>
      <c r="Z1794">
        <v>31.578947368421051</v>
      </c>
      <c r="AA1794">
        <v>0.31578947368421051</v>
      </c>
      <c r="AB1794">
        <v>0</v>
      </c>
      <c r="AC1794">
        <v>260</v>
      </c>
      <c r="AD1794">
        <v>4.7874917427820458</v>
      </c>
      <c r="AE1794">
        <v>0</v>
      </c>
      <c r="AF1794">
        <v>0</v>
      </c>
    </row>
    <row r="1795" spans="1:32" x14ac:dyDescent="0.35">
      <c r="A1795" s="1">
        <v>45292</v>
      </c>
      <c r="B1795">
        <v>2024</v>
      </c>
      <c r="C1795">
        <v>1</v>
      </c>
      <c r="D1795">
        <v>1</v>
      </c>
      <c r="E1795">
        <v>0</v>
      </c>
      <c r="F1795">
        <v>0</v>
      </c>
      <c r="G1795" t="s">
        <v>612</v>
      </c>
      <c r="H1795" t="s">
        <v>610</v>
      </c>
      <c r="I1795" t="s">
        <v>653</v>
      </c>
      <c r="J1795" t="s">
        <v>654</v>
      </c>
      <c r="K1795" t="s">
        <v>212</v>
      </c>
      <c r="L1795" t="s">
        <v>87</v>
      </c>
      <c r="M1795" t="s">
        <v>1603</v>
      </c>
      <c r="N1795" t="s">
        <v>1604</v>
      </c>
      <c r="O1795">
        <v>1000</v>
      </c>
      <c r="P1795">
        <v>412.8</v>
      </c>
      <c r="Q1795">
        <v>-587.20000000000005</v>
      </c>
      <c r="R1795">
        <v>1000</v>
      </c>
      <c r="S1795">
        <v>412.8</v>
      </c>
      <c r="T1795">
        <v>-587.20000000000005</v>
      </c>
      <c r="U1795">
        <v>0</v>
      </c>
      <c r="V1795">
        <v>0</v>
      </c>
      <c r="W1795">
        <v>412.8</v>
      </c>
      <c r="X1795">
        <v>0</v>
      </c>
      <c r="Y1795">
        <v>-412.8</v>
      </c>
      <c r="Z1795">
        <v>41.28</v>
      </c>
      <c r="AA1795">
        <v>0.4128</v>
      </c>
      <c r="AB1795">
        <v>0</v>
      </c>
      <c r="AC1795">
        <v>587.20000000000005</v>
      </c>
      <c r="AD1795">
        <v>6.022963214167353</v>
      </c>
      <c r="AE1795">
        <v>0</v>
      </c>
      <c r="AF1795">
        <v>0</v>
      </c>
    </row>
    <row r="1796" spans="1:32" x14ac:dyDescent="0.35">
      <c r="A1796" s="1">
        <v>45413</v>
      </c>
      <c r="B1796">
        <v>2024</v>
      </c>
      <c r="C1796">
        <v>5</v>
      </c>
      <c r="D1796">
        <v>2</v>
      </c>
      <c r="E1796">
        <v>1</v>
      </c>
      <c r="F1796">
        <v>0</v>
      </c>
      <c r="G1796" t="s">
        <v>612</v>
      </c>
      <c r="H1796" t="s">
        <v>610</v>
      </c>
      <c r="I1796" t="s">
        <v>721</v>
      </c>
      <c r="J1796" t="s">
        <v>722</v>
      </c>
      <c r="K1796" t="s">
        <v>703</v>
      </c>
      <c r="L1796" t="s">
        <v>87</v>
      </c>
      <c r="M1796" t="s">
        <v>1603</v>
      </c>
      <c r="N1796" t="s">
        <v>1605</v>
      </c>
      <c r="O1796">
        <v>1868</v>
      </c>
      <c r="P1796">
        <v>1999.8</v>
      </c>
      <c r="Q1796">
        <v>131.79999999999995</v>
      </c>
      <c r="R1796">
        <v>1868</v>
      </c>
      <c r="S1796">
        <v>1999.8</v>
      </c>
      <c r="T1796">
        <v>131.79999999999995</v>
      </c>
      <c r="U1796">
        <v>0</v>
      </c>
      <c r="V1796">
        <v>0</v>
      </c>
      <c r="W1796">
        <v>1999.8</v>
      </c>
      <c r="X1796">
        <v>0</v>
      </c>
      <c r="Y1796">
        <v>-1999.8</v>
      </c>
      <c r="Z1796">
        <v>107.05567451820129</v>
      </c>
      <c r="AA1796">
        <v>1.0705567451820128</v>
      </c>
      <c r="AB1796">
        <v>0</v>
      </c>
      <c r="AC1796">
        <v>131.79999999999995</v>
      </c>
      <c r="AD1796">
        <v>7.600802454541749</v>
      </c>
      <c r="AE1796">
        <v>0</v>
      </c>
      <c r="AF1796">
        <v>1</v>
      </c>
    </row>
    <row r="1797" spans="1:32" x14ac:dyDescent="0.35">
      <c r="A1797" s="1">
        <v>45383</v>
      </c>
      <c r="B1797">
        <v>2024</v>
      </c>
      <c r="C1797">
        <v>4</v>
      </c>
      <c r="D1797">
        <v>2</v>
      </c>
      <c r="E1797">
        <v>0</v>
      </c>
      <c r="F1797">
        <v>0</v>
      </c>
      <c r="G1797" t="s">
        <v>612</v>
      </c>
      <c r="H1797" t="s">
        <v>610</v>
      </c>
      <c r="I1797" t="s">
        <v>745</v>
      </c>
      <c r="J1797" t="s">
        <v>746</v>
      </c>
      <c r="K1797" t="s">
        <v>748</v>
      </c>
      <c r="L1797" t="s">
        <v>96</v>
      </c>
      <c r="M1797" t="s">
        <v>1603</v>
      </c>
      <c r="N1797" t="s">
        <v>1607</v>
      </c>
      <c r="O1797">
        <v>850</v>
      </c>
      <c r="P1797">
        <v>137</v>
      </c>
      <c r="Q1797">
        <v>-713</v>
      </c>
      <c r="R1797">
        <v>850</v>
      </c>
      <c r="S1797">
        <v>137</v>
      </c>
      <c r="T1797">
        <v>-713</v>
      </c>
      <c r="U1797">
        <v>0</v>
      </c>
      <c r="V1797">
        <v>0</v>
      </c>
      <c r="W1797">
        <v>137</v>
      </c>
      <c r="X1797">
        <v>0</v>
      </c>
      <c r="Y1797">
        <v>408.08000000000004</v>
      </c>
      <c r="Z1797">
        <v>16.117647058823529</v>
      </c>
      <c r="AA1797">
        <v>0.16117647058823528</v>
      </c>
      <c r="AB1797">
        <v>0</v>
      </c>
      <c r="AC1797">
        <v>713</v>
      </c>
      <c r="AD1797">
        <v>4.9199809258281251</v>
      </c>
      <c r="AE1797">
        <v>0</v>
      </c>
      <c r="AF1797">
        <v>0</v>
      </c>
    </row>
    <row r="1798" spans="1:32" x14ac:dyDescent="0.35">
      <c r="A1798" s="1">
        <v>45292</v>
      </c>
      <c r="B1798">
        <v>2024</v>
      </c>
      <c r="C1798">
        <v>1</v>
      </c>
      <c r="D1798">
        <v>1</v>
      </c>
      <c r="E1798">
        <v>0</v>
      </c>
      <c r="F1798">
        <v>0</v>
      </c>
      <c r="G1798" t="s">
        <v>612</v>
      </c>
      <c r="H1798" t="s">
        <v>610</v>
      </c>
      <c r="I1798" t="s">
        <v>982</v>
      </c>
      <c r="J1798" t="s">
        <v>983</v>
      </c>
      <c r="K1798" t="s">
        <v>972</v>
      </c>
      <c r="L1798" t="s">
        <v>96</v>
      </c>
      <c r="M1798" t="s">
        <v>1603</v>
      </c>
      <c r="N1798" t="s">
        <v>1604</v>
      </c>
      <c r="O1798">
        <v>70447</v>
      </c>
      <c r="P1798">
        <v>63095.38</v>
      </c>
      <c r="Q1798">
        <v>-7351.6200000000026</v>
      </c>
      <c r="R1798">
        <v>70447</v>
      </c>
      <c r="S1798">
        <v>63095.38</v>
      </c>
      <c r="T1798">
        <v>-7351.6200000000026</v>
      </c>
      <c r="U1798">
        <v>0</v>
      </c>
      <c r="V1798">
        <v>0</v>
      </c>
      <c r="W1798">
        <v>63095.38</v>
      </c>
      <c r="X1798">
        <v>0</v>
      </c>
      <c r="Y1798">
        <v>15962.580000000009</v>
      </c>
      <c r="Z1798">
        <v>89.564324953511147</v>
      </c>
      <c r="AA1798">
        <v>0.89564324953511143</v>
      </c>
      <c r="AB1798">
        <v>0</v>
      </c>
      <c r="AC1798">
        <v>7351.6200000000026</v>
      </c>
      <c r="AD1798">
        <v>11.052402828733111</v>
      </c>
      <c r="AE1798">
        <v>0</v>
      </c>
      <c r="AF1798">
        <v>0</v>
      </c>
    </row>
    <row r="1799" spans="1:32" x14ac:dyDescent="0.35">
      <c r="A1799" s="1">
        <v>45444</v>
      </c>
      <c r="B1799">
        <v>2024</v>
      </c>
      <c r="C1799">
        <v>6</v>
      </c>
      <c r="D1799">
        <v>2</v>
      </c>
      <c r="E1799">
        <v>1</v>
      </c>
      <c r="F1799">
        <v>0</v>
      </c>
      <c r="G1799" t="s">
        <v>612</v>
      </c>
      <c r="H1799" t="s">
        <v>610</v>
      </c>
      <c r="I1799" t="s">
        <v>988</v>
      </c>
      <c r="J1799" t="s">
        <v>989</v>
      </c>
      <c r="K1799" t="s">
        <v>972</v>
      </c>
      <c r="L1799" t="s">
        <v>96</v>
      </c>
      <c r="M1799" t="s">
        <v>1603</v>
      </c>
      <c r="N1799" t="s">
        <v>1606</v>
      </c>
      <c r="O1799">
        <v>1292</v>
      </c>
      <c r="P1799">
        <v>-172.31</v>
      </c>
      <c r="Q1799">
        <v>-1464.31</v>
      </c>
      <c r="R1799">
        <v>1292</v>
      </c>
      <c r="S1799">
        <v>-172.31</v>
      </c>
      <c r="T1799">
        <v>-1464.31</v>
      </c>
      <c r="U1799">
        <v>0</v>
      </c>
      <c r="V1799">
        <v>0</v>
      </c>
      <c r="W1799">
        <v>-172.31</v>
      </c>
      <c r="X1799">
        <v>0</v>
      </c>
      <c r="Y1799">
        <v>1292.31</v>
      </c>
      <c r="Z1799">
        <v>-13.336687306501549</v>
      </c>
      <c r="AA1799">
        <v>-0.13336687306501549</v>
      </c>
      <c r="AB1799">
        <v>0</v>
      </c>
      <c r="AC1799">
        <v>1464.31</v>
      </c>
      <c r="AD1799">
        <v>5.1492951801550078</v>
      </c>
      <c r="AE1799">
        <v>0</v>
      </c>
      <c r="AF1799">
        <v>0</v>
      </c>
    </row>
    <row r="1800" spans="1:32" x14ac:dyDescent="0.35">
      <c r="A1800" s="1">
        <v>45323</v>
      </c>
      <c r="B1800">
        <v>2024</v>
      </c>
      <c r="C1800">
        <v>2</v>
      </c>
      <c r="D1800">
        <v>1</v>
      </c>
      <c r="E1800">
        <v>0</v>
      </c>
      <c r="F1800">
        <v>0</v>
      </c>
      <c r="G1800" t="s">
        <v>612</v>
      </c>
      <c r="H1800" t="s">
        <v>610</v>
      </c>
      <c r="I1800" t="s">
        <v>694</v>
      </c>
      <c r="J1800" t="s">
        <v>695</v>
      </c>
      <c r="K1800" t="s">
        <v>690</v>
      </c>
      <c r="L1800" t="s">
        <v>93</v>
      </c>
      <c r="M1800" t="s">
        <v>1603</v>
      </c>
      <c r="N1800" t="s">
        <v>1608</v>
      </c>
      <c r="O1800">
        <v>1868</v>
      </c>
      <c r="P1800">
        <v>294.5</v>
      </c>
      <c r="Q1800">
        <v>-1573.5</v>
      </c>
      <c r="R1800">
        <v>1868</v>
      </c>
      <c r="S1800">
        <v>294.5</v>
      </c>
      <c r="T1800">
        <v>-1573.5</v>
      </c>
      <c r="U1800">
        <v>0</v>
      </c>
      <c r="V1800">
        <v>0</v>
      </c>
      <c r="W1800">
        <v>294.5</v>
      </c>
      <c r="X1800">
        <v>0</v>
      </c>
      <c r="Y1800">
        <v>183.08999999999997</v>
      </c>
      <c r="Z1800">
        <v>15.765524625267666</v>
      </c>
      <c r="AA1800">
        <v>0.15765524625267666</v>
      </c>
      <c r="AB1800">
        <v>0</v>
      </c>
      <c r="AC1800">
        <v>1573.5</v>
      </c>
      <c r="AD1800">
        <v>5.6852790030916411</v>
      </c>
      <c r="AE1800">
        <v>0</v>
      </c>
      <c r="AF1800">
        <v>0</v>
      </c>
    </row>
    <row r="1801" spans="1:32" x14ac:dyDescent="0.35">
      <c r="A1801" s="1">
        <v>45323</v>
      </c>
      <c r="B1801">
        <v>2024</v>
      </c>
      <c r="C1801">
        <v>2</v>
      </c>
      <c r="D1801">
        <v>1</v>
      </c>
      <c r="E1801">
        <v>0</v>
      </c>
      <c r="F1801">
        <v>0</v>
      </c>
      <c r="G1801" t="s">
        <v>612</v>
      </c>
      <c r="H1801" t="s">
        <v>610</v>
      </c>
      <c r="I1801" t="s">
        <v>736</v>
      </c>
      <c r="J1801" t="s">
        <v>737</v>
      </c>
      <c r="K1801" t="s">
        <v>703</v>
      </c>
      <c r="L1801" t="s">
        <v>96</v>
      </c>
      <c r="M1801" t="s">
        <v>1603</v>
      </c>
      <c r="N1801" t="s">
        <v>1608</v>
      </c>
      <c r="O1801">
        <v>3536</v>
      </c>
      <c r="P1801">
        <v>3804.96</v>
      </c>
      <c r="Q1801">
        <v>268.96000000000004</v>
      </c>
      <c r="R1801">
        <v>3536</v>
      </c>
      <c r="S1801">
        <v>3804.96</v>
      </c>
      <c r="T1801">
        <v>268.96000000000004</v>
      </c>
      <c r="U1801">
        <v>0</v>
      </c>
      <c r="V1801">
        <v>0</v>
      </c>
      <c r="W1801">
        <v>3804.96</v>
      </c>
      <c r="X1801">
        <v>0</v>
      </c>
      <c r="Y1801">
        <v>-879.15999999999985</v>
      </c>
      <c r="Z1801">
        <v>107.60633484162896</v>
      </c>
      <c r="AA1801">
        <v>1.0760633484162896</v>
      </c>
      <c r="AB1801">
        <v>0</v>
      </c>
      <c r="AC1801">
        <v>268.96000000000004</v>
      </c>
      <c r="AD1801">
        <v>8.2440607577569551</v>
      </c>
      <c r="AE1801">
        <v>0</v>
      </c>
      <c r="AF1801">
        <v>1</v>
      </c>
    </row>
    <row r="1802" spans="1:32" x14ac:dyDescent="0.35">
      <c r="A1802" s="1">
        <v>45292</v>
      </c>
      <c r="B1802">
        <v>2024</v>
      </c>
      <c r="C1802">
        <v>1</v>
      </c>
      <c r="D1802">
        <v>1</v>
      </c>
      <c r="E1802">
        <v>0</v>
      </c>
      <c r="F1802">
        <v>0</v>
      </c>
      <c r="G1802" t="s">
        <v>267</v>
      </c>
      <c r="H1802" t="s">
        <v>265</v>
      </c>
      <c r="I1802" t="s">
        <v>1009</v>
      </c>
      <c r="J1802" t="s">
        <v>1010</v>
      </c>
      <c r="K1802" t="s">
        <v>994</v>
      </c>
      <c r="L1802" t="s">
        <v>63</v>
      </c>
      <c r="M1802" t="s">
        <v>1612</v>
      </c>
      <c r="N1802" t="s">
        <v>1613</v>
      </c>
      <c r="O1802">
        <v>0</v>
      </c>
      <c r="P1802">
        <v>620</v>
      </c>
      <c r="Q1802">
        <v>620</v>
      </c>
      <c r="R1802">
        <v>-12620</v>
      </c>
      <c r="S1802">
        <v>-44380</v>
      </c>
      <c r="T1802">
        <v>-31760</v>
      </c>
      <c r="U1802">
        <v>0</v>
      </c>
      <c r="V1802">
        <v>0</v>
      </c>
      <c r="W1802">
        <v>-44380</v>
      </c>
      <c r="X1802">
        <v>0</v>
      </c>
      <c r="Y1802">
        <v>45000</v>
      </c>
      <c r="Z1802">
        <v>100</v>
      </c>
      <c r="AA1802">
        <v>3.5166402535657686</v>
      </c>
      <c r="AB1802">
        <v>0</v>
      </c>
      <c r="AC1802">
        <v>31760</v>
      </c>
      <c r="AD1802">
        <v>10.700544196486584</v>
      </c>
      <c r="AE1802">
        <v>0</v>
      </c>
      <c r="AF1802">
        <v>0</v>
      </c>
    </row>
    <row r="1803" spans="1:32" x14ac:dyDescent="0.35">
      <c r="A1803" s="1">
        <v>45352</v>
      </c>
      <c r="B1803">
        <v>2024</v>
      </c>
      <c r="C1803">
        <v>3</v>
      </c>
      <c r="D1803">
        <v>1</v>
      </c>
      <c r="E1803">
        <v>0</v>
      </c>
      <c r="F1803">
        <v>0</v>
      </c>
      <c r="G1803" t="s">
        <v>612</v>
      </c>
      <c r="H1803" t="s">
        <v>610</v>
      </c>
      <c r="I1803" t="s">
        <v>979</v>
      </c>
      <c r="J1803" t="s">
        <v>980</v>
      </c>
      <c r="K1803" t="s">
        <v>972</v>
      </c>
      <c r="L1803" t="s">
        <v>96</v>
      </c>
      <c r="M1803" t="s">
        <v>1603</v>
      </c>
      <c r="N1803" t="s">
        <v>1610</v>
      </c>
      <c r="O1803">
        <v>56644</v>
      </c>
      <c r="P1803">
        <v>39979.31</v>
      </c>
      <c r="Q1803">
        <v>-16664.690000000002</v>
      </c>
      <c r="R1803">
        <v>56644</v>
      </c>
      <c r="S1803">
        <v>39979.31</v>
      </c>
      <c r="T1803">
        <v>-16664.690000000002</v>
      </c>
      <c r="U1803">
        <v>0</v>
      </c>
      <c r="V1803">
        <v>0</v>
      </c>
      <c r="W1803">
        <v>39979.31</v>
      </c>
      <c r="X1803">
        <v>0</v>
      </c>
      <c r="Y1803">
        <v>7891.1700000000055</v>
      </c>
      <c r="Z1803">
        <v>70.579955511616404</v>
      </c>
      <c r="AA1803">
        <v>0.7057995551161641</v>
      </c>
      <c r="AB1803">
        <v>0</v>
      </c>
      <c r="AC1803">
        <v>16664.690000000002</v>
      </c>
      <c r="AD1803">
        <v>10.596117349276145</v>
      </c>
      <c r="AE1803">
        <v>0</v>
      </c>
      <c r="AF1803">
        <v>0</v>
      </c>
    </row>
    <row r="1804" spans="1:32" x14ac:dyDescent="0.35">
      <c r="A1804" s="1">
        <v>45292</v>
      </c>
      <c r="B1804">
        <v>2024</v>
      </c>
      <c r="C1804">
        <v>1</v>
      </c>
      <c r="D1804">
        <v>1</v>
      </c>
      <c r="E1804">
        <v>0</v>
      </c>
      <c r="F1804">
        <v>0</v>
      </c>
      <c r="G1804" t="s">
        <v>267</v>
      </c>
      <c r="H1804" t="s">
        <v>265</v>
      </c>
      <c r="I1804" t="s">
        <v>796</v>
      </c>
      <c r="J1804" t="s">
        <v>797</v>
      </c>
      <c r="K1804" t="s">
        <v>787</v>
      </c>
      <c r="L1804" t="s">
        <v>63</v>
      </c>
      <c r="M1804" t="s">
        <v>1612</v>
      </c>
      <c r="N1804" t="s">
        <v>1613</v>
      </c>
      <c r="O1804">
        <v>2500</v>
      </c>
      <c r="P1804">
        <v>2380</v>
      </c>
      <c r="Q1804">
        <v>-120</v>
      </c>
      <c r="R1804">
        <v>2500</v>
      </c>
      <c r="S1804">
        <v>2380</v>
      </c>
      <c r="T1804">
        <v>-120</v>
      </c>
      <c r="U1804">
        <v>0</v>
      </c>
      <c r="V1804">
        <v>0</v>
      </c>
      <c r="W1804">
        <v>2380</v>
      </c>
      <c r="X1804">
        <v>0</v>
      </c>
      <c r="Y1804">
        <v>-630</v>
      </c>
      <c r="Z1804">
        <v>95.199999999999989</v>
      </c>
      <c r="AA1804">
        <v>0.95199999999999996</v>
      </c>
      <c r="AB1804">
        <v>0</v>
      </c>
      <c r="AC1804">
        <v>120</v>
      </c>
      <c r="AD1804">
        <v>7.77485576666552</v>
      </c>
      <c r="AE1804">
        <v>0</v>
      </c>
      <c r="AF1804">
        <v>0</v>
      </c>
    </row>
    <row r="1805" spans="1:32" x14ac:dyDescent="0.35">
      <c r="A1805" s="1">
        <v>45352</v>
      </c>
      <c r="B1805">
        <v>2024</v>
      </c>
      <c r="C1805">
        <v>3</v>
      </c>
      <c r="D1805">
        <v>1</v>
      </c>
      <c r="E1805">
        <v>0</v>
      </c>
      <c r="F1805">
        <v>0</v>
      </c>
      <c r="G1805" t="s">
        <v>612</v>
      </c>
      <c r="H1805" t="s">
        <v>610</v>
      </c>
      <c r="I1805" t="s">
        <v>745</v>
      </c>
      <c r="J1805" t="s">
        <v>746</v>
      </c>
      <c r="K1805" t="s">
        <v>748</v>
      </c>
      <c r="L1805" t="s">
        <v>90</v>
      </c>
      <c r="M1805" t="s">
        <v>1603</v>
      </c>
      <c r="N1805" t="s">
        <v>1610</v>
      </c>
      <c r="O1805">
        <v>850</v>
      </c>
      <c r="P1805">
        <v>273.20999999999998</v>
      </c>
      <c r="Q1805">
        <v>-576.79</v>
      </c>
      <c r="R1805">
        <v>850</v>
      </c>
      <c r="S1805">
        <v>273.20999999999998</v>
      </c>
      <c r="T1805">
        <v>-576.79</v>
      </c>
      <c r="U1805">
        <v>0</v>
      </c>
      <c r="V1805">
        <v>0</v>
      </c>
      <c r="W1805">
        <v>273.20999999999998</v>
      </c>
      <c r="X1805">
        <v>0</v>
      </c>
      <c r="Y1805">
        <v>-134.22999999999999</v>
      </c>
      <c r="Z1805">
        <v>32.142352941176469</v>
      </c>
      <c r="AA1805">
        <v>0.32142352941176466</v>
      </c>
      <c r="AB1805">
        <v>0</v>
      </c>
      <c r="AC1805">
        <v>576.79</v>
      </c>
      <c r="AD1805">
        <v>5.6102407302478365</v>
      </c>
      <c r="AE1805">
        <v>0</v>
      </c>
      <c r="AF1805">
        <v>0</v>
      </c>
    </row>
    <row r="1806" spans="1:32" x14ac:dyDescent="0.35">
      <c r="A1806" s="1">
        <v>45292</v>
      </c>
      <c r="B1806">
        <v>2024</v>
      </c>
      <c r="C1806">
        <v>1</v>
      </c>
      <c r="D1806">
        <v>1</v>
      </c>
      <c r="E1806">
        <v>0</v>
      </c>
      <c r="F1806">
        <v>0</v>
      </c>
      <c r="G1806" t="s">
        <v>612</v>
      </c>
      <c r="H1806" t="s">
        <v>610</v>
      </c>
      <c r="I1806" t="s">
        <v>1356</v>
      </c>
      <c r="J1806" t="s">
        <v>1357</v>
      </c>
      <c r="K1806" t="s">
        <v>1359</v>
      </c>
      <c r="L1806" t="s">
        <v>87</v>
      </c>
      <c r="M1806" t="s">
        <v>1603</v>
      </c>
      <c r="N1806" t="s">
        <v>1604</v>
      </c>
      <c r="O1806">
        <v>-11662</v>
      </c>
      <c r="P1806">
        <v>-5070.82</v>
      </c>
      <c r="Q1806">
        <v>6591.18</v>
      </c>
      <c r="R1806">
        <v>-11662</v>
      </c>
      <c r="S1806">
        <v>-5070.82</v>
      </c>
      <c r="T1806">
        <v>6591.18</v>
      </c>
      <c r="U1806">
        <v>0</v>
      </c>
      <c r="V1806">
        <v>0</v>
      </c>
      <c r="W1806">
        <v>-5070.82</v>
      </c>
      <c r="X1806">
        <v>0</v>
      </c>
      <c r="Y1806">
        <v>3717.7</v>
      </c>
      <c r="Z1806">
        <v>43.481564054193107</v>
      </c>
      <c r="AA1806">
        <v>0.43481564054193106</v>
      </c>
      <c r="AB1806">
        <v>0</v>
      </c>
      <c r="AC1806">
        <v>6591.18</v>
      </c>
      <c r="AD1806">
        <v>8.5312578192076174</v>
      </c>
      <c r="AE1806">
        <v>0</v>
      </c>
      <c r="AF1806">
        <v>1</v>
      </c>
    </row>
    <row r="1807" spans="1:32" x14ac:dyDescent="0.35">
      <c r="A1807" s="1">
        <v>45323</v>
      </c>
      <c r="B1807">
        <v>2024</v>
      </c>
      <c r="C1807">
        <v>2</v>
      </c>
      <c r="D1807">
        <v>1</v>
      </c>
      <c r="E1807">
        <v>0</v>
      </c>
      <c r="F1807">
        <v>0</v>
      </c>
      <c r="G1807" t="s">
        <v>612</v>
      </c>
      <c r="H1807" t="s">
        <v>610</v>
      </c>
      <c r="I1807" t="s">
        <v>985</v>
      </c>
      <c r="J1807" t="s">
        <v>986</v>
      </c>
      <c r="K1807" t="s">
        <v>972</v>
      </c>
      <c r="L1807" t="s">
        <v>87</v>
      </c>
      <c r="M1807" t="s">
        <v>1603</v>
      </c>
      <c r="N1807" t="s">
        <v>1608</v>
      </c>
      <c r="O1807">
        <v>69138</v>
      </c>
      <c r="P1807">
        <v>68846.149999999994</v>
      </c>
      <c r="Q1807">
        <v>-291.85000000000582</v>
      </c>
      <c r="R1807">
        <v>69138</v>
      </c>
      <c r="S1807">
        <v>68846.149999999994</v>
      </c>
      <c r="T1807">
        <v>-291.85000000000582</v>
      </c>
      <c r="U1807">
        <v>0</v>
      </c>
      <c r="V1807">
        <v>0</v>
      </c>
      <c r="W1807">
        <v>68846.149999999994</v>
      </c>
      <c r="X1807">
        <v>0</v>
      </c>
      <c r="Y1807">
        <v>-68846.149999999994</v>
      </c>
      <c r="Z1807">
        <v>99.577873239029174</v>
      </c>
      <c r="AA1807">
        <v>0.9957787323902918</v>
      </c>
      <c r="AB1807">
        <v>0</v>
      </c>
      <c r="AC1807">
        <v>291.85000000000582</v>
      </c>
      <c r="AD1807">
        <v>11.139629583929532</v>
      </c>
      <c r="AE1807">
        <v>0</v>
      </c>
      <c r="AF1807">
        <v>0</v>
      </c>
    </row>
    <row r="1808" spans="1:32" x14ac:dyDescent="0.35">
      <c r="A1808" s="1">
        <v>45292</v>
      </c>
      <c r="B1808">
        <v>2024</v>
      </c>
      <c r="C1808">
        <v>1</v>
      </c>
      <c r="D1808">
        <v>1</v>
      </c>
      <c r="E1808">
        <v>0</v>
      </c>
      <c r="F1808">
        <v>0</v>
      </c>
      <c r="G1808" t="s">
        <v>612</v>
      </c>
      <c r="H1808" t="s">
        <v>610</v>
      </c>
      <c r="I1808" t="s">
        <v>1096</v>
      </c>
      <c r="J1808" t="s">
        <v>1097</v>
      </c>
      <c r="K1808" t="s">
        <v>1099</v>
      </c>
      <c r="L1808" t="s">
        <v>87</v>
      </c>
      <c r="M1808" t="s">
        <v>1603</v>
      </c>
      <c r="N1808" t="s">
        <v>1604</v>
      </c>
      <c r="O1808">
        <v>171251</v>
      </c>
      <c r="P1808">
        <v>111774.79</v>
      </c>
      <c r="Q1808">
        <v>-59476.210000000006</v>
      </c>
      <c r="R1808">
        <v>171251</v>
      </c>
      <c r="S1808">
        <v>111774.79</v>
      </c>
      <c r="T1808">
        <v>-59476.210000000006</v>
      </c>
      <c r="U1808">
        <v>0</v>
      </c>
      <c r="V1808">
        <v>0</v>
      </c>
      <c r="W1808">
        <v>111774.79</v>
      </c>
      <c r="X1808">
        <v>0</v>
      </c>
      <c r="Y1808">
        <v>111774.79</v>
      </c>
      <c r="Z1808">
        <v>65.269569228792818</v>
      </c>
      <c r="AA1808">
        <v>0.65269569228792823</v>
      </c>
      <c r="AB1808">
        <v>0</v>
      </c>
      <c r="AC1808">
        <v>59476.210000000006</v>
      </c>
      <c r="AD1808">
        <v>11.624241322326093</v>
      </c>
      <c r="AE1808">
        <v>0</v>
      </c>
      <c r="AF1808">
        <v>0</v>
      </c>
    </row>
    <row r="1809" spans="1:32" x14ac:dyDescent="0.35">
      <c r="A1809" s="1">
        <v>45444</v>
      </c>
      <c r="B1809">
        <v>2024</v>
      </c>
      <c r="C1809">
        <v>6</v>
      </c>
      <c r="D1809">
        <v>2</v>
      </c>
      <c r="E1809">
        <v>1</v>
      </c>
      <c r="F1809">
        <v>0</v>
      </c>
      <c r="G1809" t="s">
        <v>612</v>
      </c>
      <c r="H1809" t="s">
        <v>610</v>
      </c>
      <c r="I1809" t="s">
        <v>675</v>
      </c>
      <c r="J1809" t="s">
        <v>676</v>
      </c>
      <c r="K1809" t="s">
        <v>678</v>
      </c>
      <c r="L1809" t="s">
        <v>87</v>
      </c>
      <c r="M1809" t="s">
        <v>1603</v>
      </c>
      <c r="N1809" t="s">
        <v>1606</v>
      </c>
      <c r="O1809">
        <v>2210</v>
      </c>
      <c r="P1809">
        <v>2296.35</v>
      </c>
      <c r="Q1809">
        <v>86.349999999999909</v>
      </c>
      <c r="R1809">
        <v>2210</v>
      </c>
      <c r="S1809">
        <v>2296.35</v>
      </c>
      <c r="T1809">
        <v>86.349999999999909</v>
      </c>
      <c r="U1809">
        <v>0</v>
      </c>
      <c r="V1809">
        <v>0</v>
      </c>
      <c r="W1809">
        <v>2296.35</v>
      </c>
      <c r="X1809">
        <v>0</v>
      </c>
      <c r="Y1809">
        <v>-1415.35</v>
      </c>
      <c r="Z1809">
        <v>103.90723981900452</v>
      </c>
      <c r="AA1809">
        <v>1.0390723981900452</v>
      </c>
      <c r="AB1809">
        <v>0</v>
      </c>
      <c r="AC1809">
        <v>86.349999999999909</v>
      </c>
      <c r="AD1809">
        <v>7.7390761848461995</v>
      </c>
      <c r="AE1809">
        <v>0</v>
      </c>
      <c r="AF1809">
        <v>1</v>
      </c>
    </row>
    <row r="1810" spans="1:32" x14ac:dyDescent="0.35">
      <c r="A1810" s="1">
        <v>45323</v>
      </c>
      <c r="B1810">
        <v>2024</v>
      </c>
      <c r="C1810">
        <v>2</v>
      </c>
      <c r="D1810">
        <v>1</v>
      </c>
      <c r="E1810">
        <v>0</v>
      </c>
      <c r="F1810">
        <v>0</v>
      </c>
      <c r="G1810" t="s">
        <v>612</v>
      </c>
      <c r="H1810" t="s">
        <v>610</v>
      </c>
      <c r="I1810" t="s">
        <v>784</v>
      </c>
      <c r="J1810" t="s">
        <v>785</v>
      </c>
      <c r="K1810" t="s">
        <v>787</v>
      </c>
      <c r="L1810" t="s">
        <v>90</v>
      </c>
      <c r="M1810" t="s">
        <v>1603</v>
      </c>
      <c r="N1810" t="s">
        <v>1608</v>
      </c>
      <c r="O1810">
        <v>4078</v>
      </c>
      <c r="P1810">
        <v>1206.1400000000001</v>
      </c>
      <c r="Q1810">
        <v>-2871.8599999999997</v>
      </c>
      <c r="R1810">
        <v>4078</v>
      </c>
      <c r="S1810">
        <v>1206.1400000000001</v>
      </c>
      <c r="T1810">
        <v>-2871.8599999999997</v>
      </c>
      <c r="U1810">
        <v>0</v>
      </c>
      <c r="V1810">
        <v>0</v>
      </c>
      <c r="W1810">
        <v>1206.1400000000001</v>
      </c>
      <c r="X1810">
        <v>0</v>
      </c>
      <c r="Y1810">
        <v>66.619999999999891</v>
      </c>
      <c r="Z1810">
        <v>29.576753310446303</v>
      </c>
      <c r="AA1810">
        <v>0.29576753310446302</v>
      </c>
      <c r="AB1810">
        <v>0</v>
      </c>
      <c r="AC1810">
        <v>2871.8599999999997</v>
      </c>
      <c r="AD1810">
        <v>7.0951804567851342</v>
      </c>
      <c r="AE1810">
        <v>0</v>
      </c>
      <c r="AF1810">
        <v>0</v>
      </c>
    </row>
    <row r="1811" spans="1:32" x14ac:dyDescent="0.35">
      <c r="A1811" s="1">
        <v>45383</v>
      </c>
      <c r="B1811">
        <v>2024</v>
      </c>
      <c r="C1811">
        <v>4</v>
      </c>
      <c r="D1811">
        <v>2</v>
      </c>
      <c r="E1811">
        <v>0</v>
      </c>
      <c r="F1811">
        <v>0</v>
      </c>
      <c r="G1811" t="s">
        <v>612</v>
      </c>
      <c r="H1811" t="s">
        <v>610</v>
      </c>
      <c r="I1811" t="s">
        <v>1356</v>
      </c>
      <c r="J1811" t="s">
        <v>1357</v>
      </c>
      <c r="K1811" t="s">
        <v>1359</v>
      </c>
      <c r="L1811" t="s">
        <v>93</v>
      </c>
      <c r="M1811" t="s">
        <v>1603</v>
      </c>
      <c r="N1811" t="s">
        <v>1607</v>
      </c>
      <c r="O1811">
        <v>-11662</v>
      </c>
      <c r="P1811">
        <v>-6710.36</v>
      </c>
      <c r="Q1811">
        <v>4951.6400000000003</v>
      </c>
      <c r="R1811">
        <v>-11662</v>
      </c>
      <c r="S1811">
        <v>-6710.36</v>
      </c>
      <c r="T1811">
        <v>4951.6400000000003</v>
      </c>
      <c r="U1811">
        <v>0</v>
      </c>
      <c r="V1811">
        <v>0</v>
      </c>
      <c r="W1811">
        <v>-6710.36</v>
      </c>
      <c r="X1811">
        <v>0</v>
      </c>
      <c r="Y1811">
        <v>-428.57000000000062</v>
      </c>
      <c r="Z1811">
        <v>57.540387583604868</v>
      </c>
      <c r="AA1811">
        <v>0.57540387583604868</v>
      </c>
      <c r="AB1811">
        <v>0</v>
      </c>
      <c r="AC1811">
        <v>4951.6400000000003</v>
      </c>
      <c r="AD1811">
        <v>8.8114078797933164</v>
      </c>
      <c r="AE1811">
        <v>0</v>
      </c>
      <c r="AF1811">
        <v>1</v>
      </c>
    </row>
    <row r="1812" spans="1:32" x14ac:dyDescent="0.35">
      <c r="A1812" s="1">
        <v>45292</v>
      </c>
      <c r="B1812">
        <v>2024</v>
      </c>
      <c r="C1812">
        <v>1</v>
      </c>
      <c r="D1812">
        <v>1</v>
      </c>
      <c r="E1812">
        <v>0</v>
      </c>
      <c r="F1812">
        <v>0</v>
      </c>
      <c r="G1812" t="s">
        <v>267</v>
      </c>
      <c r="H1812" t="s">
        <v>265</v>
      </c>
      <c r="I1812" t="s">
        <v>1021</v>
      </c>
      <c r="J1812" t="s">
        <v>1022</v>
      </c>
      <c r="K1812" t="s">
        <v>1024</v>
      </c>
      <c r="L1812" t="s">
        <v>66</v>
      </c>
      <c r="M1812" t="s">
        <v>1612</v>
      </c>
      <c r="N1812" t="s">
        <v>1613</v>
      </c>
      <c r="O1812">
        <v>5000</v>
      </c>
      <c r="P1812">
        <v>3380</v>
      </c>
      <c r="Q1812">
        <v>-1620</v>
      </c>
      <c r="R1812">
        <v>5000</v>
      </c>
      <c r="S1812">
        <v>3380</v>
      </c>
      <c r="T1812">
        <v>-1620</v>
      </c>
      <c r="U1812">
        <v>0</v>
      </c>
      <c r="V1812">
        <v>0</v>
      </c>
      <c r="W1812">
        <v>3380</v>
      </c>
      <c r="X1812">
        <v>0</v>
      </c>
      <c r="Y1812">
        <v>0</v>
      </c>
      <c r="Z1812">
        <v>67.600000000000009</v>
      </c>
      <c r="AA1812">
        <v>0.67600000000000005</v>
      </c>
      <c r="AB1812">
        <v>0</v>
      </c>
      <c r="AC1812">
        <v>1620</v>
      </c>
      <c r="AD1812">
        <v>8.1256309884770648</v>
      </c>
      <c r="AE1812">
        <v>0</v>
      </c>
      <c r="AF1812">
        <v>0</v>
      </c>
    </row>
    <row r="1813" spans="1:32" x14ac:dyDescent="0.35">
      <c r="A1813" s="1">
        <v>45292</v>
      </c>
      <c r="B1813">
        <v>2024</v>
      </c>
      <c r="C1813">
        <v>1</v>
      </c>
      <c r="D1813">
        <v>1</v>
      </c>
      <c r="E1813">
        <v>0</v>
      </c>
      <c r="F1813">
        <v>0</v>
      </c>
      <c r="G1813" t="s">
        <v>267</v>
      </c>
      <c r="H1813" t="s">
        <v>265</v>
      </c>
      <c r="I1813" t="s">
        <v>1124</v>
      </c>
      <c r="J1813" t="s">
        <v>1125</v>
      </c>
      <c r="K1813" t="s">
        <v>1127</v>
      </c>
      <c r="L1813" t="s">
        <v>63</v>
      </c>
      <c r="M1813" t="s">
        <v>1612</v>
      </c>
      <c r="N1813" t="s">
        <v>1613</v>
      </c>
      <c r="O1813">
        <v>43750</v>
      </c>
      <c r="P1813">
        <v>30620</v>
      </c>
      <c r="Q1813">
        <v>-13130</v>
      </c>
      <c r="R1813">
        <v>43750</v>
      </c>
      <c r="S1813">
        <v>30620</v>
      </c>
      <c r="T1813">
        <v>-13130</v>
      </c>
      <c r="U1813">
        <v>0</v>
      </c>
      <c r="V1813">
        <v>0</v>
      </c>
      <c r="W1813">
        <v>30620</v>
      </c>
      <c r="X1813">
        <v>0</v>
      </c>
      <c r="Y1813">
        <v>0</v>
      </c>
      <c r="Z1813">
        <v>69.988571428571433</v>
      </c>
      <c r="AA1813">
        <v>0.69988571428571433</v>
      </c>
      <c r="AB1813">
        <v>0</v>
      </c>
      <c r="AC1813">
        <v>13130</v>
      </c>
      <c r="AD1813">
        <v>10.329408669211675</v>
      </c>
      <c r="AE1813">
        <v>0</v>
      </c>
      <c r="AF1813">
        <v>0</v>
      </c>
    </row>
    <row r="1814" spans="1:32" x14ac:dyDescent="0.35">
      <c r="A1814" s="1">
        <v>45292</v>
      </c>
      <c r="B1814">
        <v>2024</v>
      </c>
      <c r="C1814">
        <v>1</v>
      </c>
      <c r="D1814">
        <v>1</v>
      </c>
      <c r="E1814">
        <v>0</v>
      </c>
      <c r="F1814">
        <v>0</v>
      </c>
      <c r="G1814" t="s">
        <v>612</v>
      </c>
      <c r="H1814" t="s">
        <v>610</v>
      </c>
      <c r="I1814" t="s">
        <v>969</v>
      </c>
      <c r="J1814" t="s">
        <v>970</v>
      </c>
      <c r="K1814" t="s">
        <v>972</v>
      </c>
      <c r="L1814" t="s">
        <v>93</v>
      </c>
      <c r="M1814" t="s">
        <v>1603</v>
      </c>
      <c r="N1814" t="s">
        <v>1604</v>
      </c>
      <c r="O1814">
        <v>821676</v>
      </c>
      <c r="P1814">
        <v>659882.34</v>
      </c>
      <c r="Q1814">
        <v>-161793.66000000003</v>
      </c>
      <c r="R1814">
        <v>821676</v>
      </c>
      <c r="S1814">
        <v>659882.34</v>
      </c>
      <c r="T1814">
        <v>-161793.66000000003</v>
      </c>
      <c r="U1814">
        <v>0</v>
      </c>
      <c r="V1814">
        <v>0</v>
      </c>
      <c r="W1814">
        <v>659882.34</v>
      </c>
      <c r="X1814">
        <v>0</v>
      </c>
      <c r="Y1814">
        <v>144914.51</v>
      </c>
      <c r="Z1814">
        <v>80.30931169950199</v>
      </c>
      <c r="AA1814">
        <v>0.80309311699501984</v>
      </c>
      <c r="AB1814">
        <v>0</v>
      </c>
      <c r="AC1814">
        <v>161793.66000000003</v>
      </c>
      <c r="AD1814">
        <v>13.399816825382864</v>
      </c>
      <c r="AE1814">
        <v>0</v>
      </c>
      <c r="AF1814">
        <v>0</v>
      </c>
    </row>
    <row r="1815" spans="1:32" x14ac:dyDescent="0.35">
      <c r="A1815" s="1">
        <v>45474</v>
      </c>
      <c r="B1815">
        <v>2024</v>
      </c>
      <c r="C1815">
        <v>7</v>
      </c>
      <c r="D1815">
        <v>3</v>
      </c>
      <c r="E1815">
        <v>1</v>
      </c>
      <c r="F1815">
        <v>0</v>
      </c>
      <c r="G1815" t="s">
        <v>612</v>
      </c>
      <c r="H1815" t="s">
        <v>610</v>
      </c>
      <c r="I1815" t="s">
        <v>982</v>
      </c>
      <c r="J1815" t="s">
        <v>983</v>
      </c>
      <c r="K1815" t="s">
        <v>972</v>
      </c>
      <c r="L1815" t="s">
        <v>87</v>
      </c>
      <c r="M1815" t="s">
        <v>1603</v>
      </c>
      <c r="N1815" t="s">
        <v>1611</v>
      </c>
      <c r="O1815">
        <v>70447</v>
      </c>
      <c r="P1815">
        <v>66994.64</v>
      </c>
      <c r="Q1815">
        <v>-3452.3600000000006</v>
      </c>
      <c r="R1815">
        <v>70447</v>
      </c>
      <c r="S1815">
        <v>66994.64</v>
      </c>
      <c r="T1815">
        <v>-3452.3600000000006</v>
      </c>
      <c r="U1815">
        <v>0</v>
      </c>
      <c r="V1815">
        <v>0</v>
      </c>
      <c r="W1815">
        <v>66994.64</v>
      </c>
      <c r="X1815">
        <v>0</v>
      </c>
      <c r="Y1815">
        <v>1905.2799999999988</v>
      </c>
      <c r="Z1815">
        <v>95.099351285363468</v>
      </c>
      <c r="AA1815">
        <v>0.95099351285363465</v>
      </c>
      <c r="AB1815">
        <v>0</v>
      </c>
      <c r="AC1815">
        <v>3452.3600000000006</v>
      </c>
      <c r="AD1815">
        <v>11.112367895172932</v>
      </c>
      <c r="AE1815">
        <v>0</v>
      </c>
      <c r="AF1815">
        <v>0</v>
      </c>
    </row>
    <row r="1816" spans="1:32" x14ac:dyDescent="0.35">
      <c r="A1816" s="1">
        <v>45505</v>
      </c>
      <c r="B1816">
        <v>2024</v>
      </c>
      <c r="C1816">
        <v>8</v>
      </c>
      <c r="D1816">
        <v>3</v>
      </c>
      <c r="E1816">
        <v>1</v>
      </c>
      <c r="F1816">
        <v>0</v>
      </c>
      <c r="G1816" t="s">
        <v>612</v>
      </c>
      <c r="H1816" t="s">
        <v>610</v>
      </c>
      <c r="I1816" t="s">
        <v>1067</v>
      </c>
      <c r="J1816" t="s">
        <v>1068</v>
      </c>
      <c r="K1816" t="s">
        <v>1051</v>
      </c>
      <c r="L1816" t="s">
        <v>90</v>
      </c>
      <c r="M1816" t="s">
        <v>1603</v>
      </c>
      <c r="N1816" t="s">
        <v>1609</v>
      </c>
      <c r="O1816">
        <v>1416</v>
      </c>
      <c r="P1816">
        <v>974.22</v>
      </c>
      <c r="Q1816">
        <v>-441.78</v>
      </c>
      <c r="R1816">
        <v>1416</v>
      </c>
      <c r="S1816">
        <v>974.22</v>
      </c>
      <c r="T1816">
        <v>-441.78</v>
      </c>
      <c r="U1816">
        <v>0</v>
      </c>
      <c r="V1816">
        <v>0</v>
      </c>
      <c r="W1816">
        <v>974.22</v>
      </c>
      <c r="X1816">
        <v>0</v>
      </c>
      <c r="Y1816">
        <v>974.22</v>
      </c>
      <c r="Z1816">
        <v>68.800847457627128</v>
      </c>
      <c r="AA1816">
        <v>0.68800847457627123</v>
      </c>
      <c r="AB1816">
        <v>0</v>
      </c>
      <c r="AC1816">
        <v>441.78</v>
      </c>
      <c r="AD1816">
        <v>6.8816371508270784</v>
      </c>
      <c r="AE1816">
        <v>0</v>
      </c>
      <c r="AF1816">
        <v>0</v>
      </c>
    </row>
    <row r="1817" spans="1:32" x14ac:dyDescent="0.35">
      <c r="A1817" s="1">
        <v>45292</v>
      </c>
      <c r="B1817">
        <v>2024</v>
      </c>
      <c r="C1817">
        <v>1</v>
      </c>
      <c r="D1817">
        <v>1</v>
      </c>
      <c r="E1817">
        <v>0</v>
      </c>
      <c r="F1817">
        <v>0</v>
      </c>
      <c r="G1817" t="s">
        <v>267</v>
      </c>
      <c r="H1817" t="s">
        <v>265</v>
      </c>
      <c r="I1817" t="s">
        <v>687</v>
      </c>
      <c r="J1817" t="s">
        <v>688</v>
      </c>
      <c r="K1817" t="s">
        <v>690</v>
      </c>
      <c r="L1817" t="s">
        <v>66</v>
      </c>
      <c r="M1817" t="s">
        <v>1612</v>
      </c>
      <c r="N1817" t="s">
        <v>1613</v>
      </c>
      <c r="O1817">
        <v>47250</v>
      </c>
      <c r="P1817">
        <v>36750</v>
      </c>
      <c r="Q1817">
        <v>-10500</v>
      </c>
      <c r="R1817">
        <v>47250</v>
      </c>
      <c r="S1817">
        <v>36750</v>
      </c>
      <c r="T1817">
        <v>-10500</v>
      </c>
      <c r="U1817">
        <v>0</v>
      </c>
      <c r="V1817">
        <v>0</v>
      </c>
      <c r="W1817">
        <v>36750</v>
      </c>
      <c r="X1817">
        <v>0</v>
      </c>
      <c r="Y1817">
        <v>-36750</v>
      </c>
      <c r="Z1817">
        <v>77.777777777777786</v>
      </c>
      <c r="AA1817">
        <v>0.77777777777777779</v>
      </c>
      <c r="AB1817">
        <v>0</v>
      </c>
      <c r="AC1817">
        <v>10500</v>
      </c>
      <c r="AD1817">
        <v>10.511893504640982</v>
      </c>
      <c r="AE1817">
        <v>0</v>
      </c>
      <c r="AF1817">
        <v>0</v>
      </c>
    </row>
    <row r="1818" spans="1:32" x14ac:dyDescent="0.35">
      <c r="A1818" s="1">
        <v>45292</v>
      </c>
      <c r="B1818">
        <v>2024</v>
      </c>
      <c r="C1818">
        <v>1</v>
      </c>
      <c r="D1818">
        <v>1</v>
      </c>
      <c r="E1818">
        <v>0</v>
      </c>
      <c r="F1818">
        <v>0</v>
      </c>
      <c r="G1818" t="s">
        <v>629</v>
      </c>
      <c r="H1818" t="s">
        <v>272</v>
      </c>
      <c r="I1818" t="s">
        <v>969</v>
      </c>
      <c r="J1818" t="s">
        <v>970</v>
      </c>
      <c r="K1818" t="s">
        <v>972</v>
      </c>
      <c r="L1818" t="s">
        <v>60</v>
      </c>
      <c r="M1818" t="s">
        <v>1612</v>
      </c>
      <c r="N1818" t="s">
        <v>1613</v>
      </c>
      <c r="O1818">
        <v>127750</v>
      </c>
      <c r="P1818">
        <v>110380</v>
      </c>
      <c r="Q1818">
        <v>-17370</v>
      </c>
      <c r="R1818">
        <v>127750</v>
      </c>
      <c r="S1818">
        <v>110380</v>
      </c>
      <c r="T1818">
        <v>-17370</v>
      </c>
      <c r="U1818">
        <v>0</v>
      </c>
      <c r="V1818">
        <v>0</v>
      </c>
      <c r="W1818">
        <v>110380</v>
      </c>
      <c r="X1818">
        <v>0</v>
      </c>
      <c r="Y1818">
        <v>0</v>
      </c>
      <c r="Z1818">
        <v>86.403131115459885</v>
      </c>
      <c r="AA1818">
        <v>0.86403131115459886</v>
      </c>
      <c r="AB1818">
        <v>0</v>
      </c>
      <c r="AC1818">
        <v>17370</v>
      </c>
      <c r="AD1818">
        <v>11.611684236993492</v>
      </c>
      <c r="AE1818">
        <v>0</v>
      </c>
      <c r="AF1818">
        <v>0</v>
      </c>
    </row>
    <row r="1819" spans="1:32" x14ac:dyDescent="0.35">
      <c r="A1819" s="1">
        <v>45352</v>
      </c>
      <c r="B1819">
        <v>2024</v>
      </c>
      <c r="C1819">
        <v>3</v>
      </c>
      <c r="D1819">
        <v>1</v>
      </c>
      <c r="E1819">
        <v>0</v>
      </c>
      <c r="F1819">
        <v>0</v>
      </c>
      <c r="G1819" t="s">
        <v>612</v>
      </c>
      <c r="H1819" t="s">
        <v>610</v>
      </c>
      <c r="I1819" t="s">
        <v>988</v>
      </c>
      <c r="J1819" t="s">
        <v>989</v>
      </c>
      <c r="K1819" t="s">
        <v>972</v>
      </c>
      <c r="L1819" t="s">
        <v>93</v>
      </c>
      <c r="M1819" t="s">
        <v>1603</v>
      </c>
      <c r="N1819" t="s">
        <v>1610</v>
      </c>
      <c r="O1819">
        <v>1292</v>
      </c>
      <c r="P1819">
        <v>686.45</v>
      </c>
      <c r="Q1819">
        <v>-605.54999999999995</v>
      </c>
      <c r="R1819">
        <v>1292</v>
      </c>
      <c r="S1819">
        <v>686.45</v>
      </c>
      <c r="T1819">
        <v>-605.54999999999995</v>
      </c>
      <c r="U1819">
        <v>0</v>
      </c>
      <c r="V1819">
        <v>0</v>
      </c>
      <c r="W1819">
        <v>686.45</v>
      </c>
      <c r="X1819">
        <v>0</v>
      </c>
      <c r="Y1819">
        <v>433.54999999999995</v>
      </c>
      <c r="Z1819">
        <v>53.130804953560371</v>
      </c>
      <c r="AA1819">
        <v>0.53130804953560373</v>
      </c>
      <c r="AB1819">
        <v>0</v>
      </c>
      <c r="AC1819">
        <v>605.54999999999995</v>
      </c>
      <c r="AD1819">
        <v>6.5315333893436138</v>
      </c>
      <c r="AE1819">
        <v>0</v>
      </c>
      <c r="AF1819">
        <v>0</v>
      </c>
    </row>
    <row r="1820" spans="1:32" x14ac:dyDescent="0.35">
      <c r="A1820" s="1">
        <v>45292</v>
      </c>
      <c r="B1820">
        <v>2024</v>
      </c>
      <c r="C1820">
        <v>1</v>
      </c>
      <c r="D1820">
        <v>1</v>
      </c>
      <c r="E1820">
        <v>0</v>
      </c>
      <c r="F1820">
        <v>0</v>
      </c>
      <c r="G1820" t="s">
        <v>267</v>
      </c>
      <c r="H1820" t="s">
        <v>265</v>
      </c>
      <c r="I1820" t="s">
        <v>768</v>
      </c>
      <c r="J1820" t="s">
        <v>769</v>
      </c>
      <c r="K1820" t="s">
        <v>771</v>
      </c>
      <c r="L1820" t="s">
        <v>66</v>
      </c>
      <c r="M1820" t="s">
        <v>1612</v>
      </c>
      <c r="N1820" t="s">
        <v>1613</v>
      </c>
      <c r="O1820">
        <v>1620</v>
      </c>
      <c r="P1820">
        <v>3380</v>
      </c>
      <c r="Q1820">
        <v>1760</v>
      </c>
      <c r="R1820">
        <v>1620</v>
      </c>
      <c r="S1820">
        <v>3380</v>
      </c>
      <c r="T1820">
        <v>1760</v>
      </c>
      <c r="U1820">
        <v>0</v>
      </c>
      <c r="V1820">
        <v>0</v>
      </c>
      <c r="W1820">
        <v>3380</v>
      </c>
      <c r="X1820">
        <v>0</v>
      </c>
      <c r="Y1820">
        <v>0</v>
      </c>
      <c r="Z1820">
        <v>208.64197530864197</v>
      </c>
      <c r="AA1820">
        <v>2.0864197530864197</v>
      </c>
      <c r="AB1820">
        <v>0</v>
      </c>
      <c r="AC1820">
        <v>1760</v>
      </c>
      <c r="AD1820">
        <v>8.1256309884770648</v>
      </c>
      <c r="AE1820">
        <v>2</v>
      </c>
      <c r="AF1820">
        <v>1</v>
      </c>
    </row>
    <row r="1821" spans="1:32" x14ac:dyDescent="0.35">
      <c r="A1821" s="1">
        <v>45292</v>
      </c>
      <c r="B1821">
        <v>2024</v>
      </c>
      <c r="C1821">
        <v>1</v>
      </c>
      <c r="D1821">
        <v>1</v>
      </c>
      <c r="E1821">
        <v>0</v>
      </c>
      <c r="F1821">
        <v>0</v>
      </c>
      <c r="G1821" t="s">
        <v>629</v>
      </c>
      <c r="H1821" t="s">
        <v>272</v>
      </c>
      <c r="I1821" t="s">
        <v>1105</v>
      </c>
      <c r="J1821" t="s">
        <v>1106</v>
      </c>
      <c r="K1821" t="s">
        <v>1108</v>
      </c>
      <c r="L1821" t="s">
        <v>60</v>
      </c>
      <c r="M1821" t="s">
        <v>1612</v>
      </c>
      <c r="N1821" t="s">
        <v>1613</v>
      </c>
      <c r="O1821">
        <v>28750</v>
      </c>
      <c r="P1821">
        <v>32250</v>
      </c>
      <c r="Q1821">
        <v>3500</v>
      </c>
      <c r="R1821">
        <v>28750</v>
      </c>
      <c r="S1821">
        <v>32250</v>
      </c>
      <c r="T1821">
        <v>3500</v>
      </c>
      <c r="U1821">
        <v>0</v>
      </c>
      <c r="V1821">
        <v>0</v>
      </c>
      <c r="W1821">
        <v>32250</v>
      </c>
      <c r="X1821">
        <v>0</v>
      </c>
      <c r="Y1821">
        <v>0</v>
      </c>
      <c r="Z1821">
        <v>112.17391304347825</v>
      </c>
      <c r="AA1821">
        <v>1.1217391304347826</v>
      </c>
      <c r="AB1821">
        <v>0</v>
      </c>
      <c r="AC1821">
        <v>3500</v>
      </c>
      <c r="AD1821">
        <v>10.381273322223919</v>
      </c>
      <c r="AE1821">
        <v>1</v>
      </c>
      <c r="AF1821">
        <v>1</v>
      </c>
    </row>
    <row r="1822" spans="1:32" x14ac:dyDescent="0.35">
      <c r="A1822" s="1">
        <v>45292</v>
      </c>
      <c r="B1822">
        <v>2024</v>
      </c>
      <c r="C1822">
        <v>1</v>
      </c>
      <c r="D1822">
        <v>1</v>
      </c>
      <c r="E1822">
        <v>0</v>
      </c>
      <c r="F1822">
        <v>0</v>
      </c>
      <c r="G1822" t="s">
        <v>294</v>
      </c>
      <c r="H1822" t="s">
        <v>292</v>
      </c>
      <c r="I1822" t="s">
        <v>669</v>
      </c>
      <c r="J1822" t="s">
        <v>670</v>
      </c>
      <c r="K1822" t="s">
        <v>672</v>
      </c>
      <c r="L1822" t="s">
        <v>75</v>
      </c>
      <c r="M1822" t="s">
        <v>1612</v>
      </c>
      <c r="N1822" t="s">
        <v>1613</v>
      </c>
      <c r="O1822">
        <v>880</v>
      </c>
      <c r="P1822">
        <v>1250</v>
      </c>
      <c r="Q1822">
        <v>370</v>
      </c>
      <c r="R1822">
        <v>880</v>
      </c>
      <c r="S1822">
        <v>1250</v>
      </c>
      <c r="T1822">
        <v>370</v>
      </c>
      <c r="U1822">
        <v>0</v>
      </c>
      <c r="V1822">
        <v>0</v>
      </c>
      <c r="W1822">
        <v>1250</v>
      </c>
      <c r="X1822">
        <v>0</v>
      </c>
      <c r="Y1822">
        <v>0</v>
      </c>
      <c r="Z1822">
        <v>142.04545454545453</v>
      </c>
      <c r="AA1822">
        <v>1.4204545454545454</v>
      </c>
      <c r="AB1822">
        <v>0</v>
      </c>
      <c r="AC1822">
        <v>370</v>
      </c>
      <c r="AD1822">
        <v>7.1308988302963465</v>
      </c>
      <c r="AE1822">
        <v>2</v>
      </c>
      <c r="AF1822">
        <v>1</v>
      </c>
    </row>
    <row r="1823" spans="1:32" x14ac:dyDescent="0.35">
      <c r="A1823" s="1">
        <v>45505</v>
      </c>
      <c r="B1823">
        <v>2024</v>
      </c>
      <c r="C1823">
        <v>8</v>
      </c>
      <c r="D1823">
        <v>3</v>
      </c>
      <c r="E1823">
        <v>1</v>
      </c>
      <c r="F1823">
        <v>0</v>
      </c>
      <c r="G1823" t="s">
        <v>294</v>
      </c>
      <c r="H1823" t="s">
        <v>292</v>
      </c>
      <c r="I1823" t="s">
        <v>669</v>
      </c>
      <c r="J1823" t="s">
        <v>670</v>
      </c>
      <c r="K1823" t="s">
        <v>672</v>
      </c>
      <c r="L1823" t="s">
        <v>75</v>
      </c>
      <c r="M1823" t="s">
        <v>1612</v>
      </c>
      <c r="N1823" t="s">
        <v>1620</v>
      </c>
      <c r="O1823">
        <v>840</v>
      </c>
      <c r="P1823">
        <v>1250</v>
      </c>
      <c r="Q1823">
        <v>410</v>
      </c>
      <c r="R1823">
        <v>-40</v>
      </c>
      <c r="S1823">
        <v>0</v>
      </c>
      <c r="T1823">
        <v>40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148.80952380952382</v>
      </c>
      <c r="AA1823">
        <v>0</v>
      </c>
      <c r="AB1823">
        <v>0</v>
      </c>
      <c r="AC1823">
        <v>40</v>
      </c>
      <c r="AD1823">
        <v>0</v>
      </c>
      <c r="AE1823">
        <v>2</v>
      </c>
      <c r="AF1823">
        <v>1</v>
      </c>
    </row>
    <row r="1824" spans="1:32" x14ac:dyDescent="0.35">
      <c r="A1824" s="1">
        <v>45323</v>
      </c>
      <c r="B1824">
        <v>2024</v>
      </c>
      <c r="C1824">
        <v>2</v>
      </c>
      <c r="D1824">
        <v>1</v>
      </c>
      <c r="E1824">
        <v>0</v>
      </c>
      <c r="F1824">
        <v>0</v>
      </c>
      <c r="G1824" t="s">
        <v>612</v>
      </c>
      <c r="H1824" t="s">
        <v>610</v>
      </c>
      <c r="I1824" t="s">
        <v>1042</v>
      </c>
      <c r="J1824" t="s">
        <v>1043</v>
      </c>
      <c r="K1824" t="s">
        <v>1045</v>
      </c>
      <c r="L1824" t="s">
        <v>93</v>
      </c>
      <c r="M1824" t="s">
        <v>1603</v>
      </c>
      <c r="N1824" t="s">
        <v>1608</v>
      </c>
      <c r="O1824">
        <v>7063</v>
      </c>
      <c r="P1824">
        <v>103533.77</v>
      </c>
      <c r="Q1824">
        <v>96470.77</v>
      </c>
      <c r="R1824">
        <v>7063</v>
      </c>
      <c r="S1824">
        <v>103533.77</v>
      </c>
      <c r="T1824">
        <v>96470.77</v>
      </c>
      <c r="U1824">
        <v>0</v>
      </c>
      <c r="V1824">
        <v>0</v>
      </c>
      <c r="W1824">
        <v>103533.77</v>
      </c>
      <c r="X1824">
        <v>0</v>
      </c>
      <c r="Y1824">
        <v>-99261.06</v>
      </c>
      <c r="Z1824">
        <v>1465.861107178253</v>
      </c>
      <c r="AA1824">
        <v>14.658611071782529</v>
      </c>
      <c r="AB1824">
        <v>0</v>
      </c>
      <c r="AC1824">
        <v>96470.77</v>
      </c>
      <c r="AD1824">
        <v>11.547653118662991</v>
      </c>
      <c r="AE1824">
        <v>2</v>
      </c>
      <c r="AF1824">
        <v>1</v>
      </c>
    </row>
    <row r="1825" spans="1:32" x14ac:dyDescent="0.35">
      <c r="A1825" s="1">
        <v>45323</v>
      </c>
      <c r="B1825">
        <v>2024</v>
      </c>
      <c r="C1825">
        <v>2</v>
      </c>
      <c r="D1825">
        <v>1</v>
      </c>
      <c r="E1825">
        <v>0</v>
      </c>
      <c r="F1825">
        <v>0</v>
      </c>
      <c r="G1825" t="s">
        <v>612</v>
      </c>
      <c r="H1825" t="s">
        <v>610</v>
      </c>
      <c r="I1825" t="s">
        <v>1105</v>
      </c>
      <c r="J1825" t="s">
        <v>1106</v>
      </c>
      <c r="K1825" t="s">
        <v>1108</v>
      </c>
      <c r="L1825" t="s">
        <v>93</v>
      </c>
      <c r="M1825" t="s">
        <v>1603</v>
      </c>
      <c r="N1825" t="s">
        <v>1608</v>
      </c>
      <c r="O1825">
        <v>184284</v>
      </c>
      <c r="P1825">
        <v>263333.65999999997</v>
      </c>
      <c r="Q1825">
        <v>79049.659999999974</v>
      </c>
      <c r="R1825">
        <v>184284</v>
      </c>
      <c r="S1825">
        <v>263333.65999999997</v>
      </c>
      <c r="T1825">
        <v>79049.659999999974</v>
      </c>
      <c r="U1825">
        <v>0</v>
      </c>
      <c r="V1825">
        <v>0</v>
      </c>
      <c r="W1825">
        <v>263333.65999999997</v>
      </c>
      <c r="X1825">
        <v>0</v>
      </c>
      <c r="Y1825">
        <v>-80641.77999999997</v>
      </c>
      <c r="Z1825">
        <v>142.89556336958171</v>
      </c>
      <c r="AA1825">
        <v>1.4289556336958171</v>
      </c>
      <c r="AB1825">
        <v>0</v>
      </c>
      <c r="AC1825">
        <v>79049.659999999974</v>
      </c>
      <c r="AD1825">
        <v>12.481177176280655</v>
      </c>
      <c r="AE1825">
        <v>2</v>
      </c>
      <c r="AF1825">
        <v>1</v>
      </c>
    </row>
    <row r="1826" spans="1:32" x14ac:dyDescent="0.35">
      <c r="A1826" s="1">
        <v>45292</v>
      </c>
      <c r="B1826">
        <v>2024</v>
      </c>
      <c r="C1826">
        <v>1</v>
      </c>
      <c r="D1826">
        <v>1</v>
      </c>
      <c r="E1826">
        <v>0</v>
      </c>
      <c r="F1826">
        <v>0</v>
      </c>
      <c r="G1826" t="s">
        <v>267</v>
      </c>
      <c r="H1826" t="s">
        <v>265</v>
      </c>
      <c r="I1826" t="s">
        <v>865</v>
      </c>
      <c r="J1826" t="s">
        <v>866</v>
      </c>
      <c r="K1826" t="s">
        <v>219</v>
      </c>
      <c r="L1826" t="s">
        <v>63</v>
      </c>
      <c r="M1826" t="s">
        <v>1612</v>
      </c>
      <c r="N1826" t="s">
        <v>1613</v>
      </c>
      <c r="O1826">
        <v>2500</v>
      </c>
      <c r="P1826">
        <v>3120</v>
      </c>
      <c r="Q1826">
        <v>620</v>
      </c>
      <c r="R1826">
        <v>2500</v>
      </c>
      <c r="S1826">
        <v>3120</v>
      </c>
      <c r="T1826">
        <v>620</v>
      </c>
      <c r="U1826">
        <v>0</v>
      </c>
      <c r="V1826">
        <v>0</v>
      </c>
      <c r="W1826">
        <v>3120</v>
      </c>
      <c r="X1826">
        <v>0</v>
      </c>
      <c r="Y1826">
        <v>0</v>
      </c>
      <c r="Z1826">
        <v>124.8</v>
      </c>
      <c r="AA1826">
        <v>1.248</v>
      </c>
      <c r="AB1826">
        <v>0</v>
      </c>
      <c r="AC1826">
        <v>620</v>
      </c>
      <c r="AD1826">
        <v>8.0455882808035284</v>
      </c>
      <c r="AE1826">
        <v>1</v>
      </c>
      <c r="AF1826">
        <v>1</v>
      </c>
    </row>
    <row r="1827" spans="1:32" x14ac:dyDescent="0.35">
      <c r="A1827" s="1">
        <v>45292</v>
      </c>
      <c r="B1827">
        <v>2024</v>
      </c>
      <c r="C1827">
        <v>1</v>
      </c>
      <c r="D1827">
        <v>1</v>
      </c>
      <c r="E1827">
        <v>0</v>
      </c>
      <c r="F1827">
        <v>0</v>
      </c>
      <c r="G1827" t="s">
        <v>629</v>
      </c>
      <c r="H1827" t="s">
        <v>272</v>
      </c>
      <c r="I1827" t="s">
        <v>969</v>
      </c>
      <c r="J1827" t="s">
        <v>970</v>
      </c>
      <c r="K1827" t="s">
        <v>972</v>
      </c>
      <c r="L1827" t="s">
        <v>66</v>
      </c>
      <c r="M1827" t="s">
        <v>1612</v>
      </c>
      <c r="N1827" t="s">
        <v>1613</v>
      </c>
      <c r="O1827">
        <v>91620</v>
      </c>
      <c r="P1827">
        <v>142120</v>
      </c>
      <c r="Q1827">
        <v>50500</v>
      </c>
      <c r="R1827">
        <v>91620</v>
      </c>
      <c r="S1827">
        <v>142120</v>
      </c>
      <c r="T1827">
        <v>50500</v>
      </c>
      <c r="U1827">
        <v>0</v>
      </c>
      <c r="V1827">
        <v>0</v>
      </c>
      <c r="W1827">
        <v>142120</v>
      </c>
      <c r="X1827">
        <v>0</v>
      </c>
      <c r="Y1827">
        <v>-142120</v>
      </c>
      <c r="Z1827">
        <v>155.11896965728008</v>
      </c>
      <c r="AA1827">
        <v>1.5511896965728007</v>
      </c>
      <c r="AB1827">
        <v>0</v>
      </c>
      <c r="AC1827">
        <v>50500</v>
      </c>
      <c r="AD1827">
        <v>11.864427050134964</v>
      </c>
      <c r="AE1827">
        <v>2</v>
      </c>
      <c r="AF1827">
        <v>1</v>
      </c>
    </row>
    <row r="1828" spans="1:32" x14ac:dyDescent="0.35">
      <c r="A1828" s="1">
        <v>45323</v>
      </c>
      <c r="B1828">
        <v>2024</v>
      </c>
      <c r="C1828">
        <v>2</v>
      </c>
      <c r="D1828">
        <v>1</v>
      </c>
      <c r="E1828">
        <v>0</v>
      </c>
      <c r="F1828">
        <v>0</v>
      </c>
      <c r="G1828" t="s">
        <v>612</v>
      </c>
      <c r="H1828" t="s">
        <v>610</v>
      </c>
      <c r="I1828" t="s">
        <v>969</v>
      </c>
      <c r="J1828" t="s">
        <v>970</v>
      </c>
      <c r="K1828" t="s">
        <v>972</v>
      </c>
      <c r="L1828" t="s">
        <v>96</v>
      </c>
      <c r="M1828" t="s">
        <v>1603</v>
      </c>
      <c r="N1828" t="s">
        <v>1608</v>
      </c>
      <c r="O1828">
        <v>821676</v>
      </c>
      <c r="P1828">
        <v>956490.83</v>
      </c>
      <c r="Q1828">
        <v>134814.82999999996</v>
      </c>
      <c r="R1828">
        <v>821676</v>
      </c>
      <c r="S1828">
        <v>956490.83</v>
      </c>
      <c r="T1828">
        <v>134814.82999999996</v>
      </c>
      <c r="U1828">
        <v>0</v>
      </c>
      <c r="V1828">
        <v>0</v>
      </c>
      <c r="W1828">
        <v>956490.83</v>
      </c>
      <c r="X1828">
        <v>0</v>
      </c>
      <c r="Y1828">
        <v>-844632.33</v>
      </c>
      <c r="Z1828">
        <v>116.40729801040798</v>
      </c>
      <c r="AA1828">
        <v>1.1640729801040799</v>
      </c>
      <c r="AB1828">
        <v>0</v>
      </c>
      <c r="AC1828">
        <v>134814.82999999996</v>
      </c>
      <c r="AD1828">
        <v>13.771026480780419</v>
      </c>
      <c r="AE1828">
        <v>1</v>
      </c>
      <c r="AF1828">
        <v>1</v>
      </c>
    </row>
    <row r="1829" spans="1:32" x14ac:dyDescent="0.35">
      <c r="A1829" s="1">
        <v>45323</v>
      </c>
      <c r="B1829">
        <v>2024</v>
      </c>
      <c r="C1829">
        <v>2</v>
      </c>
      <c r="D1829">
        <v>1</v>
      </c>
      <c r="E1829">
        <v>0</v>
      </c>
      <c r="F1829">
        <v>0</v>
      </c>
      <c r="G1829" t="s">
        <v>612</v>
      </c>
      <c r="H1829" t="s">
        <v>610</v>
      </c>
      <c r="I1829" t="s">
        <v>997</v>
      </c>
      <c r="J1829" t="s">
        <v>998</v>
      </c>
      <c r="K1829" t="s">
        <v>994</v>
      </c>
      <c r="L1829" t="s">
        <v>90</v>
      </c>
      <c r="M1829" t="s">
        <v>1603</v>
      </c>
      <c r="N1829" t="s">
        <v>1608</v>
      </c>
      <c r="O1829">
        <v>21809</v>
      </c>
      <c r="P1829">
        <v>39187.82</v>
      </c>
      <c r="Q1829">
        <v>17378.82</v>
      </c>
      <c r="R1829">
        <v>21809</v>
      </c>
      <c r="S1829">
        <v>39187.82</v>
      </c>
      <c r="T1829">
        <v>17378.82</v>
      </c>
      <c r="U1829">
        <v>0</v>
      </c>
      <c r="V1829">
        <v>0</v>
      </c>
      <c r="W1829">
        <v>39187.82</v>
      </c>
      <c r="X1829">
        <v>0</v>
      </c>
      <c r="Y1829">
        <v>-37629.589999999997</v>
      </c>
      <c r="Z1829">
        <v>179.68645971846485</v>
      </c>
      <c r="AA1829">
        <v>1.7968645971846484</v>
      </c>
      <c r="AB1829">
        <v>0</v>
      </c>
      <c r="AC1829">
        <v>17378.82</v>
      </c>
      <c r="AD1829">
        <v>10.576121263211155</v>
      </c>
      <c r="AE1829">
        <v>2</v>
      </c>
      <c r="AF1829">
        <v>1</v>
      </c>
    </row>
    <row r="1830" spans="1:32" x14ac:dyDescent="0.35">
      <c r="A1830" s="1">
        <v>45383</v>
      </c>
      <c r="B1830">
        <v>2024</v>
      </c>
      <c r="C1830">
        <v>4</v>
      </c>
      <c r="D1830">
        <v>2</v>
      </c>
      <c r="E1830">
        <v>0</v>
      </c>
      <c r="F1830">
        <v>0</v>
      </c>
      <c r="G1830" t="s">
        <v>612</v>
      </c>
      <c r="H1830" t="s">
        <v>610</v>
      </c>
      <c r="I1830" t="s">
        <v>796</v>
      </c>
      <c r="J1830" t="s">
        <v>797</v>
      </c>
      <c r="K1830" t="s">
        <v>787</v>
      </c>
      <c r="L1830" t="s">
        <v>93</v>
      </c>
      <c r="M1830" t="s">
        <v>1603</v>
      </c>
      <c r="N1830" t="s">
        <v>1607</v>
      </c>
      <c r="O1830">
        <v>858</v>
      </c>
      <c r="P1830">
        <v>1250</v>
      </c>
      <c r="Q1830">
        <v>392</v>
      </c>
      <c r="R1830">
        <v>858</v>
      </c>
      <c r="S1830">
        <v>1250</v>
      </c>
      <c r="T1830">
        <v>392</v>
      </c>
      <c r="U1830">
        <v>0</v>
      </c>
      <c r="V1830">
        <v>0</v>
      </c>
      <c r="W1830">
        <v>1250</v>
      </c>
      <c r="X1830">
        <v>0</v>
      </c>
      <c r="Y1830">
        <v>1250</v>
      </c>
      <c r="Z1830">
        <v>145.6876456876457</v>
      </c>
      <c r="AA1830">
        <v>1.4568764568764569</v>
      </c>
      <c r="AB1830">
        <v>0</v>
      </c>
      <c r="AC1830">
        <v>392</v>
      </c>
      <c r="AD1830">
        <v>7.1308988302963465</v>
      </c>
      <c r="AE1830">
        <v>2</v>
      </c>
      <c r="AF1830">
        <v>1</v>
      </c>
    </row>
    <row r="1831" spans="1:32" x14ac:dyDescent="0.35">
      <c r="A1831" s="1">
        <v>45292</v>
      </c>
      <c r="B1831">
        <v>2024</v>
      </c>
      <c r="C1831">
        <v>1</v>
      </c>
      <c r="D1831">
        <v>1</v>
      </c>
      <c r="E1831">
        <v>0</v>
      </c>
      <c r="F1831">
        <v>0</v>
      </c>
      <c r="G1831" t="s">
        <v>267</v>
      </c>
      <c r="H1831" t="s">
        <v>265</v>
      </c>
      <c r="I1831" t="s">
        <v>865</v>
      </c>
      <c r="J1831" t="s">
        <v>866</v>
      </c>
      <c r="K1831" t="s">
        <v>219</v>
      </c>
      <c r="L1831" t="s">
        <v>66</v>
      </c>
      <c r="M1831" t="s">
        <v>1612</v>
      </c>
      <c r="N1831" t="s">
        <v>1613</v>
      </c>
      <c r="O1831">
        <v>15250</v>
      </c>
      <c r="P1831">
        <v>20380</v>
      </c>
      <c r="Q1831">
        <v>5130</v>
      </c>
      <c r="R1831">
        <v>15250</v>
      </c>
      <c r="S1831">
        <v>20380</v>
      </c>
      <c r="T1831">
        <v>5130</v>
      </c>
      <c r="U1831">
        <v>0</v>
      </c>
      <c r="V1831">
        <v>0</v>
      </c>
      <c r="W1831">
        <v>20380</v>
      </c>
      <c r="X1831">
        <v>0</v>
      </c>
      <c r="Y1831">
        <v>0</v>
      </c>
      <c r="Z1831">
        <v>133.63934426229508</v>
      </c>
      <c r="AA1831">
        <v>1.3363934426229509</v>
      </c>
      <c r="AB1831">
        <v>0</v>
      </c>
      <c r="AC1831">
        <v>5130</v>
      </c>
      <c r="AD1831">
        <v>9.9223093067767163</v>
      </c>
      <c r="AE1831">
        <v>2</v>
      </c>
      <c r="AF1831">
        <v>1</v>
      </c>
    </row>
    <row r="1832" spans="1:32" x14ac:dyDescent="0.35">
      <c r="A1832" s="1">
        <v>45474</v>
      </c>
      <c r="B1832">
        <v>2024</v>
      </c>
      <c r="C1832">
        <v>7</v>
      </c>
      <c r="D1832">
        <v>3</v>
      </c>
      <c r="E1832">
        <v>1</v>
      </c>
      <c r="F1832">
        <v>0</v>
      </c>
      <c r="G1832" t="s">
        <v>612</v>
      </c>
      <c r="H1832" t="s">
        <v>610</v>
      </c>
      <c r="I1832" t="s">
        <v>997</v>
      </c>
      <c r="J1832" t="s">
        <v>998</v>
      </c>
      <c r="K1832" t="s">
        <v>994</v>
      </c>
      <c r="L1832" t="s">
        <v>93</v>
      </c>
      <c r="M1832" t="s">
        <v>1603</v>
      </c>
      <c r="N1832" t="s">
        <v>1611</v>
      </c>
      <c r="O1832">
        <v>21809</v>
      </c>
      <c r="P1832">
        <v>33861.46</v>
      </c>
      <c r="Q1832">
        <v>12052.46</v>
      </c>
      <c r="R1832">
        <v>21809</v>
      </c>
      <c r="S1832">
        <v>33861.46</v>
      </c>
      <c r="T1832">
        <v>12052.46</v>
      </c>
      <c r="U1832">
        <v>0</v>
      </c>
      <c r="V1832">
        <v>0</v>
      </c>
      <c r="W1832">
        <v>33861.46</v>
      </c>
      <c r="X1832">
        <v>0</v>
      </c>
      <c r="Y1832">
        <v>33861.46</v>
      </c>
      <c r="Z1832">
        <v>155.26369847310744</v>
      </c>
      <c r="AA1832">
        <v>1.5526369847310744</v>
      </c>
      <c r="AB1832">
        <v>0</v>
      </c>
      <c r="AC1832">
        <v>12052.46</v>
      </c>
      <c r="AD1832">
        <v>10.430032773481699</v>
      </c>
      <c r="AE1832">
        <v>2</v>
      </c>
      <c r="AF1832">
        <v>1</v>
      </c>
    </row>
    <row r="1833" spans="1:32" x14ac:dyDescent="0.35">
      <c r="A1833" s="1">
        <v>45352</v>
      </c>
      <c r="B1833">
        <v>2024</v>
      </c>
      <c r="C1833">
        <v>3</v>
      </c>
      <c r="D1833">
        <v>1</v>
      </c>
      <c r="E1833">
        <v>0</v>
      </c>
      <c r="F1833">
        <v>0</v>
      </c>
      <c r="G1833" t="s">
        <v>612</v>
      </c>
      <c r="H1833" t="s">
        <v>610</v>
      </c>
      <c r="I1833" t="s">
        <v>1042</v>
      </c>
      <c r="J1833" t="s">
        <v>1043</v>
      </c>
      <c r="K1833" t="s">
        <v>1045</v>
      </c>
      <c r="L1833" t="s">
        <v>96</v>
      </c>
      <c r="M1833" t="s">
        <v>1603</v>
      </c>
      <c r="N1833" t="s">
        <v>1610</v>
      </c>
      <c r="O1833">
        <v>7063</v>
      </c>
      <c r="P1833">
        <v>66482.399999999994</v>
      </c>
      <c r="Q1833">
        <v>59419.399999999994</v>
      </c>
      <c r="R1833">
        <v>7063</v>
      </c>
      <c r="S1833">
        <v>66482.399999999994</v>
      </c>
      <c r="T1833">
        <v>59419.399999999994</v>
      </c>
      <c r="U1833">
        <v>0</v>
      </c>
      <c r="V1833">
        <v>0</v>
      </c>
      <c r="W1833">
        <v>66482.399999999994</v>
      </c>
      <c r="X1833">
        <v>0</v>
      </c>
      <c r="Y1833">
        <v>66482.399999999994</v>
      </c>
      <c r="Z1833">
        <v>941.27707772901022</v>
      </c>
      <c r="AA1833">
        <v>9.4127707772901026</v>
      </c>
      <c r="AB1833">
        <v>0</v>
      </c>
      <c r="AC1833">
        <v>59419.399999999994</v>
      </c>
      <c r="AD1833">
        <v>11.104692529960733</v>
      </c>
      <c r="AE1833">
        <v>2</v>
      </c>
      <c r="AF1833">
        <v>1</v>
      </c>
    </row>
    <row r="1834" spans="1:32" x14ac:dyDescent="0.35">
      <c r="A1834" s="1">
        <v>45352</v>
      </c>
      <c r="B1834">
        <v>2024</v>
      </c>
      <c r="C1834">
        <v>3</v>
      </c>
      <c r="D1834">
        <v>1</v>
      </c>
      <c r="E1834">
        <v>0</v>
      </c>
      <c r="F1834">
        <v>0</v>
      </c>
      <c r="G1834" t="s">
        <v>612</v>
      </c>
      <c r="H1834" t="s">
        <v>610</v>
      </c>
      <c r="I1834" t="s">
        <v>796</v>
      </c>
      <c r="J1834" t="s">
        <v>797</v>
      </c>
      <c r="K1834" t="s">
        <v>787</v>
      </c>
      <c r="L1834" t="s">
        <v>90</v>
      </c>
      <c r="M1834" t="s">
        <v>1603</v>
      </c>
      <c r="N1834" t="s">
        <v>1610</v>
      </c>
      <c r="O1834">
        <v>858</v>
      </c>
      <c r="P1834">
        <v>1739.5</v>
      </c>
      <c r="Q1834">
        <v>881.5</v>
      </c>
      <c r="R1834">
        <v>858</v>
      </c>
      <c r="S1834">
        <v>1739.5</v>
      </c>
      <c r="T1834">
        <v>881.5</v>
      </c>
      <c r="U1834">
        <v>0</v>
      </c>
      <c r="V1834">
        <v>0</v>
      </c>
      <c r="W1834">
        <v>1739.5</v>
      </c>
      <c r="X1834">
        <v>0</v>
      </c>
      <c r="Y1834">
        <v>1739.5</v>
      </c>
      <c r="Z1834">
        <v>202.73892773892771</v>
      </c>
      <c r="AA1834">
        <v>2.0273892773892772</v>
      </c>
      <c r="AB1834">
        <v>0</v>
      </c>
      <c r="AC1834">
        <v>881.5</v>
      </c>
      <c r="AD1834">
        <v>7.461352994591997</v>
      </c>
      <c r="AE1834">
        <v>2</v>
      </c>
      <c r="AF1834">
        <v>1</v>
      </c>
    </row>
    <row r="1835" spans="1:32" x14ac:dyDescent="0.35">
      <c r="A1835" s="1">
        <v>45383</v>
      </c>
      <c r="B1835">
        <v>2024</v>
      </c>
      <c r="C1835">
        <v>4</v>
      </c>
      <c r="D1835">
        <v>2</v>
      </c>
      <c r="E1835">
        <v>0</v>
      </c>
      <c r="F1835">
        <v>0</v>
      </c>
      <c r="G1835" t="s">
        <v>612</v>
      </c>
      <c r="H1835" t="s">
        <v>610</v>
      </c>
      <c r="I1835" t="s">
        <v>680</v>
      </c>
      <c r="J1835" t="s">
        <v>681</v>
      </c>
      <c r="K1835" t="s">
        <v>683</v>
      </c>
      <c r="L1835" t="s">
        <v>93</v>
      </c>
      <c r="M1835" t="s">
        <v>1603</v>
      </c>
      <c r="N1835" t="s">
        <v>1607</v>
      </c>
      <c r="O1835">
        <v>850</v>
      </c>
      <c r="P1835">
        <v>2562.0500000000002</v>
      </c>
      <c r="Q1835">
        <v>1712.0500000000002</v>
      </c>
      <c r="R1835">
        <v>850</v>
      </c>
      <c r="S1835">
        <v>2562.0500000000002</v>
      </c>
      <c r="T1835">
        <v>1712.0500000000002</v>
      </c>
      <c r="U1835">
        <v>0</v>
      </c>
      <c r="V1835">
        <v>0</v>
      </c>
      <c r="W1835">
        <v>2562.0500000000002</v>
      </c>
      <c r="X1835">
        <v>0</v>
      </c>
      <c r="Y1835">
        <v>2562.0500000000002</v>
      </c>
      <c r="Z1835">
        <v>301.41764705882355</v>
      </c>
      <c r="AA1835">
        <v>3.0141764705882355</v>
      </c>
      <c r="AB1835">
        <v>0</v>
      </c>
      <c r="AC1835">
        <v>1712.0500000000002</v>
      </c>
      <c r="AD1835">
        <v>7.8485629982693679</v>
      </c>
      <c r="AE1835">
        <v>2</v>
      </c>
      <c r="AF1835">
        <v>1</v>
      </c>
    </row>
    <row r="1836" spans="1:32" x14ac:dyDescent="0.35">
      <c r="A1836" s="1">
        <v>45292</v>
      </c>
      <c r="B1836">
        <v>2024</v>
      </c>
      <c r="C1836">
        <v>1</v>
      </c>
      <c r="D1836">
        <v>1</v>
      </c>
      <c r="E1836">
        <v>0</v>
      </c>
      <c r="F1836">
        <v>0</v>
      </c>
      <c r="G1836" t="s">
        <v>267</v>
      </c>
      <c r="H1836" t="s">
        <v>265</v>
      </c>
      <c r="I1836" t="s">
        <v>982</v>
      </c>
      <c r="J1836" t="s">
        <v>983</v>
      </c>
      <c r="K1836" t="s">
        <v>972</v>
      </c>
      <c r="L1836" t="s">
        <v>66</v>
      </c>
      <c r="M1836" t="s">
        <v>1612</v>
      </c>
      <c r="N1836" t="s">
        <v>1613</v>
      </c>
      <c r="O1836">
        <v>35120</v>
      </c>
      <c r="P1836">
        <v>54250</v>
      </c>
      <c r="Q1836">
        <v>19130</v>
      </c>
      <c r="R1836">
        <v>35120</v>
      </c>
      <c r="S1836">
        <v>54250</v>
      </c>
      <c r="T1836">
        <v>19130</v>
      </c>
      <c r="U1836">
        <v>0</v>
      </c>
      <c r="V1836">
        <v>0</v>
      </c>
      <c r="W1836">
        <v>54250</v>
      </c>
      <c r="X1836">
        <v>0</v>
      </c>
      <c r="Y1836">
        <v>0</v>
      </c>
      <c r="Z1836">
        <v>154.47038724373576</v>
      </c>
      <c r="AA1836">
        <v>1.5447038724373576</v>
      </c>
      <c r="AB1836">
        <v>0</v>
      </c>
      <c r="AC1836">
        <v>19130</v>
      </c>
      <c r="AD1836">
        <v>10.901358271402707</v>
      </c>
      <c r="AE1836">
        <v>2</v>
      </c>
      <c r="AF1836">
        <v>1</v>
      </c>
    </row>
    <row r="1837" spans="1:32" x14ac:dyDescent="0.35">
      <c r="A1837" s="1">
        <v>45505</v>
      </c>
      <c r="B1837">
        <v>2024</v>
      </c>
      <c r="C1837">
        <v>8</v>
      </c>
      <c r="D1837">
        <v>3</v>
      </c>
      <c r="E1837">
        <v>1</v>
      </c>
      <c r="F1837">
        <v>0</v>
      </c>
      <c r="G1837" t="s">
        <v>267</v>
      </c>
      <c r="H1837" t="s">
        <v>265</v>
      </c>
      <c r="I1837" t="s">
        <v>982</v>
      </c>
      <c r="J1837" t="s">
        <v>983</v>
      </c>
      <c r="K1837" t="s">
        <v>972</v>
      </c>
      <c r="L1837" t="s">
        <v>66</v>
      </c>
      <c r="M1837" t="s">
        <v>1612</v>
      </c>
      <c r="N1837" t="s">
        <v>1620</v>
      </c>
      <c r="O1837">
        <v>35160</v>
      </c>
      <c r="P1837">
        <v>54250</v>
      </c>
      <c r="Q1837">
        <v>19090</v>
      </c>
      <c r="R1837">
        <v>40</v>
      </c>
      <c r="S1837">
        <v>0</v>
      </c>
      <c r="T1837">
        <v>-40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154.29465301478953</v>
      </c>
      <c r="AA1837">
        <v>0</v>
      </c>
      <c r="AB1837">
        <v>0</v>
      </c>
      <c r="AC1837">
        <v>40</v>
      </c>
      <c r="AD1837">
        <v>0</v>
      </c>
      <c r="AE1837">
        <v>2</v>
      </c>
      <c r="AF1837">
        <v>0</v>
      </c>
    </row>
    <row r="1838" spans="1:32" x14ac:dyDescent="0.35">
      <c r="A1838" s="1">
        <v>45292</v>
      </c>
      <c r="B1838">
        <v>2024</v>
      </c>
      <c r="C1838">
        <v>1</v>
      </c>
      <c r="D1838">
        <v>1</v>
      </c>
      <c r="E1838">
        <v>0</v>
      </c>
      <c r="F1838">
        <v>0</v>
      </c>
      <c r="G1838" t="s">
        <v>267</v>
      </c>
      <c r="H1838" t="s">
        <v>265</v>
      </c>
      <c r="I1838" t="s">
        <v>1105</v>
      </c>
      <c r="J1838" t="s">
        <v>1106</v>
      </c>
      <c r="K1838" t="s">
        <v>1108</v>
      </c>
      <c r="L1838" t="s">
        <v>66</v>
      </c>
      <c r="M1838" t="s">
        <v>1612</v>
      </c>
      <c r="N1838" t="s">
        <v>1613</v>
      </c>
      <c r="O1838">
        <v>123620</v>
      </c>
      <c r="P1838">
        <v>140380</v>
      </c>
      <c r="Q1838">
        <v>16760</v>
      </c>
      <c r="R1838">
        <v>123620</v>
      </c>
      <c r="S1838">
        <v>140380</v>
      </c>
      <c r="T1838">
        <v>16760</v>
      </c>
      <c r="U1838">
        <v>0</v>
      </c>
      <c r="V1838">
        <v>0</v>
      </c>
      <c r="W1838">
        <v>140380</v>
      </c>
      <c r="X1838">
        <v>0</v>
      </c>
      <c r="Y1838">
        <v>0</v>
      </c>
      <c r="Z1838">
        <v>113.55767675133475</v>
      </c>
      <c r="AA1838">
        <v>1.1355767675133475</v>
      </c>
      <c r="AB1838">
        <v>0</v>
      </c>
      <c r="AC1838">
        <v>16760</v>
      </c>
      <c r="AD1838">
        <v>11.852108310284413</v>
      </c>
      <c r="AE1838">
        <v>1</v>
      </c>
      <c r="AF1838">
        <v>1</v>
      </c>
    </row>
    <row r="1839" spans="1:32" x14ac:dyDescent="0.35">
      <c r="A1839" s="1">
        <v>45292</v>
      </c>
      <c r="B1839">
        <v>2024</v>
      </c>
      <c r="C1839">
        <v>1</v>
      </c>
      <c r="D1839">
        <v>1</v>
      </c>
      <c r="E1839">
        <v>0</v>
      </c>
      <c r="F1839">
        <v>0</v>
      </c>
      <c r="G1839" t="s">
        <v>267</v>
      </c>
      <c r="H1839" t="s">
        <v>265</v>
      </c>
      <c r="I1839" t="s">
        <v>736</v>
      </c>
      <c r="J1839" t="s">
        <v>737</v>
      </c>
      <c r="K1839" t="s">
        <v>703</v>
      </c>
      <c r="L1839" t="s">
        <v>66</v>
      </c>
      <c r="M1839" t="s">
        <v>1612</v>
      </c>
      <c r="N1839" t="s">
        <v>1613</v>
      </c>
      <c r="O1839">
        <v>120</v>
      </c>
      <c r="P1839">
        <v>380</v>
      </c>
      <c r="Q1839">
        <v>260</v>
      </c>
      <c r="R1839">
        <v>120</v>
      </c>
      <c r="S1839">
        <v>380</v>
      </c>
      <c r="T1839">
        <v>260</v>
      </c>
      <c r="U1839">
        <v>0</v>
      </c>
      <c r="V1839">
        <v>0</v>
      </c>
      <c r="W1839">
        <v>380</v>
      </c>
      <c r="X1839">
        <v>0</v>
      </c>
      <c r="Y1839">
        <v>0</v>
      </c>
      <c r="Z1839">
        <v>316.66666666666663</v>
      </c>
      <c r="AA1839">
        <v>3.1666666666666665</v>
      </c>
      <c r="AB1839">
        <v>0</v>
      </c>
      <c r="AC1839">
        <v>260</v>
      </c>
      <c r="AD1839">
        <v>5.9401712527204316</v>
      </c>
      <c r="AE1839">
        <v>2</v>
      </c>
      <c r="AF1839">
        <v>1</v>
      </c>
    </row>
    <row r="1840" spans="1:32" x14ac:dyDescent="0.35">
      <c r="A1840" s="1">
        <v>45292</v>
      </c>
      <c r="B1840">
        <v>2024</v>
      </c>
      <c r="C1840">
        <v>1</v>
      </c>
      <c r="D1840">
        <v>1</v>
      </c>
      <c r="E1840">
        <v>0</v>
      </c>
      <c r="F1840">
        <v>0</v>
      </c>
      <c r="G1840" t="s">
        <v>267</v>
      </c>
      <c r="H1840" t="s">
        <v>265</v>
      </c>
      <c r="I1840" t="s">
        <v>745</v>
      </c>
      <c r="J1840" t="s">
        <v>746</v>
      </c>
      <c r="K1840" t="s">
        <v>748</v>
      </c>
      <c r="L1840" t="s">
        <v>63</v>
      </c>
      <c r="M1840" t="s">
        <v>1612</v>
      </c>
      <c r="N1840" t="s">
        <v>1613</v>
      </c>
      <c r="O1840">
        <v>250</v>
      </c>
      <c r="P1840">
        <v>500</v>
      </c>
      <c r="Q1840">
        <v>250</v>
      </c>
      <c r="R1840">
        <v>250</v>
      </c>
      <c r="S1840">
        <v>500</v>
      </c>
      <c r="T1840">
        <v>250</v>
      </c>
      <c r="U1840">
        <v>0</v>
      </c>
      <c r="V1840">
        <v>0</v>
      </c>
      <c r="W1840">
        <v>500</v>
      </c>
      <c r="X1840">
        <v>0</v>
      </c>
      <c r="Y1840">
        <v>0</v>
      </c>
      <c r="Z1840">
        <v>200</v>
      </c>
      <c r="AA1840">
        <v>2</v>
      </c>
      <c r="AB1840">
        <v>0</v>
      </c>
      <c r="AC1840">
        <v>250</v>
      </c>
      <c r="AD1840">
        <v>6.2146080984221914</v>
      </c>
      <c r="AE1840">
        <v>2</v>
      </c>
      <c r="AF1840">
        <v>1</v>
      </c>
    </row>
    <row r="1841" spans="1:32" x14ac:dyDescent="0.35">
      <c r="A1841" s="1">
        <v>45323</v>
      </c>
      <c r="B1841">
        <v>2024</v>
      </c>
      <c r="C1841">
        <v>2</v>
      </c>
      <c r="D1841">
        <v>1</v>
      </c>
      <c r="E1841">
        <v>0</v>
      </c>
      <c r="F1841">
        <v>0</v>
      </c>
      <c r="G1841" t="s">
        <v>612</v>
      </c>
      <c r="H1841" t="s">
        <v>610</v>
      </c>
      <c r="I1841" t="s">
        <v>675</v>
      </c>
      <c r="J1841" t="s">
        <v>676</v>
      </c>
      <c r="K1841" t="s">
        <v>678</v>
      </c>
      <c r="L1841" t="s">
        <v>90</v>
      </c>
      <c r="M1841" t="s">
        <v>1603</v>
      </c>
      <c r="N1841" t="s">
        <v>1608</v>
      </c>
      <c r="O1841">
        <v>2210</v>
      </c>
      <c r="P1841">
        <v>3843.9</v>
      </c>
      <c r="Q1841">
        <v>1633.9</v>
      </c>
      <c r="R1841">
        <v>2210</v>
      </c>
      <c r="S1841">
        <v>3843.9</v>
      </c>
      <c r="T1841">
        <v>1633.9</v>
      </c>
      <c r="U1841">
        <v>0</v>
      </c>
      <c r="V1841">
        <v>0</v>
      </c>
      <c r="W1841">
        <v>3843.9</v>
      </c>
      <c r="X1841">
        <v>0</v>
      </c>
      <c r="Y1841">
        <v>-3290.7</v>
      </c>
      <c r="Z1841">
        <v>173.93212669683257</v>
      </c>
      <c r="AA1841">
        <v>1.7393212669683258</v>
      </c>
      <c r="AB1841">
        <v>0</v>
      </c>
      <c r="AC1841">
        <v>1633.9</v>
      </c>
      <c r="AD1841">
        <v>8.2542427551836397</v>
      </c>
      <c r="AE1841">
        <v>2</v>
      </c>
      <c r="AF1841">
        <v>1</v>
      </c>
    </row>
    <row r="1842" spans="1:32" x14ac:dyDescent="0.35">
      <c r="A1842" s="1">
        <v>45474</v>
      </c>
      <c r="B1842">
        <v>2024</v>
      </c>
      <c r="C1842">
        <v>7</v>
      </c>
      <c r="D1842">
        <v>3</v>
      </c>
      <c r="E1842">
        <v>1</v>
      </c>
      <c r="F1842">
        <v>0</v>
      </c>
      <c r="G1842" t="s">
        <v>612</v>
      </c>
      <c r="H1842" t="s">
        <v>610</v>
      </c>
      <c r="I1842" t="s">
        <v>892</v>
      </c>
      <c r="J1842" t="s">
        <v>893</v>
      </c>
      <c r="K1842" t="s">
        <v>895</v>
      </c>
      <c r="L1842" t="s">
        <v>93</v>
      </c>
      <c r="M1842" t="s">
        <v>1603</v>
      </c>
      <c r="N1842" t="s">
        <v>1611</v>
      </c>
      <c r="O1842">
        <v>1700</v>
      </c>
      <c r="P1842">
        <v>2658</v>
      </c>
      <c r="Q1842">
        <v>958</v>
      </c>
      <c r="R1842">
        <v>1700</v>
      </c>
      <c r="S1842">
        <v>2658</v>
      </c>
      <c r="T1842">
        <v>958</v>
      </c>
      <c r="U1842">
        <v>0</v>
      </c>
      <c r="V1842">
        <v>0</v>
      </c>
      <c r="W1842">
        <v>2658</v>
      </c>
      <c r="X1842">
        <v>0</v>
      </c>
      <c r="Y1842">
        <v>2658</v>
      </c>
      <c r="Z1842">
        <v>156.35294117647058</v>
      </c>
      <c r="AA1842">
        <v>1.5635294117647058</v>
      </c>
      <c r="AB1842">
        <v>0</v>
      </c>
      <c r="AC1842">
        <v>958</v>
      </c>
      <c r="AD1842">
        <v>7.8853292392731911</v>
      </c>
      <c r="AE1842">
        <v>2</v>
      </c>
      <c r="AF1842">
        <v>1</v>
      </c>
    </row>
    <row r="1843" spans="1:32" x14ac:dyDescent="0.35">
      <c r="A1843" s="1">
        <v>45292</v>
      </c>
      <c r="B1843">
        <v>2024</v>
      </c>
      <c r="C1843">
        <v>1</v>
      </c>
      <c r="D1843">
        <v>1</v>
      </c>
      <c r="E1843">
        <v>0</v>
      </c>
      <c r="F1843">
        <v>0</v>
      </c>
      <c r="G1843" t="s">
        <v>267</v>
      </c>
      <c r="H1843" t="s">
        <v>265</v>
      </c>
      <c r="I1843" t="s">
        <v>1042</v>
      </c>
      <c r="J1843" t="s">
        <v>1043</v>
      </c>
      <c r="K1843" t="s">
        <v>1045</v>
      </c>
      <c r="L1843" t="s">
        <v>63</v>
      </c>
      <c r="M1843" t="s">
        <v>1612</v>
      </c>
      <c r="N1843" t="s">
        <v>1613</v>
      </c>
      <c r="O1843">
        <v>2380</v>
      </c>
      <c r="P1843">
        <v>18500</v>
      </c>
      <c r="Q1843">
        <v>16120</v>
      </c>
      <c r="R1843">
        <v>2380</v>
      </c>
      <c r="S1843">
        <v>18500</v>
      </c>
      <c r="T1843">
        <v>16120</v>
      </c>
      <c r="U1843">
        <v>0</v>
      </c>
      <c r="V1843">
        <v>0</v>
      </c>
      <c r="W1843">
        <v>18500</v>
      </c>
      <c r="X1843">
        <v>0</v>
      </c>
      <c r="Y1843">
        <v>0</v>
      </c>
      <c r="Z1843">
        <v>777.31092436974791</v>
      </c>
      <c r="AA1843">
        <v>7.7731092436974789</v>
      </c>
      <c r="AB1843">
        <v>0</v>
      </c>
      <c r="AC1843">
        <v>16120</v>
      </c>
      <c r="AD1843">
        <v>9.8255260110664153</v>
      </c>
      <c r="AE1843">
        <v>2</v>
      </c>
      <c r="AF1843">
        <v>1</v>
      </c>
    </row>
    <row r="1844" spans="1:32" x14ac:dyDescent="0.35">
      <c r="A1844" s="1">
        <v>45505</v>
      </c>
      <c r="B1844">
        <v>2024</v>
      </c>
      <c r="C1844">
        <v>8</v>
      </c>
      <c r="D1844">
        <v>3</v>
      </c>
      <c r="E1844">
        <v>1</v>
      </c>
      <c r="F1844">
        <v>0</v>
      </c>
      <c r="G1844" t="s">
        <v>267</v>
      </c>
      <c r="H1844" t="s">
        <v>265</v>
      </c>
      <c r="I1844" t="s">
        <v>1042</v>
      </c>
      <c r="J1844" t="s">
        <v>1043</v>
      </c>
      <c r="K1844" t="s">
        <v>1045</v>
      </c>
      <c r="L1844" t="s">
        <v>63</v>
      </c>
      <c r="M1844" t="s">
        <v>1612</v>
      </c>
      <c r="N1844" t="s">
        <v>1620</v>
      </c>
      <c r="O1844">
        <v>2340</v>
      </c>
      <c r="P1844">
        <v>18500</v>
      </c>
      <c r="Q1844">
        <v>16160</v>
      </c>
      <c r="R1844">
        <v>-40</v>
      </c>
      <c r="S1844">
        <v>0</v>
      </c>
      <c r="T1844">
        <v>40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790.59829059829065</v>
      </c>
      <c r="AA1844">
        <v>0</v>
      </c>
      <c r="AB1844">
        <v>0</v>
      </c>
      <c r="AC1844">
        <v>40</v>
      </c>
      <c r="AD1844">
        <v>0</v>
      </c>
      <c r="AE1844">
        <v>2</v>
      </c>
      <c r="AF1844">
        <v>1</v>
      </c>
    </row>
    <row r="1845" spans="1:32" x14ac:dyDescent="0.35">
      <c r="A1845" s="1">
        <v>45292</v>
      </c>
      <c r="B1845">
        <v>2024</v>
      </c>
      <c r="C1845">
        <v>1</v>
      </c>
      <c r="D1845">
        <v>1</v>
      </c>
      <c r="E1845">
        <v>0</v>
      </c>
      <c r="F1845">
        <v>0</v>
      </c>
      <c r="G1845" t="s">
        <v>267</v>
      </c>
      <c r="H1845" t="s">
        <v>265</v>
      </c>
      <c r="I1845" t="s">
        <v>909</v>
      </c>
      <c r="J1845" t="s">
        <v>910</v>
      </c>
      <c r="K1845" t="s">
        <v>912</v>
      </c>
      <c r="L1845" t="s">
        <v>60</v>
      </c>
      <c r="M1845" t="s">
        <v>1612</v>
      </c>
      <c r="N1845" t="s">
        <v>1613</v>
      </c>
      <c r="O1845">
        <v>1250</v>
      </c>
      <c r="P1845">
        <v>3250</v>
      </c>
      <c r="Q1845">
        <v>2000</v>
      </c>
      <c r="R1845">
        <v>1250</v>
      </c>
      <c r="S1845">
        <v>3250</v>
      </c>
      <c r="T1845">
        <v>2000</v>
      </c>
      <c r="U1845">
        <v>0</v>
      </c>
      <c r="V1845">
        <v>0</v>
      </c>
      <c r="W1845">
        <v>3250</v>
      </c>
      <c r="X1845">
        <v>0</v>
      </c>
      <c r="Y1845">
        <v>-500</v>
      </c>
      <c r="Z1845">
        <v>260</v>
      </c>
      <c r="AA1845">
        <v>2.6</v>
      </c>
      <c r="AB1845">
        <v>0</v>
      </c>
      <c r="AC1845">
        <v>2000</v>
      </c>
      <c r="AD1845">
        <v>8.0864102753237823</v>
      </c>
      <c r="AE1845">
        <v>2</v>
      </c>
      <c r="AF1845">
        <v>1</v>
      </c>
    </row>
    <row r="1846" spans="1:32" x14ac:dyDescent="0.35">
      <c r="A1846" s="1">
        <v>45292</v>
      </c>
      <c r="B1846">
        <v>2024</v>
      </c>
      <c r="C1846">
        <v>1</v>
      </c>
      <c r="D1846">
        <v>1</v>
      </c>
      <c r="E1846">
        <v>0</v>
      </c>
      <c r="F1846">
        <v>0</v>
      </c>
      <c r="G1846" t="s">
        <v>294</v>
      </c>
      <c r="H1846" t="s">
        <v>292</v>
      </c>
      <c r="I1846" t="s">
        <v>969</v>
      </c>
      <c r="J1846" t="s">
        <v>970</v>
      </c>
      <c r="K1846" t="s">
        <v>972</v>
      </c>
      <c r="L1846" t="s">
        <v>75</v>
      </c>
      <c r="M1846" t="s">
        <v>1612</v>
      </c>
      <c r="N1846" t="s">
        <v>1613</v>
      </c>
      <c r="O1846">
        <v>69250</v>
      </c>
      <c r="P1846">
        <v>79880</v>
      </c>
      <c r="Q1846">
        <v>10630</v>
      </c>
      <c r="R1846">
        <v>69250</v>
      </c>
      <c r="S1846">
        <v>79880</v>
      </c>
      <c r="T1846">
        <v>10630</v>
      </c>
      <c r="U1846">
        <v>0</v>
      </c>
      <c r="V1846">
        <v>0</v>
      </c>
      <c r="W1846">
        <v>79880</v>
      </c>
      <c r="X1846">
        <v>0</v>
      </c>
      <c r="Y1846">
        <v>-79880</v>
      </c>
      <c r="Z1846">
        <v>115.35018050541517</v>
      </c>
      <c r="AA1846">
        <v>1.1535018050541517</v>
      </c>
      <c r="AB1846">
        <v>0</v>
      </c>
      <c r="AC1846">
        <v>10630</v>
      </c>
      <c r="AD1846">
        <v>11.288280787529752</v>
      </c>
      <c r="AE1846">
        <v>1</v>
      </c>
      <c r="AF1846">
        <v>1</v>
      </c>
    </row>
    <row r="1847" spans="1:32" x14ac:dyDescent="0.35">
      <c r="A1847" s="1">
        <v>45352</v>
      </c>
      <c r="B1847">
        <v>2024</v>
      </c>
      <c r="C1847">
        <v>3</v>
      </c>
      <c r="D1847">
        <v>1</v>
      </c>
      <c r="E1847">
        <v>0</v>
      </c>
      <c r="F1847">
        <v>0</v>
      </c>
      <c r="G1847" t="s">
        <v>612</v>
      </c>
      <c r="H1847" t="s">
        <v>610</v>
      </c>
      <c r="I1847" t="s">
        <v>653</v>
      </c>
      <c r="J1847" t="s">
        <v>654</v>
      </c>
      <c r="K1847" t="s">
        <v>212</v>
      </c>
      <c r="L1847" t="s">
        <v>93</v>
      </c>
      <c r="M1847" t="s">
        <v>1603</v>
      </c>
      <c r="N1847" t="s">
        <v>1610</v>
      </c>
      <c r="O1847">
        <v>1000</v>
      </c>
      <c r="P1847">
        <v>1262.18</v>
      </c>
      <c r="Q1847">
        <v>262.18000000000006</v>
      </c>
      <c r="R1847">
        <v>1000</v>
      </c>
      <c r="S1847">
        <v>1262.18</v>
      </c>
      <c r="T1847">
        <v>262.18000000000006</v>
      </c>
      <c r="U1847">
        <v>0</v>
      </c>
      <c r="V1847">
        <v>0</v>
      </c>
      <c r="W1847">
        <v>1262.18</v>
      </c>
      <c r="X1847">
        <v>0</v>
      </c>
      <c r="Y1847">
        <v>-697.28000000000009</v>
      </c>
      <c r="Z1847">
        <v>126.218</v>
      </c>
      <c r="AA1847">
        <v>1.2621800000000001</v>
      </c>
      <c r="AB1847">
        <v>0</v>
      </c>
      <c r="AC1847">
        <v>262.18000000000006</v>
      </c>
      <c r="AD1847">
        <v>7.1405956636752101</v>
      </c>
      <c r="AE1847">
        <v>2</v>
      </c>
      <c r="AF1847">
        <v>1</v>
      </c>
    </row>
    <row r="1848" spans="1:32" x14ac:dyDescent="0.35">
      <c r="A1848" s="1">
        <v>45292</v>
      </c>
      <c r="B1848">
        <v>2024</v>
      </c>
      <c r="C1848">
        <v>1</v>
      </c>
      <c r="D1848">
        <v>1</v>
      </c>
      <c r="E1848">
        <v>0</v>
      </c>
      <c r="F1848">
        <v>0</v>
      </c>
      <c r="G1848" t="s">
        <v>267</v>
      </c>
      <c r="H1848" t="s">
        <v>265</v>
      </c>
      <c r="I1848" t="s">
        <v>653</v>
      </c>
      <c r="J1848" t="s">
        <v>654</v>
      </c>
      <c r="K1848" t="s">
        <v>212</v>
      </c>
      <c r="L1848" t="s">
        <v>66</v>
      </c>
      <c r="M1848" t="s">
        <v>1612</v>
      </c>
      <c r="N1848" t="s">
        <v>1613</v>
      </c>
      <c r="O1848">
        <v>120</v>
      </c>
      <c r="P1848">
        <v>380</v>
      </c>
      <c r="Q1848">
        <v>260</v>
      </c>
      <c r="R1848">
        <v>120</v>
      </c>
      <c r="S1848">
        <v>380</v>
      </c>
      <c r="T1848">
        <v>260</v>
      </c>
      <c r="U1848">
        <v>0</v>
      </c>
      <c r="V1848">
        <v>0</v>
      </c>
      <c r="W1848">
        <v>380</v>
      </c>
      <c r="X1848">
        <v>0</v>
      </c>
      <c r="Y1848">
        <v>0</v>
      </c>
      <c r="Z1848">
        <v>316.66666666666663</v>
      </c>
      <c r="AA1848">
        <v>3.1666666666666665</v>
      </c>
      <c r="AB1848">
        <v>0</v>
      </c>
      <c r="AC1848">
        <v>260</v>
      </c>
      <c r="AD1848">
        <v>5.9401712527204316</v>
      </c>
      <c r="AE1848">
        <v>2</v>
      </c>
      <c r="AF1848">
        <v>1</v>
      </c>
    </row>
    <row r="1849" spans="1:32" x14ac:dyDescent="0.35">
      <c r="A1849" s="1">
        <v>45292</v>
      </c>
      <c r="B1849">
        <v>2024</v>
      </c>
      <c r="C1849">
        <v>1</v>
      </c>
      <c r="D1849">
        <v>1</v>
      </c>
      <c r="E1849">
        <v>0</v>
      </c>
      <c r="F1849">
        <v>0</v>
      </c>
      <c r="G1849" t="s">
        <v>267</v>
      </c>
      <c r="H1849" t="s">
        <v>265</v>
      </c>
      <c r="I1849" t="s">
        <v>733</v>
      </c>
      <c r="J1849" t="s">
        <v>734</v>
      </c>
      <c r="K1849" t="s">
        <v>703</v>
      </c>
      <c r="L1849" t="s">
        <v>63</v>
      </c>
      <c r="M1849" t="s">
        <v>1612</v>
      </c>
      <c r="N1849" t="s">
        <v>1613</v>
      </c>
      <c r="O1849">
        <v>1120</v>
      </c>
      <c r="P1849">
        <v>1380</v>
      </c>
      <c r="Q1849">
        <v>260</v>
      </c>
      <c r="R1849">
        <v>1120</v>
      </c>
      <c r="S1849">
        <v>1380</v>
      </c>
      <c r="T1849">
        <v>260</v>
      </c>
      <c r="U1849">
        <v>0</v>
      </c>
      <c r="V1849">
        <v>0</v>
      </c>
      <c r="W1849">
        <v>1380</v>
      </c>
      <c r="X1849">
        <v>0</v>
      </c>
      <c r="Y1849">
        <v>0</v>
      </c>
      <c r="Z1849">
        <v>123.21428571428572</v>
      </c>
      <c r="AA1849">
        <v>1.2321428571428572</v>
      </c>
      <c r="AB1849">
        <v>0</v>
      </c>
      <c r="AC1849">
        <v>260</v>
      </c>
      <c r="AD1849">
        <v>7.2298387781512501</v>
      </c>
      <c r="AE1849">
        <v>1</v>
      </c>
      <c r="AF1849">
        <v>1</v>
      </c>
    </row>
    <row r="1850" spans="1:32" x14ac:dyDescent="0.35">
      <c r="A1850" s="1">
        <v>45383</v>
      </c>
      <c r="B1850">
        <v>2024</v>
      </c>
      <c r="C1850">
        <v>4</v>
      </c>
      <c r="D1850">
        <v>2</v>
      </c>
      <c r="E1850">
        <v>0</v>
      </c>
      <c r="F1850">
        <v>0</v>
      </c>
      <c r="G1850" t="s">
        <v>612</v>
      </c>
      <c r="H1850" t="s">
        <v>610</v>
      </c>
      <c r="I1850" t="s">
        <v>1042</v>
      </c>
      <c r="J1850" t="s">
        <v>1043</v>
      </c>
      <c r="K1850" t="s">
        <v>1045</v>
      </c>
      <c r="L1850" t="s">
        <v>87</v>
      </c>
      <c r="M1850" t="s">
        <v>1603</v>
      </c>
      <c r="N1850" t="s">
        <v>1607</v>
      </c>
      <c r="O1850">
        <v>7063</v>
      </c>
      <c r="P1850">
        <v>8461.82</v>
      </c>
      <c r="Q1850">
        <v>1398.8199999999997</v>
      </c>
      <c r="R1850">
        <v>7063</v>
      </c>
      <c r="S1850">
        <v>8461.82</v>
      </c>
      <c r="T1850">
        <v>1398.8199999999997</v>
      </c>
      <c r="U1850">
        <v>0</v>
      </c>
      <c r="V1850">
        <v>0</v>
      </c>
      <c r="W1850">
        <v>8461.82</v>
      </c>
      <c r="X1850">
        <v>0</v>
      </c>
      <c r="Y1850">
        <v>23508.9</v>
      </c>
      <c r="Z1850">
        <v>119.8048987682288</v>
      </c>
      <c r="AA1850">
        <v>1.198048987682288</v>
      </c>
      <c r="AB1850">
        <v>0</v>
      </c>
      <c r="AC1850">
        <v>1398.8199999999997</v>
      </c>
      <c r="AD1850">
        <v>9.0433195594867648</v>
      </c>
      <c r="AE1850">
        <v>1</v>
      </c>
      <c r="AF1850">
        <v>1</v>
      </c>
    </row>
    <row r="1851" spans="1:32" x14ac:dyDescent="0.35">
      <c r="A1851" s="1">
        <v>45383</v>
      </c>
      <c r="B1851">
        <v>2024</v>
      </c>
      <c r="C1851">
        <v>4</v>
      </c>
      <c r="D1851">
        <v>2</v>
      </c>
      <c r="E1851">
        <v>0</v>
      </c>
      <c r="F1851">
        <v>0</v>
      </c>
      <c r="G1851" t="s">
        <v>612</v>
      </c>
      <c r="H1851" t="s">
        <v>610</v>
      </c>
      <c r="I1851" t="s">
        <v>736</v>
      </c>
      <c r="J1851" t="s">
        <v>737</v>
      </c>
      <c r="K1851" t="s">
        <v>703</v>
      </c>
      <c r="L1851" t="s">
        <v>90</v>
      </c>
      <c r="M1851" t="s">
        <v>1603</v>
      </c>
      <c r="N1851" t="s">
        <v>1607</v>
      </c>
      <c r="O1851">
        <v>3536</v>
      </c>
      <c r="P1851">
        <v>4818.5</v>
      </c>
      <c r="Q1851">
        <v>1282.5</v>
      </c>
      <c r="R1851">
        <v>3536</v>
      </c>
      <c r="S1851">
        <v>4818.5</v>
      </c>
      <c r="T1851">
        <v>1282.5</v>
      </c>
      <c r="U1851">
        <v>0</v>
      </c>
      <c r="V1851">
        <v>0</v>
      </c>
      <c r="W1851">
        <v>4818.5</v>
      </c>
      <c r="X1851">
        <v>0</v>
      </c>
      <c r="Y1851">
        <v>4818.5</v>
      </c>
      <c r="Z1851">
        <v>136.2697963800905</v>
      </c>
      <c r="AA1851">
        <v>1.3626979638009049</v>
      </c>
      <c r="AB1851">
        <v>0</v>
      </c>
      <c r="AC1851">
        <v>1282.5</v>
      </c>
      <c r="AD1851">
        <v>8.4802179552913426</v>
      </c>
      <c r="AE1851">
        <v>2</v>
      </c>
      <c r="AF1851">
        <v>1</v>
      </c>
    </row>
    <row r="1852" spans="1:32" x14ac:dyDescent="0.35">
      <c r="A1852" s="1">
        <v>45323</v>
      </c>
      <c r="B1852">
        <v>2024</v>
      </c>
      <c r="C1852">
        <v>2</v>
      </c>
      <c r="D1852">
        <v>1</v>
      </c>
      <c r="E1852">
        <v>0</v>
      </c>
      <c r="F1852">
        <v>0</v>
      </c>
      <c r="G1852" t="s">
        <v>612</v>
      </c>
      <c r="H1852" t="s">
        <v>610</v>
      </c>
      <c r="I1852" t="s">
        <v>754</v>
      </c>
      <c r="J1852" t="s">
        <v>755</v>
      </c>
      <c r="K1852" t="s">
        <v>757</v>
      </c>
      <c r="L1852" t="s">
        <v>93</v>
      </c>
      <c r="M1852" t="s">
        <v>1603</v>
      </c>
      <c r="N1852" t="s">
        <v>1608</v>
      </c>
      <c r="O1852">
        <v>2550</v>
      </c>
      <c r="P1852">
        <v>6875</v>
      </c>
      <c r="Q1852">
        <v>4325</v>
      </c>
      <c r="R1852">
        <v>2550</v>
      </c>
      <c r="S1852">
        <v>6875</v>
      </c>
      <c r="T1852">
        <v>4325</v>
      </c>
      <c r="U1852">
        <v>0</v>
      </c>
      <c r="V1852">
        <v>0</v>
      </c>
      <c r="W1852">
        <v>6875</v>
      </c>
      <c r="X1852">
        <v>0</v>
      </c>
      <c r="Y1852">
        <v>6875</v>
      </c>
      <c r="Z1852">
        <v>269.60784313725492</v>
      </c>
      <c r="AA1852">
        <v>2.6960784313725492</v>
      </c>
      <c r="AB1852">
        <v>0</v>
      </c>
      <c r="AC1852">
        <v>4325</v>
      </c>
      <c r="AD1852">
        <v>8.8356469225347727</v>
      </c>
      <c r="AE1852">
        <v>2</v>
      </c>
      <c r="AF1852">
        <v>1</v>
      </c>
    </row>
    <row r="1853" spans="1:32" x14ac:dyDescent="0.35">
      <c r="A1853" s="1">
        <v>45323</v>
      </c>
      <c r="B1853">
        <v>2024</v>
      </c>
      <c r="C1853">
        <v>2</v>
      </c>
      <c r="D1853">
        <v>1</v>
      </c>
      <c r="E1853">
        <v>0</v>
      </c>
      <c r="F1853">
        <v>0</v>
      </c>
      <c r="G1853" t="s">
        <v>612</v>
      </c>
      <c r="H1853" t="s">
        <v>610</v>
      </c>
      <c r="I1853" t="s">
        <v>1343</v>
      </c>
      <c r="J1853" t="s">
        <v>1344</v>
      </c>
      <c r="K1853" t="s">
        <v>1346</v>
      </c>
      <c r="L1853" t="s">
        <v>87</v>
      </c>
      <c r="M1853" t="s">
        <v>1603</v>
      </c>
      <c r="N1853" t="s">
        <v>1608</v>
      </c>
      <c r="O1853">
        <v>-45399</v>
      </c>
      <c r="P1853">
        <v>-80559</v>
      </c>
      <c r="Q1853">
        <v>-35160</v>
      </c>
      <c r="R1853">
        <v>-45399</v>
      </c>
      <c r="S1853">
        <v>-80559</v>
      </c>
      <c r="T1853">
        <v>-35160</v>
      </c>
      <c r="U1853">
        <v>0</v>
      </c>
      <c r="V1853">
        <v>0</v>
      </c>
      <c r="W1853">
        <v>-80559</v>
      </c>
      <c r="X1853">
        <v>0</v>
      </c>
      <c r="Y1853">
        <v>35417</v>
      </c>
      <c r="Z1853">
        <v>177.44663979382807</v>
      </c>
      <c r="AA1853">
        <v>1.7744663979382806</v>
      </c>
      <c r="AB1853">
        <v>0</v>
      </c>
      <c r="AC1853">
        <v>35160</v>
      </c>
      <c r="AD1853">
        <v>11.296745114207159</v>
      </c>
      <c r="AE1853">
        <v>2</v>
      </c>
      <c r="AF1853">
        <v>0</v>
      </c>
    </row>
    <row r="1854" spans="1:32" x14ac:dyDescent="0.35">
      <c r="A1854" s="1">
        <v>45352</v>
      </c>
      <c r="B1854">
        <v>2024</v>
      </c>
      <c r="C1854">
        <v>3</v>
      </c>
      <c r="D1854">
        <v>1</v>
      </c>
      <c r="E1854">
        <v>0</v>
      </c>
      <c r="F1854">
        <v>0</v>
      </c>
      <c r="G1854" t="s">
        <v>612</v>
      </c>
      <c r="H1854" t="s">
        <v>610</v>
      </c>
      <c r="I1854" t="s">
        <v>1353</v>
      </c>
      <c r="J1854" t="s">
        <v>1354</v>
      </c>
      <c r="K1854" t="s">
        <v>1346</v>
      </c>
      <c r="L1854" t="s">
        <v>87</v>
      </c>
      <c r="M1854" t="s">
        <v>1603</v>
      </c>
      <c r="N1854" t="s">
        <v>1610</v>
      </c>
      <c r="O1854">
        <v>-44149</v>
      </c>
      <c r="P1854">
        <v>-72352</v>
      </c>
      <c r="Q1854">
        <v>-28203</v>
      </c>
      <c r="R1854">
        <v>-44149</v>
      </c>
      <c r="S1854">
        <v>-72352</v>
      </c>
      <c r="T1854">
        <v>-28203</v>
      </c>
      <c r="U1854">
        <v>0</v>
      </c>
      <c r="V1854">
        <v>0</v>
      </c>
      <c r="W1854">
        <v>-72352</v>
      </c>
      <c r="X1854">
        <v>0</v>
      </c>
      <c r="Y1854">
        <v>22522</v>
      </c>
      <c r="Z1854">
        <v>163.88140161725067</v>
      </c>
      <c r="AA1854">
        <v>1.6388140161725067</v>
      </c>
      <c r="AB1854">
        <v>0</v>
      </c>
      <c r="AC1854">
        <v>28203</v>
      </c>
      <c r="AD1854">
        <v>11.189298375077696</v>
      </c>
      <c r="AE1854">
        <v>2</v>
      </c>
      <c r="AF1854">
        <v>0</v>
      </c>
    </row>
    <row r="1855" spans="1:32" x14ac:dyDescent="0.35">
      <c r="A1855" s="1">
        <v>45292</v>
      </c>
      <c r="B1855">
        <v>2024</v>
      </c>
      <c r="C1855">
        <v>1</v>
      </c>
      <c r="D1855">
        <v>1</v>
      </c>
      <c r="E1855">
        <v>0</v>
      </c>
      <c r="F1855">
        <v>0</v>
      </c>
      <c r="G1855" t="s">
        <v>294</v>
      </c>
      <c r="H1855" t="s">
        <v>292</v>
      </c>
      <c r="I1855" t="s">
        <v>1105</v>
      </c>
      <c r="J1855" t="s">
        <v>1106</v>
      </c>
      <c r="K1855" t="s">
        <v>1108</v>
      </c>
      <c r="L1855" t="s">
        <v>75</v>
      </c>
      <c r="M1855" t="s">
        <v>1612</v>
      </c>
      <c r="N1855" t="s">
        <v>1613</v>
      </c>
      <c r="O1855">
        <v>9000</v>
      </c>
      <c r="P1855">
        <v>11000</v>
      </c>
      <c r="Q1855">
        <v>2000</v>
      </c>
      <c r="R1855">
        <v>9000</v>
      </c>
      <c r="S1855">
        <v>11000</v>
      </c>
      <c r="T1855">
        <v>2000</v>
      </c>
      <c r="U1855">
        <v>0</v>
      </c>
      <c r="V1855">
        <v>0</v>
      </c>
      <c r="W1855">
        <v>11000</v>
      </c>
      <c r="X1855">
        <v>0</v>
      </c>
      <c r="Y1855">
        <v>0</v>
      </c>
      <c r="Z1855">
        <v>122.22222222222223</v>
      </c>
      <c r="AA1855">
        <v>1.2222222222222223</v>
      </c>
      <c r="AB1855">
        <v>0</v>
      </c>
      <c r="AC1855">
        <v>2000</v>
      </c>
      <c r="AD1855">
        <v>9.3056505517805075</v>
      </c>
      <c r="AE1855">
        <v>1</v>
      </c>
      <c r="AF1855">
        <v>1</v>
      </c>
    </row>
    <row r="1856" spans="1:32" x14ac:dyDescent="0.35">
      <c r="A1856" s="1">
        <v>45323</v>
      </c>
      <c r="B1856">
        <v>2024</v>
      </c>
      <c r="C1856">
        <v>2</v>
      </c>
      <c r="D1856">
        <v>1</v>
      </c>
      <c r="E1856">
        <v>0</v>
      </c>
      <c r="F1856">
        <v>0</v>
      </c>
      <c r="G1856" t="s">
        <v>612</v>
      </c>
      <c r="H1856" t="s">
        <v>610</v>
      </c>
      <c r="I1856" t="s">
        <v>1006</v>
      </c>
      <c r="J1856" t="s">
        <v>1007</v>
      </c>
      <c r="K1856" t="s">
        <v>994</v>
      </c>
      <c r="L1856" t="s">
        <v>93</v>
      </c>
      <c r="M1856" t="s">
        <v>1603</v>
      </c>
      <c r="N1856" t="s">
        <v>1608</v>
      </c>
      <c r="O1856">
        <v>10992</v>
      </c>
      <c r="P1856">
        <v>95936.89</v>
      </c>
      <c r="Q1856">
        <v>84944.89</v>
      </c>
      <c r="R1856">
        <v>10992</v>
      </c>
      <c r="S1856">
        <v>95936.89</v>
      </c>
      <c r="T1856">
        <v>84944.89</v>
      </c>
      <c r="U1856">
        <v>0</v>
      </c>
      <c r="V1856">
        <v>0</v>
      </c>
      <c r="W1856">
        <v>95936.89</v>
      </c>
      <c r="X1856">
        <v>0</v>
      </c>
      <c r="Y1856">
        <v>-87373.59</v>
      </c>
      <c r="Z1856">
        <v>872.78830058224162</v>
      </c>
      <c r="AA1856">
        <v>8.7278830058224166</v>
      </c>
      <c r="AB1856">
        <v>0</v>
      </c>
      <c r="AC1856">
        <v>84944.89</v>
      </c>
      <c r="AD1856">
        <v>11.471445858437251</v>
      </c>
      <c r="AE1856">
        <v>2</v>
      </c>
      <c r="AF1856">
        <v>1</v>
      </c>
    </row>
    <row r="1857" spans="1:32" x14ac:dyDescent="0.35">
      <c r="A1857" s="1">
        <v>45292</v>
      </c>
      <c r="B1857">
        <v>2024</v>
      </c>
      <c r="C1857">
        <v>1</v>
      </c>
      <c r="D1857">
        <v>1</v>
      </c>
      <c r="E1857">
        <v>0</v>
      </c>
      <c r="F1857">
        <v>0</v>
      </c>
      <c r="G1857" t="s">
        <v>612</v>
      </c>
      <c r="H1857" t="s">
        <v>610</v>
      </c>
      <c r="I1857" t="s">
        <v>724</v>
      </c>
      <c r="J1857" t="s">
        <v>725</v>
      </c>
      <c r="K1857" t="s">
        <v>703</v>
      </c>
      <c r="L1857" t="s">
        <v>87</v>
      </c>
      <c r="M1857" t="s">
        <v>1603</v>
      </c>
      <c r="N1857" t="s">
        <v>1604</v>
      </c>
      <c r="O1857">
        <v>850</v>
      </c>
      <c r="P1857">
        <v>7132.57</v>
      </c>
      <c r="Q1857">
        <v>6282.57</v>
      </c>
      <c r="R1857">
        <v>850</v>
      </c>
      <c r="S1857">
        <v>7132.57</v>
      </c>
      <c r="T1857">
        <v>6282.57</v>
      </c>
      <c r="U1857">
        <v>0</v>
      </c>
      <c r="V1857">
        <v>0</v>
      </c>
      <c r="W1857">
        <v>7132.57</v>
      </c>
      <c r="X1857">
        <v>0</v>
      </c>
      <c r="Y1857">
        <v>-7132.57</v>
      </c>
      <c r="Z1857">
        <v>839.12588235294106</v>
      </c>
      <c r="AA1857">
        <v>8.3912588235294105</v>
      </c>
      <c r="AB1857">
        <v>0</v>
      </c>
      <c r="AC1857">
        <v>6282.57</v>
      </c>
      <c r="AD1857">
        <v>8.872426897270131</v>
      </c>
      <c r="AE1857">
        <v>2</v>
      </c>
      <c r="AF1857">
        <v>1</v>
      </c>
    </row>
    <row r="1858" spans="1:32" x14ac:dyDescent="0.35">
      <c r="A1858" s="1">
        <v>45292</v>
      </c>
      <c r="B1858">
        <v>2024</v>
      </c>
      <c r="C1858">
        <v>1</v>
      </c>
      <c r="D1858">
        <v>1</v>
      </c>
      <c r="E1858">
        <v>0</v>
      </c>
      <c r="F1858">
        <v>0</v>
      </c>
      <c r="G1858" t="s">
        <v>267</v>
      </c>
      <c r="H1858" t="s">
        <v>265</v>
      </c>
      <c r="I1858" t="s">
        <v>669</v>
      </c>
      <c r="J1858" t="s">
        <v>670</v>
      </c>
      <c r="K1858" t="s">
        <v>672</v>
      </c>
      <c r="L1858" t="s">
        <v>63</v>
      </c>
      <c r="M1858" t="s">
        <v>1612</v>
      </c>
      <c r="N1858" t="s">
        <v>1613</v>
      </c>
      <c r="O1858">
        <v>13380</v>
      </c>
      <c r="P1858">
        <v>19620</v>
      </c>
      <c r="Q1858">
        <v>6240</v>
      </c>
      <c r="R1858">
        <v>13380</v>
      </c>
      <c r="S1858">
        <v>19620</v>
      </c>
      <c r="T1858">
        <v>6240</v>
      </c>
      <c r="U1858">
        <v>0</v>
      </c>
      <c r="V1858">
        <v>0</v>
      </c>
      <c r="W1858">
        <v>19620</v>
      </c>
      <c r="X1858">
        <v>0</v>
      </c>
      <c r="Y1858">
        <v>0</v>
      </c>
      <c r="Z1858">
        <v>146.63677130044843</v>
      </c>
      <c r="AA1858">
        <v>1.4663677130044843</v>
      </c>
      <c r="AB1858">
        <v>0</v>
      </c>
      <c r="AC1858">
        <v>6240</v>
      </c>
      <c r="AD1858">
        <v>9.8843047331193539</v>
      </c>
      <c r="AE1858">
        <v>2</v>
      </c>
      <c r="AF1858">
        <v>1</v>
      </c>
    </row>
    <row r="1859" spans="1:32" x14ac:dyDescent="0.35">
      <c r="A1859" s="1">
        <v>45292</v>
      </c>
      <c r="B1859">
        <v>2024</v>
      </c>
      <c r="C1859">
        <v>1</v>
      </c>
      <c r="D1859">
        <v>1</v>
      </c>
      <c r="E1859">
        <v>0</v>
      </c>
      <c r="F1859">
        <v>0</v>
      </c>
      <c r="G1859" t="s">
        <v>612</v>
      </c>
      <c r="H1859" t="s">
        <v>610</v>
      </c>
      <c r="I1859" t="s">
        <v>796</v>
      </c>
      <c r="J1859" t="s">
        <v>797</v>
      </c>
      <c r="K1859" t="s">
        <v>787</v>
      </c>
      <c r="L1859" t="s">
        <v>87</v>
      </c>
      <c r="M1859" t="s">
        <v>1603</v>
      </c>
      <c r="N1859" t="s">
        <v>1604</v>
      </c>
      <c r="O1859">
        <v>858</v>
      </c>
      <c r="P1859">
        <v>2250</v>
      </c>
      <c r="Q1859">
        <v>1392</v>
      </c>
      <c r="R1859">
        <v>858</v>
      </c>
      <c r="S1859">
        <v>2250</v>
      </c>
      <c r="T1859">
        <v>1392</v>
      </c>
      <c r="U1859">
        <v>0</v>
      </c>
      <c r="V1859">
        <v>0</v>
      </c>
      <c r="W1859">
        <v>2250</v>
      </c>
      <c r="X1859">
        <v>0</v>
      </c>
      <c r="Y1859">
        <v>24067.58</v>
      </c>
      <c r="Z1859">
        <v>262.23776223776224</v>
      </c>
      <c r="AA1859">
        <v>2.6223776223776225</v>
      </c>
      <c r="AB1859">
        <v>0</v>
      </c>
      <c r="AC1859">
        <v>1392</v>
      </c>
      <c r="AD1859">
        <v>7.718685495198466</v>
      </c>
      <c r="AE1859">
        <v>2</v>
      </c>
      <c r="AF1859">
        <v>1</v>
      </c>
    </row>
    <row r="1860" spans="1:32" x14ac:dyDescent="0.35">
      <c r="A1860" s="1">
        <v>45292</v>
      </c>
      <c r="B1860">
        <v>2024</v>
      </c>
      <c r="C1860">
        <v>1</v>
      </c>
      <c r="D1860">
        <v>1</v>
      </c>
      <c r="E1860">
        <v>0</v>
      </c>
      <c r="F1860">
        <v>0</v>
      </c>
      <c r="G1860" t="s">
        <v>267</v>
      </c>
      <c r="H1860" t="s">
        <v>265</v>
      </c>
      <c r="I1860" t="s">
        <v>1105</v>
      </c>
      <c r="J1860" t="s">
        <v>1106</v>
      </c>
      <c r="K1860" t="s">
        <v>1108</v>
      </c>
      <c r="L1860" t="s">
        <v>63</v>
      </c>
      <c r="M1860" t="s">
        <v>1612</v>
      </c>
      <c r="N1860" t="s">
        <v>1613</v>
      </c>
      <c r="O1860">
        <v>500</v>
      </c>
      <c r="P1860">
        <v>750</v>
      </c>
      <c r="Q1860">
        <v>250</v>
      </c>
      <c r="R1860">
        <v>500</v>
      </c>
      <c r="S1860">
        <v>750</v>
      </c>
      <c r="T1860">
        <v>250</v>
      </c>
      <c r="U1860">
        <v>0</v>
      </c>
      <c r="V1860">
        <v>0</v>
      </c>
      <c r="W1860">
        <v>750</v>
      </c>
      <c r="X1860">
        <v>0</v>
      </c>
      <c r="Y1860">
        <v>0</v>
      </c>
      <c r="Z1860">
        <v>150</v>
      </c>
      <c r="AA1860">
        <v>1.5</v>
      </c>
      <c r="AB1860">
        <v>0</v>
      </c>
      <c r="AC1860">
        <v>250</v>
      </c>
      <c r="AD1860">
        <v>6.620073206530356</v>
      </c>
      <c r="AE1860">
        <v>2</v>
      </c>
      <c r="AF1860">
        <v>1</v>
      </c>
    </row>
    <row r="1861" spans="1:32" x14ac:dyDescent="0.35">
      <c r="A1861" s="1">
        <v>45292</v>
      </c>
      <c r="B1861">
        <v>2024</v>
      </c>
      <c r="C1861">
        <v>1</v>
      </c>
      <c r="D1861">
        <v>1</v>
      </c>
      <c r="E1861">
        <v>0</v>
      </c>
      <c r="F1861">
        <v>0</v>
      </c>
      <c r="G1861" t="s">
        <v>267</v>
      </c>
      <c r="H1861" t="s">
        <v>265</v>
      </c>
      <c r="I1861" t="s">
        <v>745</v>
      </c>
      <c r="J1861" t="s">
        <v>746</v>
      </c>
      <c r="K1861" t="s">
        <v>748</v>
      </c>
      <c r="L1861" t="s">
        <v>66</v>
      </c>
      <c r="M1861" t="s">
        <v>1612</v>
      </c>
      <c r="N1861" t="s">
        <v>1613</v>
      </c>
      <c r="O1861">
        <v>880</v>
      </c>
      <c r="P1861">
        <v>1120</v>
      </c>
      <c r="Q1861">
        <v>240</v>
      </c>
      <c r="R1861">
        <v>880</v>
      </c>
      <c r="S1861">
        <v>1120</v>
      </c>
      <c r="T1861">
        <v>240</v>
      </c>
      <c r="U1861">
        <v>0</v>
      </c>
      <c r="V1861">
        <v>0</v>
      </c>
      <c r="W1861">
        <v>1120</v>
      </c>
      <c r="X1861">
        <v>0</v>
      </c>
      <c r="Y1861">
        <v>0</v>
      </c>
      <c r="Z1861">
        <v>127.27272727272727</v>
      </c>
      <c r="AA1861">
        <v>1.2727272727272727</v>
      </c>
      <c r="AB1861">
        <v>0</v>
      </c>
      <c r="AC1861">
        <v>240</v>
      </c>
      <c r="AD1861">
        <v>7.0210839642891401</v>
      </c>
      <c r="AE1861">
        <v>2</v>
      </c>
      <c r="AF1861">
        <v>1</v>
      </c>
    </row>
    <row r="1862" spans="1:32" x14ac:dyDescent="0.35">
      <c r="A1862" s="1">
        <v>45292</v>
      </c>
      <c r="B1862">
        <v>2024</v>
      </c>
      <c r="C1862">
        <v>1</v>
      </c>
      <c r="D1862">
        <v>1</v>
      </c>
      <c r="E1862">
        <v>0</v>
      </c>
      <c r="F1862">
        <v>0</v>
      </c>
      <c r="G1862" t="s">
        <v>629</v>
      </c>
      <c r="H1862" t="s">
        <v>272</v>
      </c>
      <c r="I1862" t="s">
        <v>1096</v>
      </c>
      <c r="J1862" t="s">
        <v>1097</v>
      </c>
      <c r="K1862" t="s">
        <v>1099</v>
      </c>
      <c r="L1862" t="s">
        <v>60</v>
      </c>
      <c r="M1862" t="s">
        <v>1612</v>
      </c>
      <c r="N1862" t="s">
        <v>1613</v>
      </c>
      <c r="O1862">
        <v>8500</v>
      </c>
      <c r="P1862">
        <v>10120</v>
      </c>
      <c r="Q1862">
        <v>1620</v>
      </c>
      <c r="R1862">
        <v>8500</v>
      </c>
      <c r="S1862">
        <v>10120</v>
      </c>
      <c r="T1862">
        <v>1620</v>
      </c>
      <c r="U1862">
        <v>0</v>
      </c>
      <c r="V1862">
        <v>0</v>
      </c>
      <c r="W1862">
        <v>10120</v>
      </c>
      <c r="X1862">
        <v>0</v>
      </c>
      <c r="Y1862">
        <v>0</v>
      </c>
      <c r="Z1862">
        <v>119.05882352941177</v>
      </c>
      <c r="AA1862">
        <v>1.1905882352941177</v>
      </c>
      <c r="AB1862">
        <v>0</v>
      </c>
      <c r="AC1862">
        <v>1620</v>
      </c>
      <c r="AD1862">
        <v>9.2222689428414562</v>
      </c>
      <c r="AE1862">
        <v>1</v>
      </c>
      <c r="AF1862">
        <v>1</v>
      </c>
    </row>
    <row r="1863" spans="1:32" x14ac:dyDescent="0.35">
      <c r="A1863" s="1">
        <v>45352</v>
      </c>
      <c r="B1863">
        <v>2024</v>
      </c>
      <c r="C1863">
        <v>3</v>
      </c>
      <c r="D1863">
        <v>1</v>
      </c>
      <c r="E1863">
        <v>0</v>
      </c>
      <c r="F1863">
        <v>0</v>
      </c>
      <c r="G1863" t="s">
        <v>612</v>
      </c>
      <c r="H1863" t="s">
        <v>610</v>
      </c>
      <c r="I1863" t="s">
        <v>1006</v>
      </c>
      <c r="J1863" t="s">
        <v>1007</v>
      </c>
      <c r="K1863" t="s">
        <v>994</v>
      </c>
      <c r="L1863" t="s">
        <v>96</v>
      </c>
      <c r="M1863" t="s">
        <v>1603</v>
      </c>
      <c r="N1863" t="s">
        <v>1610</v>
      </c>
      <c r="O1863">
        <v>11621</v>
      </c>
      <c r="P1863">
        <v>17258.03</v>
      </c>
      <c r="Q1863">
        <v>5637.0299999999988</v>
      </c>
      <c r="R1863">
        <v>11621</v>
      </c>
      <c r="S1863">
        <v>17258.03</v>
      </c>
      <c r="T1863">
        <v>5637.0299999999988</v>
      </c>
      <c r="U1863">
        <v>0</v>
      </c>
      <c r="V1863">
        <v>0</v>
      </c>
      <c r="W1863">
        <v>17258.03</v>
      </c>
      <c r="X1863">
        <v>0</v>
      </c>
      <c r="Y1863">
        <v>-11863.91</v>
      </c>
      <c r="Z1863">
        <v>148.50727131916358</v>
      </c>
      <c r="AA1863">
        <v>1.4850727131916357</v>
      </c>
      <c r="AB1863">
        <v>0</v>
      </c>
      <c r="AC1863">
        <v>5637.0299999999988</v>
      </c>
      <c r="AD1863">
        <v>9.7560328213909973</v>
      </c>
      <c r="AE1863">
        <v>2</v>
      </c>
      <c r="AF1863">
        <v>1</v>
      </c>
    </row>
    <row r="1864" spans="1:32" x14ac:dyDescent="0.35">
      <c r="A1864" s="1">
        <v>45323</v>
      </c>
      <c r="B1864">
        <v>2024</v>
      </c>
      <c r="C1864">
        <v>2</v>
      </c>
      <c r="D1864">
        <v>1</v>
      </c>
      <c r="E1864">
        <v>0</v>
      </c>
      <c r="F1864">
        <v>0</v>
      </c>
      <c r="G1864" t="s">
        <v>612</v>
      </c>
      <c r="H1864" t="s">
        <v>610</v>
      </c>
      <c r="I1864" t="s">
        <v>1096</v>
      </c>
      <c r="J1864" t="s">
        <v>1097</v>
      </c>
      <c r="K1864" t="s">
        <v>1099</v>
      </c>
      <c r="L1864" t="s">
        <v>93</v>
      </c>
      <c r="M1864" t="s">
        <v>1603</v>
      </c>
      <c r="N1864" t="s">
        <v>1608</v>
      </c>
      <c r="O1864">
        <v>171250</v>
      </c>
      <c r="P1864">
        <v>201470.68</v>
      </c>
      <c r="Q1864">
        <v>30220.679999999993</v>
      </c>
      <c r="R1864">
        <v>171250</v>
      </c>
      <c r="S1864">
        <v>201470.68</v>
      </c>
      <c r="T1864">
        <v>30220.679999999993</v>
      </c>
      <c r="U1864">
        <v>0</v>
      </c>
      <c r="V1864">
        <v>0</v>
      </c>
      <c r="W1864">
        <v>201470.68</v>
      </c>
      <c r="X1864">
        <v>0</v>
      </c>
      <c r="Y1864">
        <v>-36443.100000000006</v>
      </c>
      <c r="Z1864">
        <v>117.64711240875911</v>
      </c>
      <c r="AA1864">
        <v>1.1764711240875911</v>
      </c>
      <c r="AB1864">
        <v>0</v>
      </c>
      <c r="AC1864">
        <v>30220.679999999993</v>
      </c>
      <c r="AD1864">
        <v>12.213399141096595</v>
      </c>
      <c r="AE1864">
        <v>1</v>
      </c>
      <c r="AF1864">
        <v>1</v>
      </c>
    </row>
    <row r="1865" spans="1:32" x14ac:dyDescent="0.35">
      <c r="A1865" s="1">
        <v>45292</v>
      </c>
      <c r="B1865">
        <v>2024</v>
      </c>
      <c r="C1865">
        <v>1</v>
      </c>
      <c r="D1865">
        <v>1</v>
      </c>
      <c r="E1865">
        <v>0</v>
      </c>
      <c r="F1865">
        <v>0</v>
      </c>
      <c r="G1865" t="s">
        <v>612</v>
      </c>
      <c r="H1865" t="s">
        <v>610</v>
      </c>
      <c r="I1865" t="s">
        <v>892</v>
      </c>
      <c r="J1865" t="s">
        <v>893</v>
      </c>
      <c r="K1865" t="s">
        <v>895</v>
      </c>
      <c r="L1865" t="s">
        <v>90</v>
      </c>
      <c r="M1865" t="s">
        <v>1603</v>
      </c>
      <c r="N1865" t="s">
        <v>1604</v>
      </c>
      <c r="O1865">
        <v>1700</v>
      </c>
      <c r="P1865">
        <v>2658</v>
      </c>
      <c r="Q1865">
        <v>958</v>
      </c>
      <c r="R1865">
        <v>1700</v>
      </c>
      <c r="S1865">
        <v>2658</v>
      </c>
      <c r="T1865">
        <v>958</v>
      </c>
      <c r="U1865">
        <v>0</v>
      </c>
      <c r="V1865">
        <v>0</v>
      </c>
      <c r="W1865">
        <v>2658</v>
      </c>
      <c r="X1865">
        <v>0</v>
      </c>
      <c r="Y1865">
        <v>-2658</v>
      </c>
      <c r="Z1865">
        <v>156.35294117647058</v>
      </c>
      <c r="AA1865">
        <v>1.5635294117647058</v>
      </c>
      <c r="AB1865">
        <v>0</v>
      </c>
      <c r="AC1865">
        <v>958</v>
      </c>
      <c r="AD1865">
        <v>7.8853292392731911</v>
      </c>
      <c r="AE1865">
        <v>2</v>
      </c>
      <c r="AF1865">
        <v>1</v>
      </c>
    </row>
    <row r="1866" spans="1:32" x14ac:dyDescent="0.35">
      <c r="A1866" s="1">
        <v>45323</v>
      </c>
      <c r="B1866">
        <v>2024</v>
      </c>
      <c r="C1866">
        <v>2</v>
      </c>
      <c r="D1866">
        <v>1</v>
      </c>
      <c r="E1866">
        <v>0</v>
      </c>
      <c r="F1866">
        <v>0</v>
      </c>
      <c r="G1866" t="s">
        <v>612</v>
      </c>
      <c r="H1866" t="s">
        <v>610</v>
      </c>
      <c r="I1866" t="s">
        <v>1003</v>
      </c>
      <c r="J1866" t="s">
        <v>1004</v>
      </c>
      <c r="K1866" t="s">
        <v>994</v>
      </c>
      <c r="L1866" t="s">
        <v>96</v>
      </c>
      <c r="M1866" t="s">
        <v>1603</v>
      </c>
      <c r="N1866" t="s">
        <v>1608</v>
      </c>
      <c r="O1866">
        <v>4738</v>
      </c>
      <c r="P1866">
        <v>8996.59</v>
      </c>
      <c r="Q1866">
        <v>4258.59</v>
      </c>
      <c r="R1866">
        <v>4738</v>
      </c>
      <c r="S1866">
        <v>8996.59</v>
      </c>
      <c r="T1866">
        <v>4258.59</v>
      </c>
      <c r="U1866">
        <v>0</v>
      </c>
      <c r="V1866">
        <v>0</v>
      </c>
      <c r="W1866">
        <v>8996.59</v>
      </c>
      <c r="X1866">
        <v>0</v>
      </c>
      <c r="Y1866">
        <v>-5142.38</v>
      </c>
      <c r="Z1866">
        <v>189.88159560996201</v>
      </c>
      <c r="AA1866">
        <v>1.8988159560996201</v>
      </c>
      <c r="AB1866">
        <v>0</v>
      </c>
      <c r="AC1866">
        <v>4258.59</v>
      </c>
      <c r="AD1866">
        <v>9.1046008956329363</v>
      </c>
      <c r="AE1866">
        <v>2</v>
      </c>
      <c r="AF1866">
        <v>1</v>
      </c>
    </row>
    <row r="1867" spans="1:32" x14ac:dyDescent="0.35">
      <c r="A1867" s="1">
        <v>45292</v>
      </c>
      <c r="B1867">
        <v>2024</v>
      </c>
      <c r="C1867">
        <v>1</v>
      </c>
      <c r="D1867">
        <v>1</v>
      </c>
      <c r="E1867">
        <v>0</v>
      </c>
      <c r="F1867">
        <v>0</v>
      </c>
      <c r="G1867" t="s">
        <v>267</v>
      </c>
      <c r="H1867" t="s">
        <v>265</v>
      </c>
      <c r="I1867" t="s">
        <v>969</v>
      </c>
      <c r="J1867" t="s">
        <v>970</v>
      </c>
      <c r="K1867" t="s">
        <v>972</v>
      </c>
      <c r="L1867" t="s">
        <v>63</v>
      </c>
      <c r="M1867" t="s">
        <v>1612</v>
      </c>
      <c r="N1867" t="s">
        <v>1613</v>
      </c>
      <c r="O1867">
        <v>803750</v>
      </c>
      <c r="P1867">
        <v>942750</v>
      </c>
      <c r="Q1867">
        <v>139000</v>
      </c>
      <c r="R1867">
        <v>598130</v>
      </c>
      <c r="S1867">
        <v>733000</v>
      </c>
      <c r="T1867">
        <v>134870</v>
      </c>
      <c r="U1867">
        <v>0</v>
      </c>
      <c r="V1867">
        <v>0</v>
      </c>
      <c r="W1867">
        <v>733000</v>
      </c>
      <c r="X1867">
        <v>0</v>
      </c>
      <c r="Y1867">
        <v>86250</v>
      </c>
      <c r="Z1867">
        <v>117.29393468118197</v>
      </c>
      <c r="AA1867">
        <v>1.2254860983398257</v>
      </c>
      <c r="AB1867">
        <v>0</v>
      </c>
      <c r="AC1867">
        <v>134870</v>
      </c>
      <c r="AD1867">
        <v>13.504900980868788</v>
      </c>
      <c r="AE1867">
        <v>1</v>
      </c>
      <c r="AF1867">
        <v>1</v>
      </c>
    </row>
    <row r="1868" spans="1:32" x14ac:dyDescent="0.35">
      <c r="A1868" s="1">
        <v>45292</v>
      </c>
      <c r="B1868">
        <v>2024</v>
      </c>
      <c r="C1868">
        <v>1</v>
      </c>
      <c r="D1868">
        <v>1</v>
      </c>
      <c r="E1868">
        <v>0</v>
      </c>
      <c r="F1868">
        <v>0</v>
      </c>
      <c r="G1868" t="s">
        <v>267</v>
      </c>
      <c r="H1868" t="s">
        <v>265</v>
      </c>
      <c r="I1868" t="s">
        <v>768</v>
      </c>
      <c r="J1868" t="s">
        <v>769</v>
      </c>
      <c r="K1868" t="s">
        <v>771</v>
      </c>
      <c r="L1868" t="s">
        <v>63</v>
      </c>
      <c r="M1868" t="s">
        <v>1612</v>
      </c>
      <c r="N1868" t="s">
        <v>1613</v>
      </c>
      <c r="O1868">
        <v>380</v>
      </c>
      <c r="P1868">
        <v>500</v>
      </c>
      <c r="Q1868">
        <v>120</v>
      </c>
      <c r="R1868">
        <v>380</v>
      </c>
      <c r="S1868">
        <v>500</v>
      </c>
      <c r="T1868">
        <v>120</v>
      </c>
      <c r="U1868">
        <v>0</v>
      </c>
      <c r="V1868">
        <v>0</v>
      </c>
      <c r="W1868">
        <v>500</v>
      </c>
      <c r="X1868">
        <v>0</v>
      </c>
      <c r="Y1868">
        <v>0</v>
      </c>
      <c r="Z1868">
        <v>131.57894736842107</v>
      </c>
      <c r="AA1868">
        <v>1.3157894736842106</v>
      </c>
      <c r="AB1868">
        <v>0</v>
      </c>
      <c r="AC1868">
        <v>120</v>
      </c>
      <c r="AD1868">
        <v>6.2146080984221914</v>
      </c>
      <c r="AE1868">
        <v>2</v>
      </c>
      <c r="AF1868">
        <v>1</v>
      </c>
    </row>
    <row r="1869" spans="1:32" x14ac:dyDescent="0.35">
      <c r="A1869" s="1">
        <v>45505</v>
      </c>
      <c r="B1869">
        <v>2024</v>
      </c>
      <c r="C1869">
        <v>8</v>
      </c>
      <c r="D1869">
        <v>3</v>
      </c>
      <c r="E1869">
        <v>1</v>
      </c>
      <c r="F1869">
        <v>0</v>
      </c>
      <c r="G1869" t="s">
        <v>267</v>
      </c>
      <c r="H1869" t="s">
        <v>265</v>
      </c>
      <c r="I1869" t="s">
        <v>768</v>
      </c>
      <c r="J1869" t="s">
        <v>769</v>
      </c>
      <c r="K1869" t="s">
        <v>771</v>
      </c>
      <c r="L1869" t="s">
        <v>63</v>
      </c>
      <c r="M1869" t="s">
        <v>1612</v>
      </c>
      <c r="N1869" t="s">
        <v>1620</v>
      </c>
      <c r="O1869">
        <v>340</v>
      </c>
      <c r="P1869">
        <v>500</v>
      </c>
      <c r="Q1869">
        <v>160</v>
      </c>
      <c r="R1869">
        <v>-40</v>
      </c>
      <c r="S1869">
        <v>0</v>
      </c>
      <c r="T1869">
        <v>40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147.05882352941177</v>
      </c>
      <c r="AA1869">
        <v>0</v>
      </c>
      <c r="AB1869">
        <v>0</v>
      </c>
      <c r="AC1869">
        <v>40</v>
      </c>
      <c r="AD1869">
        <v>0</v>
      </c>
      <c r="AE1869">
        <v>2</v>
      </c>
      <c r="AF1869">
        <v>1</v>
      </c>
    </row>
    <row r="1870" spans="1:32" x14ac:dyDescent="0.35">
      <c r="A1870" s="1">
        <v>45292</v>
      </c>
      <c r="B1870">
        <v>2024</v>
      </c>
      <c r="C1870">
        <v>1</v>
      </c>
      <c r="D1870">
        <v>1</v>
      </c>
      <c r="E1870">
        <v>0</v>
      </c>
      <c r="F1870">
        <v>0</v>
      </c>
      <c r="G1870" t="s">
        <v>612</v>
      </c>
      <c r="H1870" t="s">
        <v>610</v>
      </c>
      <c r="I1870" t="s">
        <v>706</v>
      </c>
      <c r="J1870" t="s">
        <v>707</v>
      </c>
      <c r="K1870" t="s">
        <v>703</v>
      </c>
      <c r="L1870" t="s">
        <v>96</v>
      </c>
      <c r="M1870" t="s">
        <v>1603</v>
      </c>
      <c r="N1870" t="s">
        <v>1604</v>
      </c>
      <c r="O1870">
        <v>340</v>
      </c>
      <c r="P1870">
        <v>491.15</v>
      </c>
      <c r="Q1870">
        <v>151.14999999999998</v>
      </c>
      <c r="R1870">
        <v>340</v>
      </c>
      <c r="S1870">
        <v>491.15</v>
      </c>
      <c r="T1870">
        <v>151.14999999999998</v>
      </c>
      <c r="U1870">
        <v>0</v>
      </c>
      <c r="V1870">
        <v>0</v>
      </c>
      <c r="W1870">
        <v>491.15</v>
      </c>
      <c r="X1870">
        <v>0</v>
      </c>
      <c r="Y1870">
        <v>-491.15</v>
      </c>
      <c r="Z1870">
        <v>144.45588235294119</v>
      </c>
      <c r="AA1870">
        <v>1.4445588235294118</v>
      </c>
      <c r="AB1870">
        <v>0</v>
      </c>
      <c r="AC1870">
        <v>151.14999999999998</v>
      </c>
      <c r="AD1870">
        <v>6.196749580120879</v>
      </c>
      <c r="AE1870">
        <v>2</v>
      </c>
      <c r="AF1870">
        <v>1</v>
      </c>
    </row>
    <row r="1871" spans="1:32" x14ac:dyDescent="0.35">
      <c r="A1871" s="1">
        <v>45292</v>
      </c>
      <c r="B1871">
        <v>2024</v>
      </c>
      <c r="C1871">
        <v>1</v>
      </c>
      <c r="D1871">
        <v>1</v>
      </c>
      <c r="E1871">
        <v>0</v>
      </c>
      <c r="F1871">
        <v>0</v>
      </c>
      <c r="G1871" t="s">
        <v>612</v>
      </c>
      <c r="H1871" t="s">
        <v>610</v>
      </c>
      <c r="I1871" t="s">
        <v>736</v>
      </c>
      <c r="J1871" t="s">
        <v>737</v>
      </c>
      <c r="K1871" t="s">
        <v>703</v>
      </c>
      <c r="L1871" t="s">
        <v>87</v>
      </c>
      <c r="M1871" t="s">
        <v>1603</v>
      </c>
      <c r="N1871" t="s">
        <v>1604</v>
      </c>
      <c r="O1871">
        <v>3536</v>
      </c>
      <c r="P1871">
        <v>4413.72</v>
      </c>
      <c r="Q1871">
        <v>877.72000000000025</v>
      </c>
      <c r="R1871">
        <v>3536</v>
      </c>
      <c r="S1871">
        <v>4413.72</v>
      </c>
      <c r="T1871">
        <v>877.72000000000025</v>
      </c>
      <c r="U1871">
        <v>0</v>
      </c>
      <c r="V1871">
        <v>0</v>
      </c>
      <c r="W1871">
        <v>4413.72</v>
      </c>
      <c r="X1871">
        <v>0</v>
      </c>
      <c r="Y1871">
        <v>4413.72</v>
      </c>
      <c r="Z1871">
        <v>124.82239819004526</v>
      </c>
      <c r="AA1871">
        <v>1.2482239819004526</v>
      </c>
      <c r="AB1871">
        <v>0</v>
      </c>
      <c r="AC1871">
        <v>877.72000000000025</v>
      </c>
      <c r="AD1871">
        <v>8.3924731502781214</v>
      </c>
      <c r="AE1871">
        <v>1</v>
      </c>
      <c r="AF1871">
        <v>1</v>
      </c>
    </row>
    <row r="1872" spans="1:32" x14ac:dyDescent="0.35">
      <c r="A1872" s="1">
        <v>45323</v>
      </c>
      <c r="B1872">
        <v>2024</v>
      </c>
      <c r="C1872">
        <v>2</v>
      </c>
      <c r="D1872">
        <v>1</v>
      </c>
      <c r="E1872">
        <v>0</v>
      </c>
      <c r="F1872">
        <v>0</v>
      </c>
      <c r="G1872" t="s">
        <v>612</v>
      </c>
      <c r="H1872" t="s">
        <v>610</v>
      </c>
      <c r="I1872" t="s">
        <v>796</v>
      </c>
      <c r="J1872" t="s">
        <v>797</v>
      </c>
      <c r="K1872" t="s">
        <v>787</v>
      </c>
      <c r="L1872" t="s">
        <v>96</v>
      </c>
      <c r="M1872" t="s">
        <v>1603</v>
      </c>
      <c r="N1872" t="s">
        <v>1608</v>
      </c>
      <c r="O1872">
        <v>858</v>
      </c>
      <c r="P1872">
        <v>1250</v>
      </c>
      <c r="Q1872">
        <v>392</v>
      </c>
      <c r="R1872">
        <v>858</v>
      </c>
      <c r="S1872">
        <v>1250</v>
      </c>
      <c r="T1872">
        <v>392</v>
      </c>
      <c r="U1872">
        <v>0</v>
      </c>
      <c r="V1872">
        <v>0</v>
      </c>
      <c r="W1872">
        <v>1250</v>
      </c>
      <c r="X1872">
        <v>0</v>
      </c>
      <c r="Y1872">
        <v>0</v>
      </c>
      <c r="Z1872">
        <v>145.6876456876457</v>
      </c>
      <c r="AA1872">
        <v>1.4568764568764569</v>
      </c>
      <c r="AB1872">
        <v>0</v>
      </c>
      <c r="AC1872">
        <v>392</v>
      </c>
      <c r="AD1872">
        <v>7.1308988302963465</v>
      </c>
      <c r="AE1872">
        <v>2</v>
      </c>
      <c r="AF1872">
        <v>1</v>
      </c>
    </row>
    <row r="1873" spans="1:32" x14ac:dyDescent="0.35">
      <c r="A1873" s="1">
        <v>45323</v>
      </c>
      <c r="B1873">
        <v>2024</v>
      </c>
      <c r="C1873">
        <v>2</v>
      </c>
      <c r="D1873">
        <v>1</v>
      </c>
      <c r="E1873">
        <v>0</v>
      </c>
      <c r="F1873">
        <v>0</v>
      </c>
      <c r="G1873" t="s">
        <v>612</v>
      </c>
      <c r="H1873" t="s">
        <v>610</v>
      </c>
      <c r="I1873" t="s">
        <v>865</v>
      </c>
      <c r="J1873" t="s">
        <v>866</v>
      </c>
      <c r="K1873" t="s">
        <v>219</v>
      </c>
      <c r="L1873" t="s">
        <v>96</v>
      </c>
      <c r="M1873" t="s">
        <v>1603</v>
      </c>
      <c r="N1873" t="s">
        <v>1608</v>
      </c>
      <c r="O1873">
        <v>1164</v>
      </c>
      <c r="P1873">
        <v>4026</v>
      </c>
      <c r="Q1873">
        <v>2862</v>
      </c>
      <c r="R1873">
        <v>1164</v>
      </c>
      <c r="S1873">
        <v>4026</v>
      </c>
      <c r="T1873">
        <v>2862</v>
      </c>
      <c r="U1873">
        <v>0</v>
      </c>
      <c r="V1873">
        <v>0</v>
      </c>
      <c r="W1873">
        <v>4026</v>
      </c>
      <c r="X1873">
        <v>0</v>
      </c>
      <c r="Y1873">
        <v>-4026</v>
      </c>
      <c r="Z1873">
        <v>345.87628865979383</v>
      </c>
      <c r="AA1873">
        <v>3.4587628865979383</v>
      </c>
      <c r="AB1873">
        <v>0</v>
      </c>
      <c r="AC1873">
        <v>2862</v>
      </c>
      <c r="AD1873">
        <v>8.3005286061997374</v>
      </c>
      <c r="AE1873">
        <v>2</v>
      </c>
      <c r="AF1873">
        <v>1</v>
      </c>
    </row>
    <row r="1874" spans="1:32" x14ac:dyDescent="0.35">
      <c r="A1874" s="1">
        <v>45383</v>
      </c>
      <c r="B1874">
        <v>2024</v>
      </c>
      <c r="C1874">
        <v>4</v>
      </c>
      <c r="D1874">
        <v>2</v>
      </c>
      <c r="E1874">
        <v>0</v>
      </c>
      <c r="F1874">
        <v>0</v>
      </c>
      <c r="G1874" t="s">
        <v>612</v>
      </c>
      <c r="H1874" t="s">
        <v>610</v>
      </c>
      <c r="I1874" t="s">
        <v>1343</v>
      </c>
      <c r="J1874" t="s">
        <v>1344</v>
      </c>
      <c r="K1874" t="s">
        <v>1346</v>
      </c>
      <c r="L1874" t="s">
        <v>90</v>
      </c>
      <c r="M1874" t="s">
        <v>1603</v>
      </c>
      <c r="N1874" t="s">
        <v>1607</v>
      </c>
      <c r="O1874">
        <v>-45399</v>
      </c>
      <c r="P1874">
        <v>-73049</v>
      </c>
      <c r="Q1874">
        <v>-27650</v>
      </c>
      <c r="R1874">
        <v>-45399</v>
      </c>
      <c r="S1874">
        <v>-73049</v>
      </c>
      <c r="T1874">
        <v>-27650</v>
      </c>
      <c r="U1874">
        <v>0</v>
      </c>
      <c r="V1874">
        <v>0</v>
      </c>
      <c r="W1874">
        <v>-73049</v>
      </c>
      <c r="X1874">
        <v>0</v>
      </c>
      <c r="Y1874">
        <v>6983</v>
      </c>
      <c r="Z1874">
        <v>160.90442520760368</v>
      </c>
      <c r="AA1874">
        <v>1.6090442520760369</v>
      </c>
      <c r="AB1874">
        <v>0</v>
      </c>
      <c r="AC1874">
        <v>27650</v>
      </c>
      <c r="AD1874">
        <v>11.198885727831211</v>
      </c>
      <c r="AE1874">
        <v>2</v>
      </c>
      <c r="AF1874">
        <v>0</v>
      </c>
    </row>
    <row r="1875" spans="1:32" x14ac:dyDescent="0.35">
      <c r="A1875" s="1">
        <v>45352</v>
      </c>
      <c r="B1875">
        <v>2024</v>
      </c>
      <c r="C1875">
        <v>3</v>
      </c>
      <c r="D1875">
        <v>1</v>
      </c>
      <c r="E1875">
        <v>0</v>
      </c>
      <c r="F1875">
        <v>0</v>
      </c>
      <c r="G1875" t="s">
        <v>612</v>
      </c>
      <c r="H1875" t="s">
        <v>610</v>
      </c>
      <c r="I1875" t="s">
        <v>969</v>
      </c>
      <c r="J1875" t="s">
        <v>970</v>
      </c>
      <c r="K1875" t="s">
        <v>972</v>
      </c>
      <c r="L1875" t="s">
        <v>87</v>
      </c>
      <c r="M1875" t="s">
        <v>1603</v>
      </c>
      <c r="N1875" t="s">
        <v>1610</v>
      </c>
      <c r="O1875">
        <v>821676</v>
      </c>
      <c r="P1875">
        <v>923021.33</v>
      </c>
      <c r="Q1875">
        <v>101345.32999999996</v>
      </c>
      <c r="R1875">
        <v>821676</v>
      </c>
      <c r="S1875">
        <v>923021.33</v>
      </c>
      <c r="T1875">
        <v>101345.32999999996</v>
      </c>
      <c r="U1875">
        <v>0</v>
      </c>
      <c r="V1875">
        <v>0</v>
      </c>
      <c r="W1875">
        <v>923021.33</v>
      </c>
      <c r="X1875">
        <v>0</v>
      </c>
      <c r="Y1875">
        <v>30167.790000000037</v>
      </c>
      <c r="Z1875">
        <v>112.33397713940774</v>
      </c>
      <c r="AA1875">
        <v>1.1233397713940774</v>
      </c>
      <c r="AB1875">
        <v>0</v>
      </c>
      <c r="AC1875">
        <v>101345.32999999996</v>
      </c>
      <c r="AD1875">
        <v>13.735407622643756</v>
      </c>
      <c r="AE1875">
        <v>1</v>
      </c>
      <c r="AF1875">
        <v>1</v>
      </c>
    </row>
    <row r="1876" spans="1:32" x14ac:dyDescent="0.35">
      <c r="A1876" s="1">
        <v>45352</v>
      </c>
      <c r="B1876">
        <v>2024</v>
      </c>
      <c r="C1876">
        <v>3</v>
      </c>
      <c r="D1876">
        <v>1</v>
      </c>
      <c r="E1876">
        <v>0</v>
      </c>
      <c r="F1876">
        <v>0</v>
      </c>
      <c r="G1876" t="s">
        <v>612</v>
      </c>
      <c r="H1876" t="s">
        <v>610</v>
      </c>
      <c r="I1876" t="s">
        <v>991</v>
      </c>
      <c r="J1876" t="s">
        <v>992</v>
      </c>
      <c r="K1876" t="s">
        <v>994</v>
      </c>
      <c r="L1876" t="s">
        <v>87</v>
      </c>
      <c r="M1876" t="s">
        <v>1603</v>
      </c>
      <c r="N1876" t="s">
        <v>1610</v>
      </c>
      <c r="O1876">
        <v>16660</v>
      </c>
      <c r="P1876">
        <v>35833.75</v>
      </c>
      <c r="Q1876">
        <v>19173.75</v>
      </c>
      <c r="R1876">
        <v>16660</v>
      </c>
      <c r="S1876">
        <v>35833.75</v>
      </c>
      <c r="T1876">
        <v>19173.75</v>
      </c>
      <c r="U1876">
        <v>0</v>
      </c>
      <c r="V1876">
        <v>0</v>
      </c>
      <c r="W1876">
        <v>35833.75</v>
      </c>
      <c r="X1876">
        <v>0</v>
      </c>
      <c r="Y1876">
        <v>-978.11000000000058</v>
      </c>
      <c r="Z1876">
        <v>215.08853541416565</v>
      </c>
      <c r="AA1876">
        <v>2.1508853541416566</v>
      </c>
      <c r="AB1876">
        <v>0</v>
      </c>
      <c r="AC1876">
        <v>19173.75</v>
      </c>
      <c r="AD1876">
        <v>10.486645465721118</v>
      </c>
      <c r="AE1876">
        <v>2</v>
      </c>
      <c r="AF1876">
        <v>1</v>
      </c>
    </row>
    <row r="1877" spans="1:32" x14ac:dyDescent="0.35">
      <c r="A1877" s="1">
        <v>45413</v>
      </c>
      <c r="B1877">
        <v>2024</v>
      </c>
      <c r="C1877">
        <v>5</v>
      </c>
      <c r="D1877">
        <v>2</v>
      </c>
      <c r="E1877">
        <v>1</v>
      </c>
      <c r="F1877">
        <v>0</v>
      </c>
      <c r="G1877" t="s">
        <v>612</v>
      </c>
      <c r="H1877" t="s">
        <v>610</v>
      </c>
      <c r="I1877" t="s">
        <v>736</v>
      </c>
      <c r="J1877" t="s">
        <v>737</v>
      </c>
      <c r="K1877" t="s">
        <v>703</v>
      </c>
      <c r="L1877" t="s">
        <v>93</v>
      </c>
      <c r="M1877" t="s">
        <v>1603</v>
      </c>
      <c r="N1877" t="s">
        <v>1605</v>
      </c>
      <c r="O1877">
        <v>3536</v>
      </c>
      <c r="P1877">
        <v>4414.29</v>
      </c>
      <c r="Q1877">
        <v>878.29</v>
      </c>
      <c r="R1877">
        <v>3536</v>
      </c>
      <c r="S1877">
        <v>4414.29</v>
      </c>
      <c r="T1877">
        <v>878.29</v>
      </c>
      <c r="U1877">
        <v>0</v>
      </c>
      <c r="V1877">
        <v>0</v>
      </c>
      <c r="W1877">
        <v>4414.29</v>
      </c>
      <c r="X1877">
        <v>0</v>
      </c>
      <c r="Y1877">
        <v>3261.3900000000003</v>
      </c>
      <c r="Z1877">
        <v>124.83851809954751</v>
      </c>
      <c r="AA1877">
        <v>1.2483851809954751</v>
      </c>
      <c r="AB1877">
        <v>0</v>
      </c>
      <c r="AC1877">
        <v>878.29</v>
      </c>
      <c r="AD1877">
        <v>8.3926022847038393</v>
      </c>
      <c r="AE1877">
        <v>1</v>
      </c>
      <c r="AF1877">
        <v>1</v>
      </c>
    </row>
    <row r="1878" spans="1:32" x14ac:dyDescent="0.35">
      <c r="A1878" s="1">
        <v>45444</v>
      </c>
      <c r="B1878">
        <v>2024</v>
      </c>
      <c r="C1878">
        <v>6</v>
      </c>
      <c r="D1878">
        <v>2</v>
      </c>
      <c r="E1878">
        <v>1</v>
      </c>
      <c r="F1878">
        <v>0</v>
      </c>
      <c r="G1878" t="s">
        <v>267</v>
      </c>
      <c r="H1878" t="s">
        <v>265</v>
      </c>
      <c r="I1878" t="s">
        <v>969</v>
      </c>
      <c r="J1878" t="s">
        <v>970</v>
      </c>
      <c r="K1878" t="s">
        <v>972</v>
      </c>
      <c r="L1878" t="s">
        <v>66</v>
      </c>
      <c r="M1878" t="s">
        <v>1612</v>
      </c>
      <c r="N1878" t="s">
        <v>1618</v>
      </c>
      <c r="O1878">
        <v>44750</v>
      </c>
      <c r="P1878">
        <v>44620</v>
      </c>
      <c r="Q1878">
        <v>-130</v>
      </c>
      <c r="R1878">
        <v>44750</v>
      </c>
      <c r="S1878">
        <v>44620</v>
      </c>
      <c r="T1878">
        <v>-130</v>
      </c>
      <c r="U1878">
        <v>0</v>
      </c>
      <c r="V1878">
        <v>0</v>
      </c>
      <c r="W1878">
        <v>0</v>
      </c>
      <c r="X1878">
        <v>44620</v>
      </c>
      <c r="Y1878">
        <v>0</v>
      </c>
      <c r="Z1878">
        <v>99.709497206703915</v>
      </c>
      <c r="AA1878">
        <v>0.99709497206703912</v>
      </c>
      <c r="AB1878">
        <v>1</v>
      </c>
      <c r="AC1878">
        <v>130</v>
      </c>
      <c r="AD1878">
        <v>10.705937467986523</v>
      </c>
      <c r="AE1878">
        <v>0</v>
      </c>
      <c r="AF1878">
        <v>0</v>
      </c>
    </row>
    <row r="1879" spans="1:32" x14ac:dyDescent="0.35">
      <c r="A1879" s="1">
        <v>45505</v>
      </c>
      <c r="B1879">
        <v>2024</v>
      </c>
      <c r="C1879">
        <v>8</v>
      </c>
      <c r="D1879">
        <v>3</v>
      </c>
      <c r="E1879">
        <v>1</v>
      </c>
      <c r="F1879">
        <v>0</v>
      </c>
      <c r="G1879" t="s">
        <v>267</v>
      </c>
      <c r="H1879" t="s">
        <v>265</v>
      </c>
      <c r="I1879" t="s">
        <v>969</v>
      </c>
      <c r="J1879" t="s">
        <v>970</v>
      </c>
      <c r="K1879" t="s">
        <v>972</v>
      </c>
      <c r="L1879" t="s">
        <v>66</v>
      </c>
      <c r="M1879" t="s">
        <v>1612</v>
      </c>
      <c r="N1879" t="s">
        <v>1620</v>
      </c>
      <c r="O1879">
        <v>44750</v>
      </c>
      <c r="P1879">
        <v>44660</v>
      </c>
      <c r="Q1879">
        <v>-90</v>
      </c>
      <c r="R1879">
        <v>44750</v>
      </c>
      <c r="S1879">
        <v>44660</v>
      </c>
      <c r="T1879">
        <v>-90</v>
      </c>
      <c r="U1879">
        <v>0</v>
      </c>
      <c r="V1879">
        <v>0</v>
      </c>
      <c r="W1879">
        <v>13.333333333333334</v>
      </c>
      <c r="X1879">
        <v>44640.001493428892</v>
      </c>
      <c r="Y1879">
        <v>44660</v>
      </c>
      <c r="Z1879">
        <v>99.798882681564251</v>
      </c>
      <c r="AA1879">
        <v>0.99798882681564249</v>
      </c>
      <c r="AB1879">
        <v>1.000149309431335</v>
      </c>
      <c r="AC1879">
        <v>90</v>
      </c>
      <c r="AD1879">
        <v>10.706833525394149</v>
      </c>
      <c r="AE1879">
        <v>0</v>
      </c>
      <c r="AF1879">
        <v>0</v>
      </c>
    </row>
    <row r="1880" spans="1:32" x14ac:dyDescent="0.35">
      <c r="A1880" s="1">
        <v>45292</v>
      </c>
      <c r="B1880">
        <v>2024</v>
      </c>
      <c r="C1880">
        <v>1</v>
      </c>
      <c r="D1880">
        <v>1</v>
      </c>
      <c r="E1880">
        <v>0</v>
      </c>
      <c r="F1880">
        <v>0</v>
      </c>
      <c r="G1880" t="s">
        <v>267</v>
      </c>
      <c r="H1880" t="s">
        <v>265</v>
      </c>
      <c r="I1880" t="s">
        <v>669</v>
      </c>
      <c r="J1880" t="s">
        <v>670</v>
      </c>
      <c r="K1880" t="s">
        <v>672</v>
      </c>
      <c r="L1880" t="s">
        <v>60</v>
      </c>
      <c r="M1880" t="s">
        <v>1612</v>
      </c>
      <c r="N1880" t="s">
        <v>1613</v>
      </c>
      <c r="O1880">
        <v>17380</v>
      </c>
      <c r="P1880">
        <v>16120</v>
      </c>
      <c r="Q1880">
        <v>-1260</v>
      </c>
      <c r="R1880">
        <v>17380</v>
      </c>
      <c r="S1880">
        <v>16120</v>
      </c>
      <c r="T1880">
        <v>-1260</v>
      </c>
      <c r="U1880">
        <v>0</v>
      </c>
      <c r="V1880">
        <v>0</v>
      </c>
      <c r="W1880">
        <v>8060</v>
      </c>
      <c r="X1880">
        <v>11398.561312727146</v>
      </c>
      <c r="Y1880">
        <v>-16120</v>
      </c>
      <c r="Z1880">
        <v>92.750287686996543</v>
      </c>
      <c r="AA1880">
        <v>0.92750287686996546</v>
      </c>
      <c r="AB1880">
        <v>0.70710678118654746</v>
      </c>
      <c r="AC1880">
        <v>1260</v>
      </c>
      <c r="AD1880">
        <v>9.6878160160606193</v>
      </c>
      <c r="AE1880">
        <v>0</v>
      </c>
      <c r="AF1880">
        <v>0</v>
      </c>
    </row>
    <row r="1881" spans="1:32" x14ac:dyDescent="0.35">
      <c r="A1881" s="1">
        <v>45352</v>
      </c>
      <c r="B1881">
        <v>2024</v>
      </c>
      <c r="C1881">
        <v>3</v>
      </c>
      <c r="D1881">
        <v>1</v>
      </c>
      <c r="E1881">
        <v>0</v>
      </c>
      <c r="F1881">
        <v>0</v>
      </c>
      <c r="G1881" t="s">
        <v>267</v>
      </c>
      <c r="H1881" t="s">
        <v>265</v>
      </c>
      <c r="I1881" t="s">
        <v>669</v>
      </c>
      <c r="J1881" t="s">
        <v>670</v>
      </c>
      <c r="K1881" t="s">
        <v>672</v>
      </c>
      <c r="L1881" t="s">
        <v>60</v>
      </c>
      <c r="M1881" t="s">
        <v>1612</v>
      </c>
      <c r="N1881" t="s">
        <v>1615</v>
      </c>
      <c r="O1881">
        <v>17380</v>
      </c>
      <c r="P1881">
        <v>16120</v>
      </c>
      <c r="Q1881">
        <v>-1260</v>
      </c>
      <c r="R1881">
        <v>17000</v>
      </c>
      <c r="S1881">
        <v>16120</v>
      </c>
      <c r="T1881">
        <v>-880</v>
      </c>
      <c r="U1881">
        <v>0</v>
      </c>
      <c r="V1881">
        <v>0</v>
      </c>
      <c r="W1881">
        <v>5373.333333333333</v>
      </c>
      <c r="X1881">
        <v>9306.8863393367683</v>
      </c>
      <c r="Y1881">
        <v>-16120</v>
      </c>
      <c r="Z1881">
        <v>92.750287686996543</v>
      </c>
      <c r="AA1881">
        <v>0.94823529411764707</v>
      </c>
      <c r="AB1881">
        <v>1.1547005383792515</v>
      </c>
      <c r="AC1881">
        <v>880</v>
      </c>
      <c r="AD1881">
        <v>9.6878160160606193</v>
      </c>
      <c r="AE1881">
        <v>0</v>
      </c>
      <c r="AF1881">
        <v>0</v>
      </c>
    </row>
    <row r="1882" spans="1:32" x14ac:dyDescent="0.35">
      <c r="A1882" s="1">
        <v>45383</v>
      </c>
      <c r="B1882">
        <v>2024</v>
      </c>
      <c r="C1882">
        <v>4</v>
      </c>
      <c r="D1882">
        <v>2</v>
      </c>
      <c r="E1882">
        <v>0</v>
      </c>
      <c r="F1882">
        <v>0</v>
      </c>
      <c r="G1882" t="s">
        <v>267</v>
      </c>
      <c r="H1882" t="s">
        <v>265</v>
      </c>
      <c r="I1882" t="s">
        <v>669</v>
      </c>
      <c r="J1882" t="s">
        <v>670</v>
      </c>
      <c r="K1882" t="s">
        <v>672</v>
      </c>
      <c r="L1882" t="s">
        <v>60</v>
      </c>
      <c r="M1882" t="s">
        <v>1612</v>
      </c>
      <c r="N1882" t="s">
        <v>1616</v>
      </c>
      <c r="O1882">
        <v>17380</v>
      </c>
      <c r="P1882">
        <v>16120</v>
      </c>
      <c r="Q1882">
        <v>-1260</v>
      </c>
      <c r="R1882">
        <v>17380</v>
      </c>
      <c r="S1882">
        <v>16120</v>
      </c>
      <c r="T1882">
        <v>-1260</v>
      </c>
      <c r="U1882">
        <v>0</v>
      </c>
      <c r="V1882">
        <v>0</v>
      </c>
      <c r="W1882">
        <v>0</v>
      </c>
      <c r="X1882">
        <v>16120</v>
      </c>
      <c r="Y1882">
        <v>-16120</v>
      </c>
      <c r="Z1882">
        <v>92.750287686996543</v>
      </c>
      <c r="AA1882">
        <v>0.92750287686996546</v>
      </c>
      <c r="AB1882">
        <v>1</v>
      </c>
      <c r="AC1882">
        <v>1260</v>
      </c>
      <c r="AD1882">
        <v>9.6878160160606193</v>
      </c>
      <c r="AE1882">
        <v>0</v>
      </c>
      <c r="AF1882">
        <v>0</v>
      </c>
    </row>
    <row r="1883" spans="1:32" x14ac:dyDescent="0.35">
      <c r="A1883" s="1">
        <v>45505</v>
      </c>
      <c r="B1883">
        <v>2024</v>
      </c>
      <c r="C1883">
        <v>8</v>
      </c>
      <c r="D1883">
        <v>3</v>
      </c>
      <c r="E1883">
        <v>1</v>
      </c>
      <c r="F1883">
        <v>0</v>
      </c>
      <c r="G1883" t="s">
        <v>267</v>
      </c>
      <c r="H1883" t="s">
        <v>265</v>
      </c>
      <c r="I1883" t="s">
        <v>768</v>
      </c>
      <c r="J1883" t="s">
        <v>769</v>
      </c>
      <c r="K1883" t="s">
        <v>771</v>
      </c>
      <c r="L1883" t="s">
        <v>66</v>
      </c>
      <c r="M1883" t="s">
        <v>1612</v>
      </c>
      <c r="N1883" t="s">
        <v>1620</v>
      </c>
      <c r="O1883">
        <v>1660</v>
      </c>
      <c r="P1883">
        <v>3340</v>
      </c>
      <c r="Q1883">
        <v>1680</v>
      </c>
      <c r="R1883">
        <v>40</v>
      </c>
      <c r="S1883">
        <v>-40</v>
      </c>
      <c r="T1883">
        <v>-80</v>
      </c>
      <c r="U1883">
        <v>0</v>
      </c>
      <c r="V1883">
        <v>0</v>
      </c>
      <c r="W1883">
        <v>-13.333333333333334</v>
      </c>
      <c r="X1883">
        <v>23.094010767585029</v>
      </c>
      <c r="Y1883">
        <v>-40</v>
      </c>
      <c r="Z1883">
        <v>201.20481927710844</v>
      </c>
      <c r="AA1883">
        <v>-1</v>
      </c>
      <c r="AB1883">
        <v>-1.1547005383792515</v>
      </c>
      <c r="AC1883">
        <v>80</v>
      </c>
      <c r="AD1883">
        <v>3.6888794541139363</v>
      </c>
      <c r="AE1883">
        <v>2</v>
      </c>
      <c r="AF1883">
        <v>0</v>
      </c>
    </row>
    <row r="1884" spans="1:32" x14ac:dyDescent="0.35">
      <c r="A1884" s="1">
        <v>45323</v>
      </c>
      <c r="B1884">
        <v>2024</v>
      </c>
      <c r="C1884">
        <v>2</v>
      </c>
      <c r="D1884">
        <v>1</v>
      </c>
      <c r="E1884">
        <v>0</v>
      </c>
      <c r="F1884">
        <v>0</v>
      </c>
      <c r="G1884" t="s">
        <v>267</v>
      </c>
      <c r="H1884" t="s">
        <v>265</v>
      </c>
      <c r="I1884" t="s">
        <v>853</v>
      </c>
      <c r="J1884" t="s">
        <v>854</v>
      </c>
      <c r="K1884" t="s">
        <v>846</v>
      </c>
      <c r="L1884" t="s">
        <v>66</v>
      </c>
      <c r="M1884" t="s">
        <v>1612</v>
      </c>
      <c r="N1884" t="s">
        <v>1614</v>
      </c>
      <c r="O1884">
        <v>0</v>
      </c>
      <c r="P1884">
        <v>750</v>
      </c>
      <c r="Q1884">
        <v>750</v>
      </c>
      <c r="R1884">
        <v>-7620</v>
      </c>
      <c r="S1884">
        <v>-8130</v>
      </c>
      <c r="T1884">
        <v>-510</v>
      </c>
      <c r="U1884">
        <v>0</v>
      </c>
      <c r="V1884">
        <v>0</v>
      </c>
      <c r="W1884">
        <v>0</v>
      </c>
      <c r="X1884">
        <v>8130</v>
      </c>
      <c r="Y1884">
        <v>8130</v>
      </c>
      <c r="Z1884">
        <v>100</v>
      </c>
      <c r="AA1884">
        <v>1.0669291338582678</v>
      </c>
      <c r="AB1884">
        <v>-1</v>
      </c>
      <c r="AC1884">
        <v>510</v>
      </c>
      <c r="AD1884">
        <v>9.0033162025418569</v>
      </c>
      <c r="AE1884">
        <v>0</v>
      </c>
      <c r="AF1884">
        <v>0</v>
      </c>
    </row>
    <row r="1885" spans="1:32" x14ac:dyDescent="0.35">
      <c r="A1885" s="1">
        <v>45474</v>
      </c>
      <c r="B1885">
        <v>2024</v>
      </c>
      <c r="C1885">
        <v>7</v>
      </c>
      <c r="D1885">
        <v>3</v>
      </c>
      <c r="E1885">
        <v>1</v>
      </c>
      <c r="F1885">
        <v>0</v>
      </c>
      <c r="G1885" t="s">
        <v>267</v>
      </c>
      <c r="H1885" t="s">
        <v>265</v>
      </c>
      <c r="I1885" t="s">
        <v>853</v>
      </c>
      <c r="J1885" t="s">
        <v>854</v>
      </c>
      <c r="K1885" t="s">
        <v>846</v>
      </c>
      <c r="L1885" t="s">
        <v>66</v>
      </c>
      <c r="M1885" t="s">
        <v>1612</v>
      </c>
      <c r="N1885" t="s">
        <v>1619</v>
      </c>
      <c r="O1885">
        <v>7620</v>
      </c>
      <c r="P1885">
        <v>8880</v>
      </c>
      <c r="Q1885">
        <v>1260</v>
      </c>
      <c r="R1885">
        <v>7620</v>
      </c>
      <c r="S1885">
        <v>8130</v>
      </c>
      <c r="T1885">
        <v>510</v>
      </c>
      <c r="U1885">
        <v>0</v>
      </c>
      <c r="V1885">
        <v>0</v>
      </c>
      <c r="W1885">
        <v>0</v>
      </c>
      <c r="X1885">
        <v>8130</v>
      </c>
      <c r="Y1885">
        <v>-8130</v>
      </c>
      <c r="Z1885">
        <v>116.53543307086613</v>
      </c>
      <c r="AA1885">
        <v>1.0669291338582678</v>
      </c>
      <c r="AB1885">
        <v>1</v>
      </c>
      <c r="AC1885">
        <v>510</v>
      </c>
      <c r="AD1885">
        <v>9.0033162025418569</v>
      </c>
      <c r="AE1885">
        <v>1</v>
      </c>
      <c r="AF1885">
        <v>1</v>
      </c>
    </row>
    <row r="1886" spans="1:32" x14ac:dyDescent="0.35">
      <c r="A1886" s="1">
        <v>45505</v>
      </c>
      <c r="B1886">
        <v>2024</v>
      </c>
      <c r="C1886">
        <v>8</v>
      </c>
      <c r="D1886">
        <v>3</v>
      </c>
      <c r="E1886">
        <v>1</v>
      </c>
      <c r="F1886">
        <v>0</v>
      </c>
      <c r="G1886" t="s">
        <v>281</v>
      </c>
      <c r="H1886" t="s">
        <v>279</v>
      </c>
      <c r="I1886" t="s">
        <v>796</v>
      </c>
      <c r="J1886" t="s">
        <v>797</v>
      </c>
      <c r="K1886" t="s">
        <v>787</v>
      </c>
      <c r="L1886" t="s">
        <v>72</v>
      </c>
      <c r="M1886" t="s">
        <v>1612</v>
      </c>
      <c r="N1886" t="s">
        <v>1620</v>
      </c>
      <c r="O1886">
        <v>2840</v>
      </c>
      <c r="P1886">
        <v>160</v>
      </c>
      <c r="Q1886">
        <v>-2680</v>
      </c>
      <c r="R1886">
        <v>-40</v>
      </c>
      <c r="S1886">
        <v>40</v>
      </c>
      <c r="T1886">
        <v>80</v>
      </c>
      <c r="U1886">
        <v>0</v>
      </c>
      <c r="V1886">
        <v>0</v>
      </c>
      <c r="W1886">
        <v>13.333333333333334</v>
      </c>
      <c r="X1886">
        <v>23.094010767585029</v>
      </c>
      <c r="Y1886">
        <v>40</v>
      </c>
      <c r="Z1886">
        <v>5.6338028169014089</v>
      </c>
      <c r="AA1886">
        <v>-1</v>
      </c>
      <c r="AB1886">
        <v>1.1547005383792515</v>
      </c>
      <c r="AC1886">
        <v>80</v>
      </c>
      <c r="AD1886">
        <v>3.6888794541139363</v>
      </c>
      <c r="AE1886">
        <v>0</v>
      </c>
      <c r="AF1886">
        <v>1</v>
      </c>
    </row>
    <row r="1887" spans="1:32" x14ac:dyDescent="0.35">
      <c r="A1887" s="1">
        <v>45323</v>
      </c>
      <c r="B1887">
        <v>2024</v>
      </c>
      <c r="C1887">
        <v>2</v>
      </c>
      <c r="D1887">
        <v>1</v>
      </c>
      <c r="E1887">
        <v>0</v>
      </c>
      <c r="F1887">
        <v>0</v>
      </c>
      <c r="G1887" t="s">
        <v>629</v>
      </c>
      <c r="H1887" t="s">
        <v>272</v>
      </c>
      <c r="I1887" t="s">
        <v>969</v>
      </c>
      <c r="J1887" t="s">
        <v>970</v>
      </c>
      <c r="K1887" t="s">
        <v>972</v>
      </c>
      <c r="L1887" t="s">
        <v>66</v>
      </c>
      <c r="M1887" t="s">
        <v>1612</v>
      </c>
      <c r="N1887" t="s">
        <v>1614</v>
      </c>
      <c r="O1887">
        <v>91620</v>
      </c>
      <c r="P1887">
        <v>142120</v>
      </c>
      <c r="Q1887">
        <v>50500</v>
      </c>
      <c r="R1887">
        <v>91620</v>
      </c>
      <c r="S1887">
        <v>142120</v>
      </c>
      <c r="T1887">
        <v>50500</v>
      </c>
      <c r="U1887">
        <v>0</v>
      </c>
      <c r="V1887">
        <v>0</v>
      </c>
      <c r="W1887">
        <v>0</v>
      </c>
      <c r="X1887">
        <v>142120</v>
      </c>
      <c r="Y1887">
        <v>0</v>
      </c>
      <c r="Z1887">
        <v>155.11896965728008</v>
      </c>
      <c r="AA1887">
        <v>1.5511896965728007</v>
      </c>
      <c r="AB1887">
        <v>1</v>
      </c>
      <c r="AC1887">
        <v>50500</v>
      </c>
      <c r="AD1887">
        <v>11.864427050134964</v>
      </c>
      <c r="AE1887">
        <v>2</v>
      </c>
      <c r="AF1887">
        <v>1</v>
      </c>
    </row>
    <row r="1888" spans="1:32" x14ac:dyDescent="0.35">
      <c r="A1888" s="1">
        <v>45505</v>
      </c>
      <c r="B1888">
        <v>2024</v>
      </c>
      <c r="C1888">
        <v>8</v>
      </c>
      <c r="D1888">
        <v>3</v>
      </c>
      <c r="E1888">
        <v>1</v>
      </c>
      <c r="F1888">
        <v>0</v>
      </c>
      <c r="G1888" t="s">
        <v>629</v>
      </c>
      <c r="H1888" t="s">
        <v>272</v>
      </c>
      <c r="I1888" t="s">
        <v>1129</v>
      </c>
      <c r="J1888" t="s">
        <v>1130</v>
      </c>
      <c r="K1888" t="s">
        <v>1132</v>
      </c>
      <c r="L1888" t="s">
        <v>63</v>
      </c>
      <c r="M1888" t="s">
        <v>1612</v>
      </c>
      <c r="N1888" t="s">
        <v>1620</v>
      </c>
      <c r="O1888">
        <v>13340</v>
      </c>
      <c r="P1888">
        <v>10160</v>
      </c>
      <c r="Q1888">
        <v>-3180</v>
      </c>
      <c r="R1888">
        <v>-40</v>
      </c>
      <c r="S1888">
        <v>40</v>
      </c>
      <c r="T1888">
        <v>80</v>
      </c>
      <c r="U1888">
        <v>0</v>
      </c>
      <c r="V1888">
        <v>0</v>
      </c>
      <c r="W1888">
        <v>13.333333333333334</v>
      </c>
      <c r="X1888">
        <v>23.094010767585029</v>
      </c>
      <c r="Y1888">
        <v>40</v>
      </c>
      <c r="Z1888">
        <v>76.161919040479759</v>
      </c>
      <c r="AA1888">
        <v>-1</v>
      </c>
      <c r="AB1888">
        <v>1.1547005383792515</v>
      </c>
      <c r="AC1888">
        <v>80</v>
      </c>
      <c r="AD1888">
        <v>3.6888794541139363</v>
      </c>
      <c r="AE1888">
        <v>0</v>
      </c>
      <c r="AF1888">
        <v>1</v>
      </c>
    </row>
    <row r="1889" spans="1:32" x14ac:dyDescent="0.35">
      <c r="A1889" s="1">
        <v>45505</v>
      </c>
      <c r="B1889">
        <v>2024</v>
      </c>
      <c r="C1889">
        <v>8</v>
      </c>
      <c r="D1889">
        <v>3</v>
      </c>
      <c r="E1889">
        <v>1</v>
      </c>
      <c r="F1889">
        <v>0</v>
      </c>
      <c r="G1889" t="s">
        <v>267</v>
      </c>
      <c r="H1889" t="s">
        <v>265</v>
      </c>
      <c r="I1889" t="s">
        <v>700</v>
      </c>
      <c r="J1889" t="s">
        <v>701</v>
      </c>
      <c r="K1889" t="s">
        <v>703</v>
      </c>
      <c r="L1889" t="s">
        <v>63</v>
      </c>
      <c r="M1889" t="s">
        <v>1612</v>
      </c>
      <c r="N1889" t="s">
        <v>1620</v>
      </c>
      <c r="O1889">
        <v>0</v>
      </c>
      <c r="P1889">
        <v>250</v>
      </c>
      <c r="Q1889">
        <v>250</v>
      </c>
      <c r="R1889">
        <v>-8160</v>
      </c>
      <c r="S1889">
        <v>-3500</v>
      </c>
      <c r="T1889">
        <v>4660</v>
      </c>
      <c r="U1889">
        <v>0</v>
      </c>
      <c r="V1889">
        <v>0</v>
      </c>
      <c r="W1889">
        <v>-2333.3333333333335</v>
      </c>
      <c r="X1889">
        <v>2020.7259421636902</v>
      </c>
      <c r="Y1889">
        <v>3500</v>
      </c>
      <c r="Z1889">
        <v>100</v>
      </c>
      <c r="AA1889">
        <v>0.42892156862745096</v>
      </c>
      <c r="AB1889">
        <v>-0.57735026918962573</v>
      </c>
      <c r="AC1889">
        <v>4660</v>
      </c>
      <c r="AD1889">
        <v>8.1605182474775049</v>
      </c>
      <c r="AE1889">
        <v>0</v>
      </c>
      <c r="AF1889">
        <v>1</v>
      </c>
    </row>
    <row r="1890" spans="1:32" x14ac:dyDescent="0.35">
      <c r="A1890" s="1">
        <v>45505</v>
      </c>
      <c r="B1890">
        <v>2024</v>
      </c>
      <c r="C1890">
        <v>8</v>
      </c>
      <c r="D1890">
        <v>3</v>
      </c>
      <c r="E1890">
        <v>1</v>
      </c>
      <c r="F1890">
        <v>0</v>
      </c>
      <c r="G1890" t="s">
        <v>267</v>
      </c>
      <c r="H1890" t="s">
        <v>265</v>
      </c>
      <c r="I1890" t="s">
        <v>761</v>
      </c>
      <c r="J1890" t="s">
        <v>762</v>
      </c>
      <c r="K1890" t="s">
        <v>764</v>
      </c>
      <c r="L1890" t="s">
        <v>60</v>
      </c>
      <c r="M1890" t="s">
        <v>1612</v>
      </c>
      <c r="N1890" t="s">
        <v>1620</v>
      </c>
      <c r="O1890">
        <v>660</v>
      </c>
      <c r="P1890">
        <v>660</v>
      </c>
      <c r="Q1890">
        <v>0</v>
      </c>
      <c r="R1890">
        <v>40</v>
      </c>
      <c r="S1890">
        <v>40</v>
      </c>
      <c r="T1890">
        <v>0</v>
      </c>
      <c r="U1890">
        <v>0</v>
      </c>
      <c r="V1890">
        <v>0</v>
      </c>
      <c r="W1890">
        <v>13.333333333333334</v>
      </c>
      <c r="X1890">
        <v>23.094010767585029</v>
      </c>
      <c r="Y1890">
        <v>40</v>
      </c>
      <c r="Z1890">
        <v>100</v>
      </c>
      <c r="AA1890">
        <v>1</v>
      </c>
      <c r="AB1890">
        <v>1.1547005383792515</v>
      </c>
      <c r="AC1890">
        <v>0</v>
      </c>
      <c r="AD1890">
        <v>3.6888794541139363</v>
      </c>
      <c r="AE1890">
        <v>0</v>
      </c>
      <c r="AF1890">
        <v>0</v>
      </c>
    </row>
    <row r="1891" spans="1:32" x14ac:dyDescent="0.35">
      <c r="A1891" s="1">
        <v>45505</v>
      </c>
      <c r="B1891">
        <v>2024</v>
      </c>
      <c r="C1891">
        <v>8</v>
      </c>
      <c r="D1891">
        <v>3</v>
      </c>
      <c r="E1891">
        <v>1</v>
      </c>
      <c r="F1891">
        <v>0</v>
      </c>
      <c r="G1891" t="s">
        <v>267</v>
      </c>
      <c r="H1891" t="s">
        <v>265</v>
      </c>
      <c r="I1891" t="s">
        <v>1105</v>
      </c>
      <c r="J1891" t="s">
        <v>1106</v>
      </c>
      <c r="K1891" t="s">
        <v>1108</v>
      </c>
      <c r="L1891" t="s">
        <v>66</v>
      </c>
      <c r="M1891" t="s">
        <v>1612</v>
      </c>
      <c r="N1891" t="s">
        <v>1620</v>
      </c>
      <c r="O1891">
        <v>123660</v>
      </c>
      <c r="P1891">
        <v>140340</v>
      </c>
      <c r="Q1891">
        <v>16680</v>
      </c>
      <c r="R1891">
        <v>40</v>
      </c>
      <c r="S1891">
        <v>-40</v>
      </c>
      <c r="T1891">
        <v>-80</v>
      </c>
      <c r="U1891">
        <v>0</v>
      </c>
      <c r="V1891">
        <v>0</v>
      </c>
      <c r="W1891">
        <v>-13.333333333333334</v>
      </c>
      <c r="X1891">
        <v>23.094010767585029</v>
      </c>
      <c r="Y1891">
        <v>-40</v>
      </c>
      <c r="Z1891">
        <v>113.48859776807375</v>
      </c>
      <c r="AA1891">
        <v>-1</v>
      </c>
      <c r="AB1891">
        <v>-1.1547005383792515</v>
      </c>
      <c r="AC1891">
        <v>80</v>
      </c>
      <c r="AD1891">
        <v>3.6888794541139363</v>
      </c>
      <c r="AE1891">
        <v>1</v>
      </c>
      <c r="AF1891">
        <v>0</v>
      </c>
    </row>
    <row r="1892" spans="1:32" x14ac:dyDescent="0.35">
      <c r="A1892" s="1">
        <v>45505</v>
      </c>
      <c r="B1892">
        <v>2024</v>
      </c>
      <c r="C1892">
        <v>8</v>
      </c>
      <c r="D1892">
        <v>3</v>
      </c>
      <c r="E1892">
        <v>1</v>
      </c>
      <c r="F1892">
        <v>0</v>
      </c>
      <c r="G1892" t="s">
        <v>267</v>
      </c>
      <c r="H1892" t="s">
        <v>265</v>
      </c>
      <c r="I1892" t="s">
        <v>736</v>
      </c>
      <c r="J1892" t="s">
        <v>737</v>
      </c>
      <c r="K1892" t="s">
        <v>703</v>
      </c>
      <c r="L1892" t="s">
        <v>66</v>
      </c>
      <c r="M1892" t="s">
        <v>1612</v>
      </c>
      <c r="N1892" t="s">
        <v>1620</v>
      </c>
      <c r="O1892">
        <v>160</v>
      </c>
      <c r="P1892">
        <v>340</v>
      </c>
      <c r="Q1892">
        <v>180</v>
      </c>
      <c r="R1892">
        <v>40</v>
      </c>
      <c r="S1892">
        <v>-40</v>
      </c>
      <c r="T1892">
        <v>-80</v>
      </c>
      <c r="U1892">
        <v>0</v>
      </c>
      <c r="V1892">
        <v>0</v>
      </c>
      <c r="W1892">
        <v>-13.333333333333334</v>
      </c>
      <c r="X1892">
        <v>23.094010767585029</v>
      </c>
      <c r="Y1892">
        <v>-40</v>
      </c>
      <c r="Z1892">
        <v>212.5</v>
      </c>
      <c r="AA1892">
        <v>-1</v>
      </c>
      <c r="AB1892">
        <v>-1.1547005383792515</v>
      </c>
      <c r="AC1892">
        <v>80</v>
      </c>
      <c r="AD1892">
        <v>3.6888794541139363</v>
      </c>
      <c r="AE1892">
        <v>2</v>
      </c>
      <c r="AF1892">
        <v>0</v>
      </c>
    </row>
    <row r="1893" spans="1:32" x14ac:dyDescent="0.35">
      <c r="A1893" s="1">
        <v>45505</v>
      </c>
      <c r="B1893">
        <v>2024</v>
      </c>
      <c r="C1893">
        <v>8</v>
      </c>
      <c r="D1893">
        <v>3</v>
      </c>
      <c r="E1893">
        <v>1</v>
      </c>
      <c r="F1893">
        <v>0</v>
      </c>
      <c r="G1893" t="s">
        <v>267</v>
      </c>
      <c r="H1893" t="s">
        <v>265</v>
      </c>
      <c r="I1893" t="s">
        <v>951</v>
      </c>
      <c r="J1893" t="s">
        <v>952</v>
      </c>
      <c r="K1893" t="s">
        <v>954</v>
      </c>
      <c r="L1893" t="s">
        <v>60</v>
      </c>
      <c r="M1893" t="s">
        <v>1612</v>
      </c>
      <c r="N1893" t="s">
        <v>1620</v>
      </c>
      <c r="O1893">
        <v>840</v>
      </c>
      <c r="P1893">
        <v>660</v>
      </c>
      <c r="Q1893">
        <v>-180</v>
      </c>
      <c r="R1893">
        <v>-40</v>
      </c>
      <c r="S1893">
        <v>40</v>
      </c>
      <c r="T1893">
        <v>80</v>
      </c>
      <c r="U1893">
        <v>0</v>
      </c>
      <c r="V1893">
        <v>0</v>
      </c>
      <c r="W1893">
        <v>13.333333333333334</v>
      </c>
      <c r="X1893">
        <v>23.094010767585029</v>
      </c>
      <c r="Y1893">
        <v>40</v>
      </c>
      <c r="Z1893">
        <v>78.571428571428569</v>
      </c>
      <c r="AA1893">
        <v>-1</v>
      </c>
      <c r="AB1893">
        <v>1.1547005383792515</v>
      </c>
      <c r="AC1893">
        <v>80</v>
      </c>
      <c r="AD1893">
        <v>3.6888794541139363</v>
      </c>
      <c r="AE1893">
        <v>0</v>
      </c>
      <c r="AF1893">
        <v>1</v>
      </c>
    </row>
    <row r="1894" spans="1:32" x14ac:dyDescent="0.35">
      <c r="A1894" s="1">
        <v>45474</v>
      </c>
      <c r="B1894">
        <v>2024</v>
      </c>
      <c r="C1894">
        <v>7</v>
      </c>
      <c r="D1894">
        <v>3</v>
      </c>
      <c r="E1894">
        <v>1</v>
      </c>
      <c r="F1894">
        <v>0</v>
      </c>
      <c r="G1894" t="s">
        <v>267</v>
      </c>
      <c r="H1894" t="s">
        <v>265</v>
      </c>
      <c r="I1894" t="s">
        <v>778</v>
      </c>
      <c r="J1894" t="s">
        <v>779</v>
      </c>
      <c r="K1894" t="s">
        <v>781</v>
      </c>
      <c r="L1894" t="s">
        <v>66</v>
      </c>
      <c r="M1894" t="s">
        <v>1612</v>
      </c>
      <c r="N1894" t="s">
        <v>1619</v>
      </c>
      <c r="O1894">
        <v>0</v>
      </c>
      <c r="P1894">
        <v>1250</v>
      </c>
      <c r="Q1894">
        <v>1250</v>
      </c>
      <c r="R1894">
        <v>-120</v>
      </c>
      <c r="S1894">
        <v>1250</v>
      </c>
      <c r="T1894">
        <v>1370</v>
      </c>
      <c r="U1894">
        <v>0</v>
      </c>
      <c r="V1894">
        <v>0</v>
      </c>
      <c r="W1894">
        <v>416.66666666666669</v>
      </c>
      <c r="X1894">
        <v>721.6878364870322</v>
      </c>
      <c r="Y1894">
        <v>-1250</v>
      </c>
      <c r="Z1894">
        <v>100</v>
      </c>
      <c r="AA1894">
        <v>-10.416666666666666</v>
      </c>
      <c r="AB1894">
        <v>1.1547005383792515</v>
      </c>
      <c r="AC1894">
        <v>1370</v>
      </c>
      <c r="AD1894">
        <v>7.1308988302963465</v>
      </c>
      <c r="AE1894">
        <v>0</v>
      </c>
      <c r="AF1894">
        <v>1</v>
      </c>
    </row>
    <row r="1895" spans="1:32" x14ac:dyDescent="0.35">
      <c r="A1895" s="1">
        <v>45352</v>
      </c>
      <c r="B1895">
        <v>2024</v>
      </c>
      <c r="C1895">
        <v>3</v>
      </c>
      <c r="D1895">
        <v>1</v>
      </c>
      <c r="E1895">
        <v>0</v>
      </c>
      <c r="F1895">
        <v>0</v>
      </c>
      <c r="G1895" t="s">
        <v>267</v>
      </c>
      <c r="H1895" t="s">
        <v>265</v>
      </c>
      <c r="I1895" t="s">
        <v>796</v>
      </c>
      <c r="J1895" t="s">
        <v>797</v>
      </c>
      <c r="K1895" t="s">
        <v>787</v>
      </c>
      <c r="L1895" t="s">
        <v>60</v>
      </c>
      <c r="M1895" t="s">
        <v>1612</v>
      </c>
      <c r="N1895" t="s">
        <v>1615</v>
      </c>
      <c r="O1895">
        <v>0</v>
      </c>
      <c r="P1895">
        <v>120</v>
      </c>
      <c r="Q1895">
        <v>120</v>
      </c>
      <c r="R1895">
        <v>-3750</v>
      </c>
      <c r="S1895">
        <v>-1880</v>
      </c>
      <c r="T1895">
        <v>1870</v>
      </c>
      <c r="U1895">
        <v>0</v>
      </c>
      <c r="V1895">
        <v>0</v>
      </c>
      <c r="W1895">
        <v>0</v>
      </c>
      <c r="X1895">
        <v>1880</v>
      </c>
      <c r="Y1895">
        <v>0</v>
      </c>
      <c r="Z1895">
        <v>100</v>
      </c>
      <c r="AA1895">
        <v>0.5013333333333333</v>
      </c>
      <c r="AB1895">
        <v>-1</v>
      </c>
      <c r="AC1895">
        <v>1870</v>
      </c>
      <c r="AD1895">
        <v>7.5390270558239951</v>
      </c>
      <c r="AE1895">
        <v>0</v>
      </c>
      <c r="AF1895">
        <v>1</v>
      </c>
    </row>
    <row r="1896" spans="1:32" x14ac:dyDescent="0.35">
      <c r="A1896" s="1">
        <v>45383</v>
      </c>
      <c r="B1896">
        <v>2024</v>
      </c>
      <c r="C1896">
        <v>4</v>
      </c>
      <c r="D1896">
        <v>2</v>
      </c>
      <c r="E1896">
        <v>0</v>
      </c>
      <c r="F1896">
        <v>0</v>
      </c>
      <c r="G1896" t="s">
        <v>267</v>
      </c>
      <c r="H1896" t="s">
        <v>265</v>
      </c>
      <c r="I1896" t="s">
        <v>796</v>
      </c>
      <c r="J1896" t="s">
        <v>797</v>
      </c>
      <c r="K1896" t="s">
        <v>787</v>
      </c>
      <c r="L1896" t="s">
        <v>60</v>
      </c>
      <c r="M1896" t="s">
        <v>1612</v>
      </c>
      <c r="N1896" t="s">
        <v>1616</v>
      </c>
      <c r="O1896">
        <v>3750</v>
      </c>
      <c r="P1896">
        <v>2000</v>
      </c>
      <c r="Q1896">
        <v>-1750</v>
      </c>
      <c r="R1896">
        <v>3750</v>
      </c>
      <c r="S1896">
        <v>1880</v>
      </c>
      <c r="T1896">
        <v>-1870</v>
      </c>
      <c r="U1896">
        <v>0</v>
      </c>
      <c r="V1896">
        <v>0</v>
      </c>
      <c r="W1896">
        <v>0</v>
      </c>
      <c r="X1896">
        <v>1880</v>
      </c>
      <c r="Y1896">
        <v>-1880</v>
      </c>
      <c r="Z1896">
        <v>53.333333333333336</v>
      </c>
      <c r="AA1896">
        <v>0.5013333333333333</v>
      </c>
      <c r="AB1896">
        <v>1</v>
      </c>
      <c r="AC1896">
        <v>1870</v>
      </c>
      <c r="AD1896">
        <v>7.5390270558239951</v>
      </c>
      <c r="AE1896">
        <v>0</v>
      </c>
      <c r="AF1896">
        <v>0</v>
      </c>
    </row>
    <row r="1897" spans="1:32" x14ac:dyDescent="0.35">
      <c r="A1897" s="1">
        <v>45474</v>
      </c>
      <c r="B1897">
        <v>2024</v>
      </c>
      <c r="C1897">
        <v>7</v>
      </c>
      <c r="D1897">
        <v>3</v>
      </c>
      <c r="E1897">
        <v>1</v>
      </c>
      <c r="F1897">
        <v>0</v>
      </c>
      <c r="G1897" t="s">
        <v>267</v>
      </c>
      <c r="H1897" t="s">
        <v>265</v>
      </c>
      <c r="I1897" t="s">
        <v>796</v>
      </c>
      <c r="J1897" t="s">
        <v>797</v>
      </c>
      <c r="K1897" t="s">
        <v>787</v>
      </c>
      <c r="L1897" t="s">
        <v>60</v>
      </c>
      <c r="M1897" t="s">
        <v>1612</v>
      </c>
      <c r="N1897" t="s">
        <v>1619</v>
      </c>
      <c r="O1897">
        <v>0</v>
      </c>
      <c r="P1897">
        <v>120</v>
      </c>
      <c r="Q1897">
        <v>120</v>
      </c>
      <c r="R1897">
        <v>-3750</v>
      </c>
      <c r="S1897">
        <v>-1880</v>
      </c>
      <c r="T1897">
        <v>1870</v>
      </c>
      <c r="U1897">
        <v>0</v>
      </c>
      <c r="V1897">
        <v>0</v>
      </c>
      <c r="W1897">
        <v>0</v>
      </c>
      <c r="X1897">
        <v>1880</v>
      </c>
      <c r="Y1897">
        <v>1880</v>
      </c>
      <c r="Z1897">
        <v>100</v>
      </c>
      <c r="AA1897">
        <v>0.5013333333333333</v>
      </c>
      <c r="AB1897">
        <v>-1</v>
      </c>
      <c r="AC1897">
        <v>1870</v>
      </c>
      <c r="AD1897">
        <v>7.5390270558239951</v>
      </c>
      <c r="AE1897">
        <v>0</v>
      </c>
      <c r="AF1897">
        <v>1</v>
      </c>
    </row>
    <row r="1898" spans="1:32" x14ac:dyDescent="0.35">
      <c r="A1898" s="1">
        <v>45383</v>
      </c>
      <c r="B1898">
        <v>2024</v>
      </c>
      <c r="C1898">
        <v>4</v>
      </c>
      <c r="D1898">
        <v>2</v>
      </c>
      <c r="E1898">
        <v>0</v>
      </c>
      <c r="F1898">
        <v>0</v>
      </c>
      <c r="G1898" t="s">
        <v>267</v>
      </c>
      <c r="H1898" t="s">
        <v>265</v>
      </c>
      <c r="I1898" t="s">
        <v>909</v>
      </c>
      <c r="J1898" t="s">
        <v>910</v>
      </c>
      <c r="K1898" t="s">
        <v>912</v>
      </c>
      <c r="L1898" t="s">
        <v>60</v>
      </c>
      <c r="M1898" t="s">
        <v>1612</v>
      </c>
      <c r="N1898" t="s">
        <v>1616</v>
      </c>
      <c r="O1898">
        <v>1250</v>
      </c>
      <c r="P1898">
        <v>3250</v>
      </c>
      <c r="Q1898">
        <v>2000</v>
      </c>
      <c r="R1898">
        <v>1250</v>
      </c>
      <c r="S1898">
        <v>500</v>
      </c>
      <c r="T1898">
        <v>-750</v>
      </c>
      <c r="U1898">
        <v>0</v>
      </c>
      <c r="V1898">
        <v>0</v>
      </c>
      <c r="W1898">
        <v>333.33333333333331</v>
      </c>
      <c r="X1898">
        <v>288.6751345948129</v>
      </c>
      <c r="Y1898">
        <v>-500</v>
      </c>
      <c r="Z1898">
        <v>260</v>
      </c>
      <c r="AA1898">
        <v>0.4</v>
      </c>
      <c r="AB1898">
        <v>0.57735026918962584</v>
      </c>
      <c r="AC1898">
        <v>750</v>
      </c>
      <c r="AD1898">
        <v>6.2146080984221914</v>
      </c>
      <c r="AE1898">
        <v>2</v>
      </c>
      <c r="AF1898">
        <v>0</v>
      </c>
    </row>
    <row r="1899" spans="1:32" x14ac:dyDescent="0.35">
      <c r="A1899" s="1">
        <v>45474</v>
      </c>
      <c r="B1899">
        <v>2024</v>
      </c>
      <c r="C1899">
        <v>7</v>
      </c>
      <c r="D1899">
        <v>3</v>
      </c>
      <c r="E1899">
        <v>1</v>
      </c>
      <c r="F1899">
        <v>0</v>
      </c>
      <c r="G1899" t="s">
        <v>267</v>
      </c>
      <c r="H1899" t="s">
        <v>265</v>
      </c>
      <c r="I1899" t="s">
        <v>909</v>
      </c>
      <c r="J1899" t="s">
        <v>910</v>
      </c>
      <c r="K1899" t="s">
        <v>912</v>
      </c>
      <c r="L1899" t="s">
        <v>60</v>
      </c>
      <c r="M1899" t="s">
        <v>1612</v>
      </c>
      <c r="N1899" t="s">
        <v>1619</v>
      </c>
      <c r="O1899">
        <v>1250</v>
      </c>
      <c r="P1899">
        <v>3250</v>
      </c>
      <c r="Q1899">
        <v>2000</v>
      </c>
      <c r="R1899">
        <v>1250</v>
      </c>
      <c r="S1899">
        <v>500</v>
      </c>
      <c r="T1899">
        <v>-750</v>
      </c>
      <c r="U1899">
        <v>0</v>
      </c>
      <c r="V1899">
        <v>0</v>
      </c>
      <c r="W1899">
        <v>0</v>
      </c>
      <c r="X1899">
        <v>500</v>
      </c>
      <c r="Y1899">
        <v>0</v>
      </c>
      <c r="Z1899">
        <v>260</v>
      </c>
      <c r="AA1899">
        <v>0.4</v>
      </c>
      <c r="AB1899">
        <v>1</v>
      </c>
      <c r="AC1899">
        <v>750</v>
      </c>
      <c r="AD1899">
        <v>6.2146080984221914</v>
      </c>
      <c r="AE1899">
        <v>2</v>
      </c>
      <c r="AF1899">
        <v>0</v>
      </c>
    </row>
    <row r="1900" spans="1:32" x14ac:dyDescent="0.35">
      <c r="A1900" s="1">
        <v>45505</v>
      </c>
      <c r="B1900">
        <v>2024</v>
      </c>
      <c r="C1900">
        <v>8</v>
      </c>
      <c r="D1900">
        <v>3</v>
      </c>
      <c r="E1900">
        <v>1</v>
      </c>
      <c r="F1900">
        <v>0</v>
      </c>
      <c r="G1900" t="s">
        <v>267</v>
      </c>
      <c r="H1900" t="s">
        <v>265</v>
      </c>
      <c r="I1900" t="s">
        <v>909</v>
      </c>
      <c r="J1900" t="s">
        <v>910</v>
      </c>
      <c r="K1900" t="s">
        <v>912</v>
      </c>
      <c r="L1900" t="s">
        <v>60</v>
      </c>
      <c r="M1900" t="s">
        <v>1612</v>
      </c>
      <c r="N1900" t="s">
        <v>1620</v>
      </c>
      <c r="O1900">
        <v>1250</v>
      </c>
      <c r="P1900">
        <v>3250</v>
      </c>
      <c r="Q1900">
        <v>2000</v>
      </c>
      <c r="R1900">
        <v>1250</v>
      </c>
      <c r="S1900">
        <v>500</v>
      </c>
      <c r="T1900">
        <v>-750</v>
      </c>
      <c r="U1900">
        <v>0</v>
      </c>
      <c r="V1900">
        <v>0</v>
      </c>
      <c r="W1900">
        <v>333.33333333333331</v>
      </c>
      <c r="X1900">
        <v>288.6751345948129</v>
      </c>
      <c r="Y1900">
        <v>-500</v>
      </c>
      <c r="Z1900">
        <v>260</v>
      </c>
      <c r="AA1900">
        <v>0.4</v>
      </c>
      <c r="AB1900">
        <v>0.57735026918962584</v>
      </c>
      <c r="AC1900">
        <v>750</v>
      </c>
      <c r="AD1900">
        <v>6.2146080984221914</v>
      </c>
      <c r="AE1900">
        <v>2</v>
      </c>
      <c r="AF1900">
        <v>0</v>
      </c>
    </row>
    <row r="1901" spans="1:32" x14ac:dyDescent="0.35">
      <c r="A1901" s="1">
        <v>45323</v>
      </c>
      <c r="B1901">
        <v>2024</v>
      </c>
      <c r="C1901">
        <v>2</v>
      </c>
      <c r="D1901">
        <v>1</v>
      </c>
      <c r="E1901">
        <v>0</v>
      </c>
      <c r="F1901">
        <v>0</v>
      </c>
      <c r="G1901" t="s">
        <v>294</v>
      </c>
      <c r="H1901" t="s">
        <v>292</v>
      </c>
      <c r="I1901" t="s">
        <v>969</v>
      </c>
      <c r="J1901" t="s">
        <v>970</v>
      </c>
      <c r="K1901" t="s">
        <v>972</v>
      </c>
      <c r="L1901" t="s">
        <v>75</v>
      </c>
      <c r="M1901" t="s">
        <v>1612</v>
      </c>
      <c r="N1901" t="s">
        <v>1614</v>
      </c>
      <c r="O1901">
        <v>69250</v>
      </c>
      <c r="P1901">
        <v>79880</v>
      </c>
      <c r="Q1901">
        <v>10630</v>
      </c>
      <c r="R1901">
        <v>69250</v>
      </c>
      <c r="S1901">
        <v>79880</v>
      </c>
      <c r="T1901">
        <v>10630</v>
      </c>
      <c r="U1901">
        <v>0</v>
      </c>
      <c r="V1901">
        <v>0</v>
      </c>
      <c r="W1901">
        <v>26626.666666666668</v>
      </c>
      <c r="X1901">
        <v>46118.739502867305</v>
      </c>
      <c r="Y1901">
        <v>-79880</v>
      </c>
      <c r="Z1901">
        <v>115.35018050541517</v>
      </c>
      <c r="AA1901">
        <v>1.1535018050541517</v>
      </c>
      <c r="AB1901">
        <v>1.1547005383792515</v>
      </c>
      <c r="AC1901">
        <v>10630</v>
      </c>
      <c r="AD1901">
        <v>11.288280787529752</v>
      </c>
      <c r="AE1901">
        <v>1</v>
      </c>
      <c r="AF1901">
        <v>1</v>
      </c>
    </row>
    <row r="1902" spans="1:32" x14ac:dyDescent="0.35">
      <c r="A1902" s="1">
        <v>45413</v>
      </c>
      <c r="B1902">
        <v>2024</v>
      </c>
      <c r="C1902">
        <v>5</v>
      </c>
      <c r="D1902">
        <v>2</v>
      </c>
      <c r="E1902">
        <v>1</v>
      </c>
      <c r="F1902">
        <v>0</v>
      </c>
      <c r="G1902" t="s">
        <v>294</v>
      </c>
      <c r="H1902" t="s">
        <v>292</v>
      </c>
      <c r="I1902" t="s">
        <v>969</v>
      </c>
      <c r="J1902" t="s">
        <v>970</v>
      </c>
      <c r="K1902" t="s">
        <v>972</v>
      </c>
      <c r="L1902" t="s">
        <v>75</v>
      </c>
      <c r="M1902" t="s">
        <v>1612</v>
      </c>
      <c r="N1902" t="s">
        <v>1617</v>
      </c>
      <c r="O1902">
        <v>69250</v>
      </c>
      <c r="P1902">
        <v>79880</v>
      </c>
      <c r="Q1902">
        <v>10630</v>
      </c>
      <c r="R1902">
        <v>69250</v>
      </c>
      <c r="S1902">
        <v>79880</v>
      </c>
      <c r="T1902">
        <v>10630</v>
      </c>
      <c r="U1902">
        <v>0</v>
      </c>
      <c r="V1902">
        <v>0</v>
      </c>
      <c r="W1902">
        <v>26626.666666666668</v>
      </c>
      <c r="X1902">
        <v>46118.739502867305</v>
      </c>
      <c r="Y1902">
        <v>-79880</v>
      </c>
      <c r="Z1902">
        <v>115.35018050541517</v>
      </c>
      <c r="AA1902">
        <v>1.1535018050541517</v>
      </c>
      <c r="AB1902">
        <v>1.1547005383792515</v>
      </c>
      <c r="AC1902">
        <v>10630</v>
      </c>
      <c r="AD1902">
        <v>11.288280787529752</v>
      </c>
      <c r="AE1902">
        <v>1</v>
      </c>
      <c r="AF1902">
        <v>1</v>
      </c>
    </row>
    <row r="1903" spans="1:32" x14ac:dyDescent="0.35">
      <c r="A1903" s="1">
        <v>45444</v>
      </c>
      <c r="B1903">
        <v>2024</v>
      </c>
      <c r="C1903">
        <v>6</v>
      </c>
      <c r="D1903">
        <v>2</v>
      </c>
      <c r="E1903">
        <v>1</v>
      </c>
      <c r="F1903">
        <v>0</v>
      </c>
      <c r="G1903" t="s">
        <v>294</v>
      </c>
      <c r="H1903" t="s">
        <v>292</v>
      </c>
      <c r="I1903" t="s">
        <v>969</v>
      </c>
      <c r="J1903" t="s">
        <v>970</v>
      </c>
      <c r="K1903" t="s">
        <v>972</v>
      </c>
      <c r="L1903" t="s">
        <v>75</v>
      </c>
      <c r="M1903" t="s">
        <v>1612</v>
      </c>
      <c r="N1903" t="s">
        <v>1618</v>
      </c>
      <c r="O1903">
        <v>69250</v>
      </c>
      <c r="P1903">
        <v>79880</v>
      </c>
      <c r="Q1903">
        <v>10630</v>
      </c>
      <c r="R1903">
        <v>69250</v>
      </c>
      <c r="S1903">
        <v>79880</v>
      </c>
      <c r="T1903">
        <v>10630</v>
      </c>
      <c r="U1903">
        <v>0</v>
      </c>
      <c r="V1903">
        <v>0</v>
      </c>
      <c r="W1903">
        <v>26626.666666666668</v>
      </c>
      <c r="X1903">
        <v>46118.739502867305</v>
      </c>
      <c r="Y1903">
        <v>-79880</v>
      </c>
      <c r="Z1903">
        <v>115.35018050541517</v>
      </c>
      <c r="AA1903">
        <v>1.1535018050541517</v>
      </c>
      <c r="AB1903">
        <v>1.1547005383792515</v>
      </c>
      <c r="AC1903">
        <v>10630</v>
      </c>
      <c r="AD1903">
        <v>11.288280787529752</v>
      </c>
      <c r="AE1903">
        <v>1</v>
      </c>
      <c r="AF1903">
        <v>1</v>
      </c>
    </row>
    <row r="1904" spans="1:32" x14ac:dyDescent="0.35">
      <c r="A1904" s="1">
        <v>45474</v>
      </c>
      <c r="B1904">
        <v>2024</v>
      </c>
      <c r="C1904">
        <v>7</v>
      </c>
      <c r="D1904">
        <v>3</v>
      </c>
      <c r="E1904">
        <v>1</v>
      </c>
      <c r="F1904">
        <v>0</v>
      </c>
      <c r="G1904" t="s">
        <v>294</v>
      </c>
      <c r="H1904" t="s">
        <v>292</v>
      </c>
      <c r="I1904" t="s">
        <v>969</v>
      </c>
      <c r="J1904" t="s">
        <v>970</v>
      </c>
      <c r="K1904" t="s">
        <v>972</v>
      </c>
      <c r="L1904" t="s">
        <v>75</v>
      </c>
      <c r="M1904" t="s">
        <v>1612</v>
      </c>
      <c r="N1904" t="s">
        <v>1619</v>
      </c>
      <c r="O1904">
        <v>69250</v>
      </c>
      <c r="P1904">
        <v>79880</v>
      </c>
      <c r="Q1904">
        <v>10630</v>
      </c>
      <c r="R1904">
        <v>69250</v>
      </c>
      <c r="S1904">
        <v>79880</v>
      </c>
      <c r="T1904">
        <v>10630</v>
      </c>
      <c r="U1904">
        <v>0</v>
      </c>
      <c r="V1904">
        <v>0</v>
      </c>
      <c r="W1904">
        <v>0</v>
      </c>
      <c r="X1904">
        <v>79880</v>
      </c>
      <c r="Y1904">
        <v>-40</v>
      </c>
      <c r="Z1904">
        <v>115.35018050541517</v>
      </c>
      <c r="AA1904">
        <v>1.1535018050541517</v>
      </c>
      <c r="AB1904">
        <v>1</v>
      </c>
      <c r="AC1904">
        <v>10630</v>
      </c>
      <c r="AD1904">
        <v>11.288280787529752</v>
      </c>
      <c r="AE1904">
        <v>1</v>
      </c>
      <c r="AF1904">
        <v>1</v>
      </c>
    </row>
    <row r="1905" spans="1:32" x14ac:dyDescent="0.35">
      <c r="A1905" s="1">
        <v>45505</v>
      </c>
      <c r="B1905">
        <v>2024</v>
      </c>
      <c r="C1905">
        <v>8</v>
      </c>
      <c r="D1905">
        <v>3</v>
      </c>
      <c r="E1905">
        <v>1</v>
      </c>
      <c r="F1905">
        <v>0</v>
      </c>
      <c r="G1905" t="s">
        <v>267</v>
      </c>
      <c r="H1905" t="s">
        <v>265</v>
      </c>
      <c r="I1905" t="s">
        <v>653</v>
      </c>
      <c r="J1905" t="s">
        <v>654</v>
      </c>
      <c r="K1905" t="s">
        <v>212</v>
      </c>
      <c r="L1905" t="s">
        <v>66</v>
      </c>
      <c r="M1905" t="s">
        <v>1612</v>
      </c>
      <c r="N1905" t="s">
        <v>1620</v>
      </c>
      <c r="O1905">
        <v>160</v>
      </c>
      <c r="P1905">
        <v>340</v>
      </c>
      <c r="Q1905">
        <v>180</v>
      </c>
      <c r="R1905">
        <v>40</v>
      </c>
      <c r="S1905">
        <v>-40</v>
      </c>
      <c r="T1905">
        <v>-80</v>
      </c>
      <c r="U1905">
        <v>0</v>
      </c>
      <c r="V1905">
        <v>0</v>
      </c>
      <c r="W1905">
        <v>-13.333333333333334</v>
      </c>
      <c r="X1905">
        <v>23.094010767585029</v>
      </c>
      <c r="Y1905">
        <v>-40</v>
      </c>
      <c r="Z1905">
        <v>212.5</v>
      </c>
      <c r="AA1905">
        <v>-1</v>
      </c>
      <c r="AB1905">
        <v>-1.1547005383792515</v>
      </c>
      <c r="AC1905">
        <v>80</v>
      </c>
      <c r="AD1905">
        <v>3.6888794541139363</v>
      </c>
      <c r="AE1905">
        <v>2</v>
      </c>
      <c r="AF1905">
        <v>0</v>
      </c>
    </row>
    <row r="1906" spans="1:32" x14ac:dyDescent="0.35">
      <c r="A1906" s="1">
        <v>45505</v>
      </c>
      <c r="B1906">
        <v>2024</v>
      </c>
      <c r="C1906">
        <v>8</v>
      </c>
      <c r="D1906">
        <v>3</v>
      </c>
      <c r="E1906">
        <v>1</v>
      </c>
      <c r="F1906">
        <v>0</v>
      </c>
      <c r="G1906" t="s">
        <v>267</v>
      </c>
      <c r="H1906" t="s">
        <v>265</v>
      </c>
      <c r="I1906" t="s">
        <v>733</v>
      </c>
      <c r="J1906" t="s">
        <v>734</v>
      </c>
      <c r="K1906" t="s">
        <v>703</v>
      </c>
      <c r="L1906" t="s">
        <v>63</v>
      </c>
      <c r="M1906" t="s">
        <v>1612</v>
      </c>
      <c r="N1906" t="s">
        <v>1620</v>
      </c>
      <c r="O1906">
        <v>1160</v>
      </c>
      <c r="P1906">
        <v>1340</v>
      </c>
      <c r="Q1906">
        <v>180</v>
      </c>
      <c r="R1906">
        <v>40</v>
      </c>
      <c r="S1906">
        <v>-40</v>
      </c>
      <c r="T1906">
        <v>-80</v>
      </c>
      <c r="U1906">
        <v>0</v>
      </c>
      <c r="V1906">
        <v>0</v>
      </c>
      <c r="W1906">
        <v>-13.333333333333334</v>
      </c>
      <c r="X1906">
        <v>23.094010767585029</v>
      </c>
      <c r="Y1906">
        <v>-40</v>
      </c>
      <c r="Z1906">
        <v>115.51724137931035</v>
      </c>
      <c r="AA1906">
        <v>-1</v>
      </c>
      <c r="AB1906">
        <v>-1.1547005383792515</v>
      </c>
      <c r="AC1906">
        <v>80</v>
      </c>
      <c r="AD1906">
        <v>3.6888794541139363</v>
      </c>
      <c r="AE1906">
        <v>1</v>
      </c>
      <c r="AF1906">
        <v>0</v>
      </c>
    </row>
    <row r="1907" spans="1:32" x14ac:dyDescent="0.35">
      <c r="A1907" s="1">
        <v>45413</v>
      </c>
      <c r="B1907">
        <v>2024</v>
      </c>
      <c r="C1907">
        <v>5</v>
      </c>
      <c r="D1907">
        <v>2</v>
      </c>
      <c r="E1907">
        <v>1</v>
      </c>
      <c r="F1907">
        <v>0</v>
      </c>
      <c r="G1907" t="s">
        <v>267</v>
      </c>
      <c r="H1907" t="s">
        <v>265</v>
      </c>
      <c r="I1907" t="s">
        <v>831</v>
      </c>
      <c r="J1907" t="s">
        <v>832</v>
      </c>
      <c r="K1907" t="s">
        <v>834</v>
      </c>
      <c r="L1907" t="s">
        <v>60</v>
      </c>
      <c r="M1907" t="s">
        <v>1612</v>
      </c>
      <c r="N1907" t="s">
        <v>1617</v>
      </c>
      <c r="O1907">
        <v>0</v>
      </c>
      <c r="P1907">
        <v>380</v>
      </c>
      <c r="Q1907">
        <v>380</v>
      </c>
      <c r="R1907">
        <v>-880</v>
      </c>
      <c r="S1907">
        <v>-1870</v>
      </c>
      <c r="T1907">
        <v>-990</v>
      </c>
      <c r="U1907">
        <v>0</v>
      </c>
      <c r="V1907">
        <v>0</v>
      </c>
      <c r="W1907">
        <v>-1246.6666666666667</v>
      </c>
      <c r="X1907">
        <v>1079.6450033846002</v>
      </c>
      <c r="Y1907">
        <v>1870</v>
      </c>
      <c r="Z1907">
        <v>100</v>
      </c>
      <c r="AA1907">
        <v>2.125</v>
      </c>
      <c r="AB1907">
        <v>-0.57735026918962573</v>
      </c>
      <c r="AC1907">
        <v>990</v>
      </c>
      <c r="AD1907">
        <v>7.5336937098486327</v>
      </c>
      <c r="AE1907">
        <v>0</v>
      </c>
      <c r="AF1907">
        <v>0</v>
      </c>
    </row>
    <row r="1908" spans="1:32" x14ac:dyDescent="0.35">
      <c r="A1908" s="1">
        <v>45505</v>
      </c>
      <c r="B1908">
        <v>2024</v>
      </c>
      <c r="C1908">
        <v>8</v>
      </c>
      <c r="D1908">
        <v>3</v>
      </c>
      <c r="E1908">
        <v>1</v>
      </c>
      <c r="F1908">
        <v>0</v>
      </c>
      <c r="G1908" t="s">
        <v>294</v>
      </c>
      <c r="H1908" t="s">
        <v>292</v>
      </c>
      <c r="I1908" t="s">
        <v>687</v>
      </c>
      <c r="J1908" t="s">
        <v>688</v>
      </c>
      <c r="K1908" t="s">
        <v>690</v>
      </c>
      <c r="L1908" t="s">
        <v>75</v>
      </c>
      <c r="M1908" t="s">
        <v>1612</v>
      </c>
      <c r="N1908" t="s">
        <v>1620</v>
      </c>
      <c r="O1908">
        <v>5660</v>
      </c>
      <c r="P1908">
        <v>5340</v>
      </c>
      <c r="Q1908">
        <v>-320</v>
      </c>
      <c r="R1908">
        <v>40</v>
      </c>
      <c r="S1908">
        <v>-40</v>
      </c>
      <c r="T1908">
        <v>-80</v>
      </c>
      <c r="U1908">
        <v>0</v>
      </c>
      <c r="V1908">
        <v>0</v>
      </c>
      <c r="W1908">
        <v>-13.333333333333334</v>
      </c>
      <c r="X1908">
        <v>23.094010767585029</v>
      </c>
      <c r="Y1908">
        <v>-40</v>
      </c>
      <c r="Z1908">
        <v>94.346289752650179</v>
      </c>
      <c r="AA1908">
        <v>-1</v>
      </c>
      <c r="AB1908">
        <v>-1.1547005383792515</v>
      </c>
      <c r="AC1908">
        <v>80</v>
      </c>
      <c r="AD1908">
        <v>3.6888794541139363</v>
      </c>
      <c r="AE1908">
        <v>0</v>
      </c>
      <c r="AF1908">
        <v>0</v>
      </c>
    </row>
    <row r="1909" spans="1:32" x14ac:dyDescent="0.35">
      <c r="A1909" s="1">
        <v>45505</v>
      </c>
      <c r="B1909">
        <v>2024</v>
      </c>
      <c r="C1909">
        <v>8</v>
      </c>
      <c r="D1909">
        <v>3</v>
      </c>
      <c r="E1909">
        <v>1</v>
      </c>
      <c r="F1909">
        <v>0</v>
      </c>
      <c r="G1909" t="s">
        <v>267</v>
      </c>
      <c r="H1909" t="s">
        <v>265</v>
      </c>
      <c r="I1909" t="s">
        <v>666</v>
      </c>
      <c r="J1909" t="s">
        <v>667</v>
      </c>
      <c r="K1909" t="s">
        <v>212</v>
      </c>
      <c r="L1909" t="s">
        <v>63</v>
      </c>
      <c r="M1909" t="s">
        <v>1612</v>
      </c>
      <c r="N1909" t="s">
        <v>1620</v>
      </c>
      <c r="O1909">
        <v>2340</v>
      </c>
      <c r="P1909">
        <v>1160</v>
      </c>
      <c r="Q1909">
        <v>-1180</v>
      </c>
      <c r="R1909">
        <v>-40</v>
      </c>
      <c r="S1909">
        <v>40</v>
      </c>
      <c r="T1909">
        <v>80</v>
      </c>
      <c r="U1909">
        <v>0</v>
      </c>
      <c r="V1909">
        <v>0</v>
      </c>
      <c r="W1909">
        <v>13.333333333333334</v>
      </c>
      <c r="X1909">
        <v>23.094010767585029</v>
      </c>
      <c r="Y1909">
        <v>40</v>
      </c>
      <c r="Z1909">
        <v>49.572649572649574</v>
      </c>
      <c r="AA1909">
        <v>-1</v>
      </c>
      <c r="AB1909">
        <v>1.1547005383792515</v>
      </c>
      <c r="AC1909">
        <v>80</v>
      </c>
      <c r="AD1909">
        <v>3.6888794541139363</v>
      </c>
      <c r="AE1909">
        <v>0</v>
      </c>
      <c r="AF1909">
        <v>1</v>
      </c>
    </row>
    <row r="1910" spans="1:32" x14ac:dyDescent="0.35">
      <c r="A1910" s="1">
        <v>45444</v>
      </c>
      <c r="B1910">
        <v>2024</v>
      </c>
      <c r="C1910">
        <v>6</v>
      </c>
      <c r="D1910">
        <v>2</v>
      </c>
      <c r="E1910">
        <v>1</v>
      </c>
      <c r="F1910">
        <v>0</v>
      </c>
      <c r="G1910" t="s">
        <v>267</v>
      </c>
      <c r="H1910" t="s">
        <v>265</v>
      </c>
      <c r="I1910" t="s">
        <v>1096</v>
      </c>
      <c r="J1910" t="s">
        <v>1097</v>
      </c>
      <c r="K1910" t="s">
        <v>1099</v>
      </c>
      <c r="L1910" t="s">
        <v>60</v>
      </c>
      <c r="M1910" t="s">
        <v>1612</v>
      </c>
      <c r="N1910" t="s">
        <v>1618</v>
      </c>
      <c r="O1910">
        <v>10380</v>
      </c>
      <c r="P1910">
        <v>9380</v>
      </c>
      <c r="Q1910">
        <v>-1000</v>
      </c>
      <c r="R1910">
        <v>-31870</v>
      </c>
      <c r="S1910">
        <v>-42000</v>
      </c>
      <c r="T1910">
        <v>-10130</v>
      </c>
      <c r="U1910">
        <v>0</v>
      </c>
      <c r="V1910">
        <v>0</v>
      </c>
      <c r="W1910">
        <v>0</v>
      </c>
      <c r="X1910">
        <v>42000</v>
      </c>
      <c r="Y1910">
        <v>0</v>
      </c>
      <c r="Z1910">
        <v>90.366088631984582</v>
      </c>
      <c r="AA1910">
        <v>1.3178537809852526</v>
      </c>
      <c r="AB1910">
        <v>-1</v>
      </c>
      <c r="AC1910">
        <v>10130</v>
      </c>
      <c r="AD1910">
        <v>10.645424897265505</v>
      </c>
      <c r="AE1910">
        <v>0</v>
      </c>
      <c r="AF1910">
        <v>0</v>
      </c>
    </row>
    <row r="1911" spans="1:32" x14ac:dyDescent="0.35">
      <c r="A1911" s="1">
        <v>45474</v>
      </c>
      <c r="B1911">
        <v>2024</v>
      </c>
      <c r="C1911">
        <v>7</v>
      </c>
      <c r="D1911">
        <v>3</v>
      </c>
      <c r="E1911">
        <v>1</v>
      </c>
      <c r="F1911">
        <v>0</v>
      </c>
      <c r="G1911" t="s">
        <v>267</v>
      </c>
      <c r="H1911" t="s">
        <v>265</v>
      </c>
      <c r="I1911" t="s">
        <v>1096</v>
      </c>
      <c r="J1911" t="s">
        <v>1097</v>
      </c>
      <c r="K1911" t="s">
        <v>1099</v>
      </c>
      <c r="L1911" t="s">
        <v>60</v>
      </c>
      <c r="M1911" t="s">
        <v>1612</v>
      </c>
      <c r="N1911" t="s">
        <v>1619</v>
      </c>
      <c r="O1911">
        <v>42250</v>
      </c>
      <c r="P1911">
        <v>51380</v>
      </c>
      <c r="Q1911">
        <v>9130</v>
      </c>
      <c r="R1911">
        <v>31870</v>
      </c>
      <c r="S1911">
        <v>42000</v>
      </c>
      <c r="T1911">
        <v>10130</v>
      </c>
      <c r="U1911">
        <v>0</v>
      </c>
      <c r="V1911">
        <v>0</v>
      </c>
      <c r="W1911">
        <v>0</v>
      </c>
      <c r="X1911">
        <v>42000</v>
      </c>
      <c r="Y1911">
        <v>-40</v>
      </c>
      <c r="Z1911">
        <v>121.60946745562131</v>
      </c>
      <c r="AA1911">
        <v>1.3178537809852526</v>
      </c>
      <c r="AB1911">
        <v>1</v>
      </c>
      <c r="AC1911">
        <v>10130</v>
      </c>
      <c r="AD1911">
        <v>10.645424897265505</v>
      </c>
      <c r="AE1911">
        <v>1</v>
      </c>
      <c r="AF1911">
        <v>1</v>
      </c>
    </row>
    <row r="1912" spans="1:32" x14ac:dyDescent="0.35">
      <c r="A1912" s="1">
        <v>45505</v>
      </c>
      <c r="B1912">
        <v>2024</v>
      </c>
      <c r="C1912">
        <v>8</v>
      </c>
      <c r="D1912">
        <v>3</v>
      </c>
      <c r="E1912">
        <v>1</v>
      </c>
      <c r="F1912">
        <v>0</v>
      </c>
      <c r="G1912" t="s">
        <v>629</v>
      </c>
      <c r="H1912" t="s">
        <v>272</v>
      </c>
      <c r="I1912" t="s">
        <v>669</v>
      </c>
      <c r="J1912" t="s">
        <v>670</v>
      </c>
      <c r="K1912" t="s">
        <v>672</v>
      </c>
      <c r="L1912" t="s">
        <v>66</v>
      </c>
      <c r="M1912" t="s">
        <v>1612</v>
      </c>
      <c r="N1912" t="s">
        <v>1620</v>
      </c>
      <c r="O1912">
        <v>340</v>
      </c>
      <c r="P1912">
        <v>160</v>
      </c>
      <c r="Q1912">
        <v>-180</v>
      </c>
      <c r="R1912">
        <v>-40</v>
      </c>
      <c r="S1912">
        <v>40</v>
      </c>
      <c r="T1912">
        <v>80</v>
      </c>
      <c r="U1912">
        <v>0</v>
      </c>
      <c r="V1912">
        <v>0</v>
      </c>
      <c r="W1912">
        <v>13.333333333333334</v>
      </c>
      <c r="X1912">
        <v>23.094010767585029</v>
      </c>
      <c r="Y1912">
        <v>40</v>
      </c>
      <c r="Z1912">
        <v>47.058823529411761</v>
      </c>
      <c r="AA1912">
        <v>-1</v>
      </c>
      <c r="AB1912">
        <v>1.1547005383792515</v>
      </c>
      <c r="AC1912">
        <v>80</v>
      </c>
      <c r="AD1912">
        <v>3.6888794541139363</v>
      </c>
      <c r="AE1912">
        <v>0</v>
      </c>
      <c r="AF1912">
        <v>1</v>
      </c>
    </row>
    <row r="1913" spans="1:32" x14ac:dyDescent="0.35">
      <c r="A1913" s="1">
        <v>45505</v>
      </c>
      <c r="B1913">
        <v>2024</v>
      </c>
      <c r="C1913">
        <v>8</v>
      </c>
      <c r="D1913">
        <v>3</v>
      </c>
      <c r="E1913">
        <v>1</v>
      </c>
      <c r="F1913">
        <v>0</v>
      </c>
      <c r="G1913" t="s">
        <v>267</v>
      </c>
      <c r="H1913" t="s">
        <v>265</v>
      </c>
      <c r="I1913" t="s">
        <v>669</v>
      </c>
      <c r="J1913" t="s">
        <v>670</v>
      </c>
      <c r="K1913" t="s">
        <v>672</v>
      </c>
      <c r="L1913" t="s">
        <v>63</v>
      </c>
      <c r="M1913" t="s">
        <v>1612</v>
      </c>
      <c r="N1913" t="s">
        <v>1620</v>
      </c>
      <c r="O1913">
        <v>13340</v>
      </c>
      <c r="P1913">
        <v>19660</v>
      </c>
      <c r="Q1913">
        <v>6320</v>
      </c>
      <c r="R1913">
        <v>-40</v>
      </c>
      <c r="S1913">
        <v>40</v>
      </c>
      <c r="T1913">
        <v>80</v>
      </c>
      <c r="U1913">
        <v>0</v>
      </c>
      <c r="V1913">
        <v>0</v>
      </c>
      <c r="W1913">
        <v>13.333333333333334</v>
      </c>
      <c r="X1913">
        <v>23.094010767585029</v>
      </c>
      <c r="Y1913">
        <v>40</v>
      </c>
      <c r="Z1913">
        <v>147.37631184407795</v>
      </c>
      <c r="AA1913">
        <v>-1</v>
      </c>
      <c r="AB1913">
        <v>1.1547005383792515</v>
      </c>
      <c r="AC1913">
        <v>80</v>
      </c>
      <c r="AD1913">
        <v>3.6888794541139363</v>
      </c>
      <c r="AE1913">
        <v>2</v>
      </c>
      <c r="AF1913">
        <v>1</v>
      </c>
    </row>
    <row r="1914" spans="1:32" x14ac:dyDescent="0.35">
      <c r="A1914" s="1">
        <v>45352</v>
      </c>
      <c r="B1914">
        <v>2024</v>
      </c>
      <c r="C1914">
        <v>3</v>
      </c>
      <c r="D1914">
        <v>1</v>
      </c>
      <c r="E1914">
        <v>0</v>
      </c>
      <c r="F1914">
        <v>0</v>
      </c>
      <c r="G1914" t="s">
        <v>294</v>
      </c>
      <c r="H1914" t="s">
        <v>292</v>
      </c>
      <c r="I1914" t="s">
        <v>1096</v>
      </c>
      <c r="J1914" t="s">
        <v>1097</v>
      </c>
      <c r="K1914" t="s">
        <v>1099</v>
      </c>
      <c r="L1914" t="s">
        <v>75</v>
      </c>
      <c r="M1914" t="s">
        <v>1612</v>
      </c>
      <c r="N1914" t="s">
        <v>1615</v>
      </c>
      <c r="O1914">
        <v>0</v>
      </c>
      <c r="P1914">
        <v>120</v>
      </c>
      <c r="Q1914">
        <v>120</v>
      </c>
      <c r="R1914">
        <v>-14500</v>
      </c>
      <c r="S1914">
        <v>-15000</v>
      </c>
      <c r="T1914">
        <v>-500</v>
      </c>
      <c r="U1914">
        <v>0</v>
      </c>
      <c r="V1914">
        <v>0</v>
      </c>
      <c r="W1914">
        <v>0</v>
      </c>
      <c r="X1914">
        <v>15000</v>
      </c>
      <c r="Y1914">
        <v>15000</v>
      </c>
      <c r="Z1914">
        <v>100</v>
      </c>
      <c r="AA1914">
        <v>1.0344827586206897</v>
      </c>
      <c r="AB1914">
        <v>-1</v>
      </c>
      <c r="AC1914">
        <v>500</v>
      </c>
      <c r="AD1914">
        <v>9.6158054800843473</v>
      </c>
      <c r="AE1914">
        <v>0</v>
      </c>
      <c r="AF1914">
        <v>0</v>
      </c>
    </row>
    <row r="1915" spans="1:32" x14ac:dyDescent="0.35">
      <c r="A1915" s="1">
        <v>45413</v>
      </c>
      <c r="B1915">
        <v>2024</v>
      </c>
      <c r="C1915">
        <v>5</v>
      </c>
      <c r="D1915">
        <v>2</v>
      </c>
      <c r="E1915">
        <v>1</v>
      </c>
      <c r="F1915">
        <v>0</v>
      </c>
      <c r="G1915" t="s">
        <v>294</v>
      </c>
      <c r="H1915" t="s">
        <v>292</v>
      </c>
      <c r="I1915" t="s">
        <v>1096</v>
      </c>
      <c r="J1915" t="s">
        <v>1097</v>
      </c>
      <c r="K1915" t="s">
        <v>1099</v>
      </c>
      <c r="L1915" t="s">
        <v>75</v>
      </c>
      <c r="M1915" t="s">
        <v>1612</v>
      </c>
      <c r="N1915" t="s">
        <v>1617</v>
      </c>
      <c r="O1915">
        <v>0</v>
      </c>
      <c r="P1915">
        <v>120</v>
      </c>
      <c r="Q1915">
        <v>120</v>
      </c>
      <c r="R1915">
        <v>-14500</v>
      </c>
      <c r="S1915">
        <v>-15000</v>
      </c>
      <c r="T1915">
        <v>-500</v>
      </c>
      <c r="U1915">
        <v>0</v>
      </c>
      <c r="V1915">
        <v>0</v>
      </c>
      <c r="W1915">
        <v>0</v>
      </c>
      <c r="X1915">
        <v>15000</v>
      </c>
      <c r="Y1915">
        <v>0</v>
      </c>
      <c r="Z1915">
        <v>100</v>
      </c>
      <c r="AA1915">
        <v>1.0344827586206897</v>
      </c>
      <c r="AB1915">
        <v>-1</v>
      </c>
      <c r="AC1915">
        <v>500</v>
      </c>
      <c r="AD1915">
        <v>9.6158054800843473</v>
      </c>
      <c r="AE1915">
        <v>0</v>
      </c>
      <c r="AF1915">
        <v>0</v>
      </c>
    </row>
    <row r="1916" spans="1:32" x14ac:dyDescent="0.35">
      <c r="A1916" s="1">
        <v>45444</v>
      </c>
      <c r="B1916">
        <v>2024</v>
      </c>
      <c r="C1916">
        <v>6</v>
      </c>
      <c r="D1916">
        <v>2</v>
      </c>
      <c r="E1916">
        <v>1</v>
      </c>
      <c r="F1916">
        <v>0</v>
      </c>
      <c r="G1916" t="s">
        <v>294</v>
      </c>
      <c r="H1916" t="s">
        <v>292</v>
      </c>
      <c r="I1916" t="s">
        <v>1096</v>
      </c>
      <c r="J1916" t="s">
        <v>1097</v>
      </c>
      <c r="K1916" t="s">
        <v>1099</v>
      </c>
      <c r="L1916" t="s">
        <v>75</v>
      </c>
      <c r="M1916" t="s">
        <v>1612</v>
      </c>
      <c r="N1916" t="s">
        <v>1618</v>
      </c>
      <c r="O1916">
        <v>14500</v>
      </c>
      <c r="P1916">
        <v>15120</v>
      </c>
      <c r="Q1916">
        <v>620</v>
      </c>
      <c r="R1916">
        <v>14500</v>
      </c>
      <c r="S1916">
        <v>15000</v>
      </c>
      <c r="T1916">
        <v>500</v>
      </c>
      <c r="U1916">
        <v>0</v>
      </c>
      <c r="V1916">
        <v>0</v>
      </c>
      <c r="W1916">
        <v>5000</v>
      </c>
      <c r="X1916">
        <v>8660.2540378443864</v>
      </c>
      <c r="Y1916">
        <v>0</v>
      </c>
      <c r="Z1916">
        <v>104.27586206896551</v>
      </c>
      <c r="AA1916">
        <v>1.0344827586206897</v>
      </c>
      <c r="AB1916">
        <v>1.1547005383792515</v>
      </c>
      <c r="AC1916">
        <v>500</v>
      </c>
      <c r="AD1916">
        <v>9.6158054800843473</v>
      </c>
      <c r="AE1916">
        <v>0</v>
      </c>
      <c r="AF1916">
        <v>1</v>
      </c>
    </row>
    <row r="1917" spans="1:32" x14ac:dyDescent="0.35">
      <c r="A1917" s="1">
        <v>45474</v>
      </c>
      <c r="B1917">
        <v>2024</v>
      </c>
      <c r="C1917">
        <v>7</v>
      </c>
      <c r="D1917">
        <v>3</v>
      </c>
      <c r="E1917">
        <v>1</v>
      </c>
      <c r="F1917">
        <v>0</v>
      </c>
      <c r="G1917" t="s">
        <v>294</v>
      </c>
      <c r="H1917" t="s">
        <v>292</v>
      </c>
      <c r="I1917" t="s">
        <v>1096</v>
      </c>
      <c r="J1917" t="s">
        <v>1097</v>
      </c>
      <c r="K1917" t="s">
        <v>1099</v>
      </c>
      <c r="L1917" t="s">
        <v>75</v>
      </c>
      <c r="M1917" t="s">
        <v>1612</v>
      </c>
      <c r="N1917" t="s">
        <v>1619</v>
      </c>
      <c r="O1917">
        <v>0</v>
      </c>
      <c r="P1917">
        <v>120</v>
      </c>
      <c r="Q1917">
        <v>120</v>
      </c>
      <c r="R1917">
        <v>-14500</v>
      </c>
      <c r="S1917">
        <v>-15000</v>
      </c>
      <c r="T1917">
        <v>-500</v>
      </c>
      <c r="U1917">
        <v>0</v>
      </c>
      <c r="V1917">
        <v>0</v>
      </c>
      <c r="W1917">
        <v>0</v>
      </c>
      <c r="X1917">
        <v>15000</v>
      </c>
      <c r="Y1917">
        <v>-15000</v>
      </c>
      <c r="Z1917">
        <v>100</v>
      </c>
      <c r="AA1917">
        <v>1.0344827586206897</v>
      </c>
      <c r="AB1917">
        <v>-1</v>
      </c>
      <c r="AC1917">
        <v>500</v>
      </c>
      <c r="AD1917">
        <v>9.6158054800843473</v>
      </c>
      <c r="AE1917">
        <v>0</v>
      </c>
      <c r="AF1917">
        <v>0</v>
      </c>
    </row>
    <row r="1918" spans="1:32" x14ac:dyDescent="0.35">
      <c r="A1918" s="1">
        <v>45383</v>
      </c>
      <c r="B1918">
        <v>2024</v>
      </c>
      <c r="C1918">
        <v>4</v>
      </c>
      <c r="D1918">
        <v>2</v>
      </c>
      <c r="E1918">
        <v>0</v>
      </c>
      <c r="F1918">
        <v>0</v>
      </c>
      <c r="G1918" t="s">
        <v>267</v>
      </c>
      <c r="H1918" t="s">
        <v>265</v>
      </c>
      <c r="I1918" t="s">
        <v>1009</v>
      </c>
      <c r="J1918" t="s">
        <v>1010</v>
      </c>
      <c r="K1918" t="s">
        <v>994</v>
      </c>
      <c r="L1918" t="s">
        <v>63</v>
      </c>
      <c r="M1918" t="s">
        <v>1612</v>
      </c>
      <c r="N1918" t="s">
        <v>1616</v>
      </c>
      <c r="O1918">
        <v>12620</v>
      </c>
      <c r="P1918">
        <v>45000</v>
      </c>
      <c r="Q1918">
        <v>32380</v>
      </c>
      <c r="R1918">
        <v>12620</v>
      </c>
      <c r="S1918">
        <v>44380</v>
      </c>
      <c r="T1918">
        <v>31760</v>
      </c>
      <c r="U1918">
        <v>0</v>
      </c>
      <c r="V1918">
        <v>0</v>
      </c>
      <c r="W1918">
        <v>29586.666666666668</v>
      </c>
      <c r="X1918">
        <v>25622.804946635591</v>
      </c>
      <c r="Y1918">
        <v>-44380</v>
      </c>
      <c r="Z1918">
        <v>356.5768621236133</v>
      </c>
      <c r="AA1918">
        <v>3.5166402535657686</v>
      </c>
      <c r="AB1918">
        <v>0.57735026918962573</v>
      </c>
      <c r="AC1918">
        <v>31760</v>
      </c>
      <c r="AD1918">
        <v>10.700544196486584</v>
      </c>
      <c r="AE1918">
        <v>2</v>
      </c>
      <c r="AF1918">
        <v>1</v>
      </c>
    </row>
    <row r="1919" spans="1:32" x14ac:dyDescent="0.35">
      <c r="A1919" s="1">
        <v>45444</v>
      </c>
      <c r="B1919">
        <v>2024</v>
      </c>
      <c r="C1919">
        <v>6</v>
      </c>
      <c r="D1919">
        <v>2</v>
      </c>
      <c r="E1919">
        <v>1</v>
      </c>
      <c r="F1919">
        <v>0</v>
      </c>
      <c r="G1919" t="s">
        <v>267</v>
      </c>
      <c r="H1919" t="s">
        <v>265</v>
      </c>
      <c r="I1919" t="s">
        <v>1009</v>
      </c>
      <c r="J1919" t="s">
        <v>1010</v>
      </c>
      <c r="K1919" t="s">
        <v>994</v>
      </c>
      <c r="L1919" t="s">
        <v>63</v>
      </c>
      <c r="M1919" t="s">
        <v>1612</v>
      </c>
      <c r="N1919" t="s">
        <v>1618</v>
      </c>
      <c r="O1919">
        <v>12620</v>
      </c>
      <c r="P1919">
        <v>45000</v>
      </c>
      <c r="Q1919">
        <v>32380</v>
      </c>
      <c r="R1919">
        <v>12620</v>
      </c>
      <c r="S1919">
        <v>44380</v>
      </c>
      <c r="T1919">
        <v>31760</v>
      </c>
      <c r="U1919">
        <v>0</v>
      </c>
      <c r="V1919">
        <v>0</v>
      </c>
      <c r="W1919">
        <v>0</v>
      </c>
      <c r="X1919">
        <v>44380</v>
      </c>
      <c r="Y1919">
        <v>0</v>
      </c>
      <c r="Z1919">
        <v>356.5768621236133</v>
      </c>
      <c r="AA1919">
        <v>3.5166402535657686</v>
      </c>
      <c r="AB1919">
        <v>1</v>
      </c>
      <c r="AC1919">
        <v>31760</v>
      </c>
      <c r="AD1919">
        <v>10.700544196486584</v>
      </c>
      <c r="AE1919">
        <v>2</v>
      </c>
      <c r="AF1919">
        <v>1</v>
      </c>
    </row>
    <row r="1920" spans="1:32" x14ac:dyDescent="0.35">
      <c r="A1920" s="1">
        <v>45474</v>
      </c>
      <c r="B1920">
        <v>2024</v>
      </c>
      <c r="C1920">
        <v>7</v>
      </c>
      <c r="D1920">
        <v>3</v>
      </c>
      <c r="E1920">
        <v>1</v>
      </c>
      <c r="F1920">
        <v>0</v>
      </c>
      <c r="G1920" t="s">
        <v>267</v>
      </c>
      <c r="H1920" t="s">
        <v>265</v>
      </c>
      <c r="I1920" t="s">
        <v>1009</v>
      </c>
      <c r="J1920" t="s">
        <v>1010</v>
      </c>
      <c r="K1920" t="s">
        <v>994</v>
      </c>
      <c r="L1920" t="s">
        <v>63</v>
      </c>
      <c r="M1920" t="s">
        <v>1612</v>
      </c>
      <c r="N1920" t="s">
        <v>1619</v>
      </c>
      <c r="O1920">
        <v>12620</v>
      </c>
      <c r="P1920">
        <v>45000</v>
      </c>
      <c r="Q1920">
        <v>32380</v>
      </c>
      <c r="R1920">
        <v>12620</v>
      </c>
      <c r="S1920">
        <v>44380</v>
      </c>
      <c r="T1920">
        <v>31760</v>
      </c>
      <c r="U1920">
        <v>0</v>
      </c>
      <c r="V1920">
        <v>0</v>
      </c>
      <c r="W1920">
        <v>29586.666666666668</v>
      </c>
      <c r="X1920">
        <v>25622.804946635591</v>
      </c>
      <c r="Y1920">
        <v>-44380</v>
      </c>
      <c r="Z1920">
        <v>356.5768621236133</v>
      </c>
      <c r="AA1920">
        <v>3.5166402535657686</v>
      </c>
      <c r="AB1920">
        <v>0.57735026918962573</v>
      </c>
      <c r="AC1920">
        <v>31760</v>
      </c>
      <c r="AD1920">
        <v>10.700544196486584</v>
      </c>
      <c r="AE1920">
        <v>2</v>
      </c>
      <c r="AF1920">
        <v>1</v>
      </c>
    </row>
    <row r="1921" spans="1:32" x14ac:dyDescent="0.35">
      <c r="A1921" s="1">
        <v>45505</v>
      </c>
      <c r="B1921">
        <v>2024</v>
      </c>
      <c r="C1921">
        <v>8</v>
      </c>
      <c r="D1921">
        <v>3</v>
      </c>
      <c r="E1921">
        <v>1</v>
      </c>
      <c r="F1921">
        <v>0</v>
      </c>
      <c r="G1921" t="s">
        <v>267</v>
      </c>
      <c r="H1921" t="s">
        <v>265</v>
      </c>
      <c r="I1921" t="s">
        <v>745</v>
      </c>
      <c r="J1921" t="s">
        <v>746</v>
      </c>
      <c r="K1921" t="s">
        <v>748</v>
      </c>
      <c r="L1921" t="s">
        <v>66</v>
      </c>
      <c r="M1921" t="s">
        <v>1612</v>
      </c>
      <c r="N1921" t="s">
        <v>1620</v>
      </c>
      <c r="O1921">
        <v>840</v>
      </c>
      <c r="P1921">
        <v>1160</v>
      </c>
      <c r="Q1921">
        <v>320</v>
      </c>
      <c r="R1921">
        <v>-40</v>
      </c>
      <c r="S1921">
        <v>40</v>
      </c>
      <c r="T1921">
        <v>80</v>
      </c>
      <c r="U1921">
        <v>0</v>
      </c>
      <c r="V1921">
        <v>0</v>
      </c>
      <c r="W1921">
        <v>13.333333333333334</v>
      </c>
      <c r="X1921">
        <v>23.094010767585029</v>
      </c>
      <c r="Y1921">
        <v>40</v>
      </c>
      <c r="Z1921">
        <v>138.0952380952381</v>
      </c>
      <c r="AA1921">
        <v>-1</v>
      </c>
      <c r="AB1921">
        <v>1.1547005383792515</v>
      </c>
      <c r="AC1921">
        <v>80</v>
      </c>
      <c r="AD1921">
        <v>3.6888794541139363</v>
      </c>
      <c r="AE1921">
        <v>2</v>
      </c>
      <c r="AF1921">
        <v>1</v>
      </c>
    </row>
    <row r="1922" spans="1:32" x14ac:dyDescent="0.35">
      <c r="A1922" s="1">
        <v>45323</v>
      </c>
      <c r="B1922">
        <v>2024</v>
      </c>
      <c r="C1922">
        <v>2</v>
      </c>
      <c r="D1922">
        <v>1</v>
      </c>
      <c r="E1922">
        <v>0</v>
      </c>
      <c r="F1922">
        <v>0</v>
      </c>
      <c r="G1922" t="s">
        <v>267</v>
      </c>
      <c r="H1922" t="s">
        <v>265</v>
      </c>
      <c r="I1922" t="s">
        <v>796</v>
      </c>
      <c r="J1922" t="s">
        <v>797</v>
      </c>
      <c r="K1922" t="s">
        <v>787</v>
      </c>
      <c r="L1922" t="s">
        <v>63</v>
      </c>
      <c r="M1922" t="s">
        <v>1612</v>
      </c>
      <c r="N1922" t="s">
        <v>1614</v>
      </c>
      <c r="O1922">
        <v>2500</v>
      </c>
      <c r="P1922">
        <v>2380</v>
      </c>
      <c r="Q1922">
        <v>-120</v>
      </c>
      <c r="R1922">
        <v>2500</v>
      </c>
      <c r="S1922">
        <v>630</v>
      </c>
      <c r="T1922">
        <v>-1870</v>
      </c>
      <c r="U1922">
        <v>0</v>
      </c>
      <c r="V1922">
        <v>0</v>
      </c>
      <c r="W1922">
        <v>0</v>
      </c>
      <c r="X1922">
        <v>630</v>
      </c>
      <c r="Y1922">
        <v>-630</v>
      </c>
      <c r="Z1922">
        <v>95.199999999999989</v>
      </c>
      <c r="AA1922">
        <v>0.252</v>
      </c>
      <c r="AB1922">
        <v>1</v>
      </c>
      <c r="AC1922">
        <v>1870</v>
      </c>
      <c r="AD1922">
        <v>6.4457198193855785</v>
      </c>
      <c r="AE1922">
        <v>0</v>
      </c>
      <c r="AF1922">
        <v>0</v>
      </c>
    </row>
    <row r="1923" spans="1:32" x14ac:dyDescent="0.35">
      <c r="A1923" s="1">
        <v>45413</v>
      </c>
      <c r="B1923">
        <v>2024</v>
      </c>
      <c r="C1923">
        <v>5</v>
      </c>
      <c r="D1923">
        <v>2</v>
      </c>
      <c r="E1923">
        <v>1</v>
      </c>
      <c r="F1923">
        <v>0</v>
      </c>
      <c r="G1923" t="s">
        <v>612</v>
      </c>
      <c r="H1923" t="s">
        <v>610</v>
      </c>
      <c r="I1923" t="s">
        <v>985</v>
      </c>
      <c r="J1923" t="s">
        <v>986</v>
      </c>
      <c r="K1923" t="s">
        <v>972</v>
      </c>
      <c r="L1923" t="s">
        <v>93</v>
      </c>
      <c r="M1923" t="s">
        <v>1603</v>
      </c>
      <c r="N1923" t="s">
        <v>1605</v>
      </c>
      <c r="O1923">
        <v>151524</v>
      </c>
      <c r="P1923">
        <v>124415.44</v>
      </c>
      <c r="Q1923">
        <v>-27108.559999999998</v>
      </c>
      <c r="R1923">
        <v>151524</v>
      </c>
      <c r="S1923">
        <v>124415.44</v>
      </c>
      <c r="T1923">
        <v>-27108.559999999998</v>
      </c>
      <c r="U1923">
        <v>0</v>
      </c>
      <c r="V1923">
        <v>0</v>
      </c>
      <c r="W1923">
        <v>62207.72</v>
      </c>
      <c r="X1923">
        <v>87975.001308308027</v>
      </c>
      <c r="Y1923">
        <v>-41385.31</v>
      </c>
      <c r="Z1923">
        <v>82.109395211319651</v>
      </c>
      <c r="AA1923">
        <v>0.82109395211319658</v>
      </c>
      <c r="AB1923">
        <v>0.70710678118654757</v>
      </c>
      <c r="AC1923">
        <v>27108.559999999998</v>
      </c>
      <c r="AD1923">
        <v>11.731381567341121</v>
      </c>
      <c r="AE1923">
        <v>0</v>
      </c>
      <c r="AF1923">
        <v>0</v>
      </c>
    </row>
    <row r="1924" spans="1:32" x14ac:dyDescent="0.35">
      <c r="A1924" s="1">
        <v>45292</v>
      </c>
      <c r="B1924">
        <v>2024</v>
      </c>
      <c r="C1924">
        <v>1</v>
      </c>
      <c r="D1924">
        <v>1</v>
      </c>
      <c r="E1924">
        <v>0</v>
      </c>
      <c r="F1924">
        <v>0</v>
      </c>
      <c r="G1924" t="s">
        <v>267</v>
      </c>
      <c r="H1924" t="s">
        <v>265</v>
      </c>
      <c r="I1924" t="s">
        <v>1096</v>
      </c>
      <c r="J1924" t="s">
        <v>1097</v>
      </c>
      <c r="K1924" t="s">
        <v>1099</v>
      </c>
      <c r="L1924" t="s">
        <v>66</v>
      </c>
      <c r="M1924" t="s">
        <v>1612</v>
      </c>
      <c r="N1924" t="s">
        <v>1613</v>
      </c>
      <c r="O1924">
        <v>66380</v>
      </c>
      <c r="P1924">
        <v>74620</v>
      </c>
      <c r="Q1924">
        <v>8240</v>
      </c>
      <c r="R1924">
        <v>66380</v>
      </c>
      <c r="S1924">
        <v>74620</v>
      </c>
      <c r="T1924">
        <v>8240</v>
      </c>
      <c r="U1924">
        <v>0</v>
      </c>
      <c r="V1924">
        <v>0</v>
      </c>
      <c r="W1924">
        <v>37310</v>
      </c>
      <c r="X1924">
        <v>52764.308012140173</v>
      </c>
      <c r="Y1924">
        <v>-66370</v>
      </c>
      <c r="Z1924">
        <v>112.41337752335041</v>
      </c>
      <c r="AA1924">
        <v>1.1241337752335041</v>
      </c>
      <c r="AB1924">
        <v>0.70710678118654757</v>
      </c>
      <c r="AC1924">
        <v>8240</v>
      </c>
      <c r="AD1924">
        <v>11.220163846775149</v>
      </c>
      <c r="AE1924">
        <v>1</v>
      </c>
      <c r="AF1924">
        <v>1</v>
      </c>
    </row>
    <row r="1925" spans="1:32" x14ac:dyDescent="0.35">
      <c r="A1925" s="1">
        <v>45413</v>
      </c>
      <c r="B1925">
        <v>2024</v>
      </c>
      <c r="C1925">
        <v>5</v>
      </c>
      <c r="D1925">
        <v>2</v>
      </c>
      <c r="E1925">
        <v>1</v>
      </c>
      <c r="F1925">
        <v>0</v>
      </c>
      <c r="G1925" t="s">
        <v>267</v>
      </c>
      <c r="H1925" t="s">
        <v>265</v>
      </c>
      <c r="I1925" t="s">
        <v>1096</v>
      </c>
      <c r="J1925" t="s">
        <v>1097</v>
      </c>
      <c r="K1925" t="s">
        <v>1099</v>
      </c>
      <c r="L1925" t="s">
        <v>66</v>
      </c>
      <c r="M1925" t="s">
        <v>1612</v>
      </c>
      <c r="N1925" t="s">
        <v>1617</v>
      </c>
      <c r="O1925">
        <v>66380</v>
      </c>
      <c r="P1925">
        <v>74620</v>
      </c>
      <c r="Q1925">
        <v>8240</v>
      </c>
      <c r="R1925">
        <v>57260</v>
      </c>
      <c r="S1925">
        <v>66370</v>
      </c>
      <c r="T1925">
        <v>9110</v>
      </c>
      <c r="U1925">
        <v>0</v>
      </c>
      <c r="V1925">
        <v>0</v>
      </c>
      <c r="W1925">
        <v>46996.666666666664</v>
      </c>
      <c r="X1925">
        <v>40908.808749868695</v>
      </c>
      <c r="Y1925">
        <v>-74620</v>
      </c>
      <c r="Z1925">
        <v>112.41337752335041</v>
      </c>
      <c r="AA1925">
        <v>1.159098847362906</v>
      </c>
      <c r="AB1925">
        <v>0.47357363671450148</v>
      </c>
      <c r="AC1925">
        <v>9110</v>
      </c>
      <c r="AD1925">
        <v>11.103000426139971</v>
      </c>
      <c r="AE1925">
        <v>1</v>
      </c>
      <c r="AF1925">
        <v>1</v>
      </c>
    </row>
    <row r="1926" spans="1:32" x14ac:dyDescent="0.35">
      <c r="A1926" s="1">
        <v>45444</v>
      </c>
      <c r="B1926">
        <v>2024</v>
      </c>
      <c r="C1926">
        <v>6</v>
      </c>
      <c r="D1926">
        <v>2</v>
      </c>
      <c r="E1926">
        <v>1</v>
      </c>
      <c r="F1926">
        <v>0</v>
      </c>
      <c r="G1926" t="s">
        <v>267</v>
      </c>
      <c r="H1926" t="s">
        <v>265</v>
      </c>
      <c r="I1926" t="s">
        <v>1096</v>
      </c>
      <c r="J1926" t="s">
        <v>1097</v>
      </c>
      <c r="K1926" t="s">
        <v>1099</v>
      </c>
      <c r="L1926" t="s">
        <v>66</v>
      </c>
      <c r="M1926" t="s">
        <v>1612</v>
      </c>
      <c r="N1926" t="s">
        <v>1618</v>
      </c>
      <c r="O1926">
        <v>9120</v>
      </c>
      <c r="P1926">
        <v>8250</v>
      </c>
      <c r="Q1926">
        <v>-870</v>
      </c>
      <c r="R1926">
        <v>9120</v>
      </c>
      <c r="S1926">
        <v>8250</v>
      </c>
      <c r="T1926">
        <v>-870</v>
      </c>
      <c r="U1926">
        <v>0</v>
      </c>
      <c r="V1926">
        <v>0</v>
      </c>
      <c r="W1926">
        <v>2750</v>
      </c>
      <c r="X1926">
        <v>4763.1397208144126</v>
      </c>
      <c r="Y1926">
        <v>66370</v>
      </c>
      <c r="Z1926">
        <v>90.460526315789465</v>
      </c>
      <c r="AA1926">
        <v>0.90460526315789469</v>
      </c>
      <c r="AB1926">
        <v>1.1547005383792515</v>
      </c>
      <c r="AC1926">
        <v>870</v>
      </c>
      <c r="AD1926">
        <v>9.0179684793287258</v>
      </c>
      <c r="AE1926">
        <v>0</v>
      </c>
      <c r="AF1926">
        <v>0</v>
      </c>
    </row>
    <row r="1927" spans="1:32" x14ac:dyDescent="0.35">
      <c r="A1927" s="1">
        <v>45323</v>
      </c>
      <c r="B1927">
        <v>2024</v>
      </c>
      <c r="C1927">
        <v>2</v>
      </c>
      <c r="D1927">
        <v>1</v>
      </c>
      <c r="E1927">
        <v>0</v>
      </c>
      <c r="F1927">
        <v>0</v>
      </c>
      <c r="G1927" t="s">
        <v>267</v>
      </c>
      <c r="H1927" t="s">
        <v>265</v>
      </c>
      <c r="I1927" t="s">
        <v>969</v>
      </c>
      <c r="J1927" t="s">
        <v>970</v>
      </c>
      <c r="K1927" t="s">
        <v>972</v>
      </c>
      <c r="L1927" t="s">
        <v>63</v>
      </c>
      <c r="M1927" t="s">
        <v>1612</v>
      </c>
      <c r="N1927" t="s">
        <v>1614</v>
      </c>
      <c r="O1927">
        <v>205620</v>
      </c>
      <c r="P1927">
        <v>209750</v>
      </c>
      <c r="Q1927">
        <v>4130</v>
      </c>
      <c r="R1927">
        <v>-598130</v>
      </c>
      <c r="S1927">
        <v>-733000</v>
      </c>
      <c r="T1927">
        <v>-134870</v>
      </c>
      <c r="U1927">
        <v>0</v>
      </c>
      <c r="V1927">
        <v>0</v>
      </c>
      <c r="W1927">
        <v>-203166.66666666666</v>
      </c>
      <c r="X1927">
        <v>462985.51093239768</v>
      </c>
      <c r="Y1927">
        <v>-86250</v>
      </c>
      <c r="Z1927">
        <v>102.00855947864993</v>
      </c>
      <c r="AA1927">
        <v>1.2254860983398257</v>
      </c>
      <c r="AB1927">
        <v>-1.1443842643505455</v>
      </c>
      <c r="AC1927">
        <v>134870</v>
      </c>
      <c r="AD1927">
        <v>13.504900980868788</v>
      </c>
      <c r="AE1927">
        <v>0</v>
      </c>
      <c r="AF1927">
        <v>0</v>
      </c>
    </row>
    <row r="1928" spans="1:32" x14ac:dyDescent="0.35">
      <c r="A1928" s="1">
        <v>45352</v>
      </c>
      <c r="B1928">
        <v>2024</v>
      </c>
      <c r="C1928">
        <v>3</v>
      </c>
      <c r="D1928">
        <v>1</v>
      </c>
      <c r="E1928">
        <v>0</v>
      </c>
      <c r="F1928">
        <v>0</v>
      </c>
      <c r="G1928" t="s">
        <v>267</v>
      </c>
      <c r="H1928" t="s">
        <v>265</v>
      </c>
      <c r="I1928" t="s">
        <v>969</v>
      </c>
      <c r="J1928" t="s">
        <v>970</v>
      </c>
      <c r="K1928" t="s">
        <v>972</v>
      </c>
      <c r="L1928" t="s">
        <v>63</v>
      </c>
      <c r="M1928" t="s">
        <v>1612</v>
      </c>
      <c r="N1928" t="s">
        <v>1615</v>
      </c>
      <c r="O1928">
        <v>205620</v>
      </c>
      <c r="P1928">
        <v>209750</v>
      </c>
      <c r="Q1928">
        <v>4130</v>
      </c>
      <c r="R1928">
        <v>72120</v>
      </c>
      <c r="S1928">
        <v>86250</v>
      </c>
      <c r="T1928">
        <v>14130</v>
      </c>
      <c r="U1928">
        <v>0</v>
      </c>
      <c r="V1928">
        <v>0</v>
      </c>
      <c r="W1928">
        <v>0</v>
      </c>
      <c r="X1928">
        <v>86250</v>
      </c>
      <c r="Y1928">
        <v>733000</v>
      </c>
      <c r="Z1928">
        <v>102.00855947864993</v>
      </c>
      <c r="AA1928">
        <v>1.1959234608985025</v>
      </c>
      <c r="AB1928">
        <v>1</v>
      </c>
      <c r="AC1928">
        <v>14130</v>
      </c>
      <c r="AD1928">
        <v>11.365005334893606</v>
      </c>
      <c r="AE1928">
        <v>0</v>
      </c>
      <c r="AF1928">
        <v>1</v>
      </c>
    </row>
    <row r="1929" spans="1:32" x14ac:dyDescent="0.35">
      <c r="A1929" s="1">
        <v>45444</v>
      </c>
      <c r="B1929">
        <v>2024</v>
      </c>
      <c r="C1929">
        <v>6</v>
      </c>
      <c r="D1929">
        <v>2</v>
      </c>
      <c r="E1929">
        <v>1</v>
      </c>
      <c r="F1929">
        <v>0</v>
      </c>
      <c r="G1929" t="s">
        <v>267</v>
      </c>
      <c r="H1929" t="s">
        <v>265</v>
      </c>
      <c r="I1929" t="s">
        <v>969</v>
      </c>
      <c r="J1929" t="s">
        <v>970</v>
      </c>
      <c r="K1929" t="s">
        <v>972</v>
      </c>
      <c r="L1929" t="s">
        <v>63</v>
      </c>
      <c r="M1929" t="s">
        <v>1612</v>
      </c>
      <c r="N1929" t="s">
        <v>1618</v>
      </c>
      <c r="O1929">
        <v>205620</v>
      </c>
      <c r="P1929">
        <v>209750</v>
      </c>
      <c r="Q1929">
        <v>4130</v>
      </c>
      <c r="R1929">
        <v>72120</v>
      </c>
      <c r="S1929">
        <v>86250</v>
      </c>
      <c r="T1929">
        <v>14130</v>
      </c>
      <c r="U1929">
        <v>0</v>
      </c>
      <c r="V1929">
        <v>0</v>
      </c>
      <c r="W1929">
        <v>0</v>
      </c>
      <c r="X1929">
        <v>86250</v>
      </c>
      <c r="Y1929">
        <v>733000</v>
      </c>
      <c r="Z1929">
        <v>102.00855947864993</v>
      </c>
      <c r="AA1929">
        <v>1.1959234608985025</v>
      </c>
      <c r="AB1929">
        <v>1</v>
      </c>
      <c r="AC1929">
        <v>14130</v>
      </c>
      <c r="AD1929">
        <v>11.365005334893606</v>
      </c>
      <c r="AE1929">
        <v>0</v>
      </c>
      <c r="AF1929">
        <v>1</v>
      </c>
    </row>
    <row r="1930" spans="1:32" x14ac:dyDescent="0.35">
      <c r="A1930" s="1">
        <v>45352</v>
      </c>
      <c r="B1930">
        <v>2024</v>
      </c>
      <c r="C1930">
        <v>3</v>
      </c>
      <c r="D1930">
        <v>1</v>
      </c>
      <c r="E1930">
        <v>0</v>
      </c>
      <c r="F1930">
        <v>0</v>
      </c>
      <c r="G1930" t="s">
        <v>267</v>
      </c>
      <c r="H1930" t="s">
        <v>265</v>
      </c>
      <c r="I1930" t="s">
        <v>687</v>
      </c>
      <c r="J1930" t="s">
        <v>688</v>
      </c>
      <c r="K1930" t="s">
        <v>690</v>
      </c>
      <c r="L1930" t="s">
        <v>66</v>
      </c>
      <c r="M1930" t="s">
        <v>1612</v>
      </c>
      <c r="N1930" t="s">
        <v>1615</v>
      </c>
      <c r="O1930">
        <v>47250</v>
      </c>
      <c r="P1930">
        <v>36750</v>
      </c>
      <c r="Q1930">
        <v>-10500</v>
      </c>
      <c r="R1930">
        <v>47250</v>
      </c>
      <c r="S1930">
        <v>36750</v>
      </c>
      <c r="T1930">
        <v>-10500</v>
      </c>
      <c r="U1930">
        <v>0</v>
      </c>
      <c r="V1930">
        <v>0</v>
      </c>
      <c r="W1930">
        <v>0</v>
      </c>
      <c r="X1930">
        <v>36750</v>
      </c>
      <c r="Y1930">
        <v>-36750</v>
      </c>
      <c r="Z1930">
        <v>77.777777777777786</v>
      </c>
      <c r="AA1930">
        <v>0.77777777777777779</v>
      </c>
      <c r="AB1930">
        <v>1</v>
      </c>
      <c r="AC1930">
        <v>10500</v>
      </c>
      <c r="AD1930">
        <v>10.511893504640982</v>
      </c>
      <c r="AE1930">
        <v>0</v>
      </c>
      <c r="AF1930">
        <v>0</v>
      </c>
    </row>
    <row r="1931" spans="1:32" x14ac:dyDescent="0.35">
      <c r="A1931" s="1">
        <v>45352</v>
      </c>
      <c r="B1931">
        <v>2024</v>
      </c>
      <c r="C1931">
        <v>3</v>
      </c>
      <c r="D1931">
        <v>1</v>
      </c>
      <c r="E1931">
        <v>0</v>
      </c>
      <c r="F1931">
        <v>0</v>
      </c>
      <c r="G1931" t="s">
        <v>267</v>
      </c>
      <c r="H1931" t="s">
        <v>265</v>
      </c>
      <c r="I1931" t="s">
        <v>1129</v>
      </c>
      <c r="J1931" t="s">
        <v>1130</v>
      </c>
      <c r="K1931" t="s">
        <v>1132</v>
      </c>
      <c r="L1931" t="s">
        <v>60</v>
      </c>
      <c r="M1931" t="s">
        <v>1612</v>
      </c>
      <c r="N1931" t="s">
        <v>1615</v>
      </c>
      <c r="O1931">
        <v>0</v>
      </c>
      <c r="P1931">
        <v>4000</v>
      </c>
      <c r="Q1931">
        <v>4000</v>
      </c>
      <c r="R1931">
        <v>-6250</v>
      </c>
      <c r="S1931">
        <v>-2120</v>
      </c>
      <c r="T1931">
        <v>4130</v>
      </c>
      <c r="U1931">
        <v>0</v>
      </c>
      <c r="V1931">
        <v>0</v>
      </c>
      <c r="W1931">
        <v>0</v>
      </c>
      <c r="X1931">
        <v>2120</v>
      </c>
      <c r="Y1931">
        <v>0</v>
      </c>
      <c r="Z1931">
        <v>100</v>
      </c>
      <c r="AA1931">
        <v>0.3392</v>
      </c>
      <c r="AB1931">
        <v>-1</v>
      </c>
      <c r="AC1931">
        <v>4130</v>
      </c>
      <c r="AD1931">
        <v>7.6591713676660582</v>
      </c>
      <c r="AE1931">
        <v>0</v>
      </c>
      <c r="AF1931">
        <v>1</v>
      </c>
    </row>
    <row r="1932" spans="1:32" x14ac:dyDescent="0.35">
      <c r="A1932" s="1">
        <v>45383</v>
      </c>
      <c r="B1932">
        <v>2024</v>
      </c>
      <c r="C1932">
        <v>4</v>
      </c>
      <c r="D1932">
        <v>2</v>
      </c>
      <c r="E1932">
        <v>0</v>
      </c>
      <c r="F1932">
        <v>0</v>
      </c>
      <c r="G1932" t="s">
        <v>267</v>
      </c>
      <c r="H1932" t="s">
        <v>265</v>
      </c>
      <c r="I1932" t="s">
        <v>1129</v>
      </c>
      <c r="J1932" t="s">
        <v>1130</v>
      </c>
      <c r="K1932" t="s">
        <v>1132</v>
      </c>
      <c r="L1932" t="s">
        <v>60</v>
      </c>
      <c r="M1932" t="s">
        <v>1612</v>
      </c>
      <c r="N1932" t="s">
        <v>1616</v>
      </c>
      <c r="O1932">
        <v>6250</v>
      </c>
      <c r="P1932">
        <v>6120</v>
      </c>
      <c r="Q1932">
        <v>-130</v>
      </c>
      <c r="R1932">
        <v>6250</v>
      </c>
      <c r="S1932">
        <v>2120</v>
      </c>
      <c r="T1932">
        <v>-4130</v>
      </c>
      <c r="U1932">
        <v>0</v>
      </c>
      <c r="V1932">
        <v>0</v>
      </c>
      <c r="W1932">
        <v>0</v>
      </c>
      <c r="X1932">
        <v>2120</v>
      </c>
      <c r="Y1932">
        <v>0</v>
      </c>
      <c r="Z1932">
        <v>97.92</v>
      </c>
      <c r="AA1932">
        <v>0.3392</v>
      </c>
      <c r="AB1932">
        <v>1</v>
      </c>
      <c r="AC1932">
        <v>4130</v>
      </c>
      <c r="AD1932">
        <v>7.6591713676660582</v>
      </c>
      <c r="AE1932">
        <v>0</v>
      </c>
      <c r="AF1932">
        <v>0</v>
      </c>
    </row>
    <row r="1933" spans="1:32" x14ac:dyDescent="0.35">
      <c r="A1933" s="1">
        <v>45413</v>
      </c>
      <c r="B1933">
        <v>2024</v>
      </c>
      <c r="C1933">
        <v>5</v>
      </c>
      <c r="D1933">
        <v>2</v>
      </c>
      <c r="E1933">
        <v>1</v>
      </c>
      <c r="F1933">
        <v>0</v>
      </c>
      <c r="G1933" t="s">
        <v>267</v>
      </c>
      <c r="H1933" t="s">
        <v>265</v>
      </c>
      <c r="I1933" t="s">
        <v>1129</v>
      </c>
      <c r="J1933" t="s">
        <v>1130</v>
      </c>
      <c r="K1933" t="s">
        <v>1132</v>
      </c>
      <c r="L1933" t="s">
        <v>60</v>
      </c>
      <c r="M1933" t="s">
        <v>1612</v>
      </c>
      <c r="N1933" t="s">
        <v>1617</v>
      </c>
      <c r="O1933">
        <v>0</v>
      </c>
      <c r="P1933">
        <v>4000</v>
      </c>
      <c r="Q1933">
        <v>4000</v>
      </c>
      <c r="R1933">
        <v>-6250</v>
      </c>
      <c r="S1933">
        <v>-2120</v>
      </c>
      <c r="T1933">
        <v>4130</v>
      </c>
      <c r="U1933">
        <v>0</v>
      </c>
      <c r="V1933">
        <v>0</v>
      </c>
      <c r="W1933">
        <v>0</v>
      </c>
      <c r="X1933">
        <v>2120</v>
      </c>
      <c r="Y1933">
        <v>2120</v>
      </c>
      <c r="Z1933">
        <v>100</v>
      </c>
      <c r="AA1933">
        <v>0.3392</v>
      </c>
      <c r="AB1933">
        <v>-1</v>
      </c>
      <c r="AC1933">
        <v>4130</v>
      </c>
      <c r="AD1933">
        <v>7.6591713676660582</v>
      </c>
      <c r="AE1933">
        <v>0</v>
      </c>
      <c r="AF1933">
        <v>1</v>
      </c>
    </row>
    <row r="1934" spans="1:32" x14ac:dyDescent="0.35">
      <c r="A1934" s="1">
        <v>45474</v>
      </c>
      <c r="B1934">
        <v>2024</v>
      </c>
      <c r="C1934">
        <v>7</v>
      </c>
      <c r="D1934">
        <v>3</v>
      </c>
      <c r="E1934">
        <v>1</v>
      </c>
      <c r="F1934">
        <v>0</v>
      </c>
      <c r="G1934" t="s">
        <v>267</v>
      </c>
      <c r="H1934" t="s">
        <v>265</v>
      </c>
      <c r="I1934" t="s">
        <v>1129</v>
      </c>
      <c r="J1934" t="s">
        <v>1130</v>
      </c>
      <c r="K1934" t="s">
        <v>1132</v>
      </c>
      <c r="L1934" t="s">
        <v>60</v>
      </c>
      <c r="M1934" t="s">
        <v>1612</v>
      </c>
      <c r="N1934" t="s">
        <v>1619</v>
      </c>
      <c r="O1934">
        <v>6250</v>
      </c>
      <c r="P1934">
        <v>6120</v>
      </c>
      <c r="Q1934">
        <v>-130</v>
      </c>
      <c r="R1934">
        <v>6250</v>
      </c>
      <c r="S1934">
        <v>2120</v>
      </c>
      <c r="T1934">
        <v>-4130</v>
      </c>
      <c r="U1934">
        <v>0</v>
      </c>
      <c r="V1934">
        <v>0</v>
      </c>
      <c r="W1934">
        <v>0</v>
      </c>
      <c r="X1934">
        <v>2120</v>
      </c>
      <c r="Y1934">
        <v>-2120</v>
      </c>
      <c r="Z1934">
        <v>97.92</v>
      </c>
      <c r="AA1934">
        <v>0.3392</v>
      </c>
      <c r="AB1934">
        <v>1</v>
      </c>
      <c r="AC1934">
        <v>4130</v>
      </c>
      <c r="AD1934">
        <v>7.6591713676660582</v>
      </c>
      <c r="AE1934">
        <v>0</v>
      </c>
      <c r="AF1934">
        <v>0</v>
      </c>
    </row>
    <row r="1935" spans="1:32" x14ac:dyDescent="0.35">
      <c r="A1935" s="1">
        <v>45444</v>
      </c>
      <c r="B1935">
        <v>2024</v>
      </c>
      <c r="C1935">
        <v>6</v>
      </c>
      <c r="D1935">
        <v>2</v>
      </c>
      <c r="E1935">
        <v>1</v>
      </c>
      <c r="F1935">
        <v>0</v>
      </c>
      <c r="G1935" t="s">
        <v>267</v>
      </c>
      <c r="H1935" t="s">
        <v>265</v>
      </c>
      <c r="I1935" t="s">
        <v>669</v>
      </c>
      <c r="J1935" t="s">
        <v>670</v>
      </c>
      <c r="K1935" t="s">
        <v>672</v>
      </c>
      <c r="L1935" t="s">
        <v>60</v>
      </c>
      <c r="M1935" t="s">
        <v>1612</v>
      </c>
      <c r="N1935" t="s">
        <v>1618</v>
      </c>
      <c r="O1935">
        <v>17380</v>
      </c>
      <c r="P1935">
        <v>16120</v>
      </c>
      <c r="Q1935">
        <v>-1260</v>
      </c>
      <c r="R1935">
        <v>17000</v>
      </c>
      <c r="S1935">
        <v>16120</v>
      </c>
      <c r="T1935">
        <v>-880</v>
      </c>
      <c r="U1935">
        <v>0</v>
      </c>
      <c r="V1935">
        <v>-380</v>
      </c>
      <c r="W1935">
        <v>0</v>
      </c>
      <c r="X1935">
        <v>16120</v>
      </c>
      <c r="Y1935">
        <v>-16120</v>
      </c>
      <c r="Z1935">
        <v>92.750287686996543</v>
      </c>
      <c r="AA1935">
        <v>0.94823529411764707</v>
      </c>
      <c r="AB1935">
        <v>1</v>
      </c>
      <c r="AC1935">
        <v>880</v>
      </c>
      <c r="AD1935">
        <v>9.6878160160606193</v>
      </c>
      <c r="AE1935">
        <v>0</v>
      </c>
      <c r="AF1935">
        <v>0</v>
      </c>
    </row>
    <row r="1936" spans="1:32" x14ac:dyDescent="0.35">
      <c r="A1936" s="1">
        <v>45474</v>
      </c>
      <c r="B1936">
        <v>2024</v>
      </c>
      <c r="C1936">
        <v>7</v>
      </c>
      <c r="D1936">
        <v>3</v>
      </c>
      <c r="E1936">
        <v>1</v>
      </c>
      <c r="F1936">
        <v>0</v>
      </c>
      <c r="G1936" t="s">
        <v>267</v>
      </c>
      <c r="H1936" t="s">
        <v>265</v>
      </c>
      <c r="I1936" t="s">
        <v>669</v>
      </c>
      <c r="J1936" t="s">
        <v>670</v>
      </c>
      <c r="K1936" t="s">
        <v>672</v>
      </c>
      <c r="L1936" t="s">
        <v>60</v>
      </c>
      <c r="M1936" t="s">
        <v>1612</v>
      </c>
      <c r="N1936" t="s">
        <v>1619</v>
      </c>
      <c r="O1936">
        <v>17380</v>
      </c>
      <c r="P1936">
        <v>16120</v>
      </c>
      <c r="Q1936">
        <v>-1260</v>
      </c>
      <c r="R1936">
        <v>17000</v>
      </c>
      <c r="S1936">
        <v>16120</v>
      </c>
      <c r="T1936">
        <v>-880</v>
      </c>
      <c r="U1936">
        <v>0</v>
      </c>
      <c r="V1936">
        <v>-380</v>
      </c>
      <c r="W1936">
        <v>5373.333333333333</v>
      </c>
      <c r="X1936">
        <v>9306.8863393367683</v>
      </c>
      <c r="Y1936">
        <v>40</v>
      </c>
      <c r="Z1936">
        <v>92.750287686996543</v>
      </c>
      <c r="AA1936">
        <v>0.94823529411764707</v>
      </c>
      <c r="AB1936">
        <v>1.1547005383792515</v>
      </c>
      <c r="AC1936">
        <v>880</v>
      </c>
      <c r="AD1936">
        <v>9.6878160160606193</v>
      </c>
      <c r="AE1936">
        <v>0</v>
      </c>
      <c r="AF1936">
        <v>0</v>
      </c>
    </row>
    <row r="1937" spans="1:32" x14ac:dyDescent="0.35">
      <c r="A1937" s="1">
        <v>45292</v>
      </c>
      <c r="B1937">
        <v>2024</v>
      </c>
      <c r="C1937">
        <v>1</v>
      </c>
      <c r="D1937">
        <v>1</v>
      </c>
      <c r="E1937">
        <v>0</v>
      </c>
      <c r="F1937">
        <v>0</v>
      </c>
      <c r="G1937" t="s">
        <v>267</v>
      </c>
      <c r="H1937" t="s">
        <v>265</v>
      </c>
      <c r="I1937" t="s">
        <v>778</v>
      </c>
      <c r="J1937" t="s">
        <v>779</v>
      </c>
      <c r="K1937" t="s">
        <v>781</v>
      </c>
      <c r="L1937" t="s">
        <v>66</v>
      </c>
      <c r="M1937" t="s">
        <v>1612</v>
      </c>
      <c r="N1937" t="s">
        <v>1613</v>
      </c>
      <c r="O1937">
        <v>0</v>
      </c>
      <c r="P1937">
        <v>1250</v>
      </c>
      <c r="Q1937">
        <v>1250</v>
      </c>
      <c r="R1937">
        <v>-1750</v>
      </c>
      <c r="S1937">
        <v>1250</v>
      </c>
      <c r="T1937">
        <v>3000</v>
      </c>
      <c r="U1937">
        <v>0</v>
      </c>
      <c r="V1937">
        <v>-1750</v>
      </c>
      <c r="W1937">
        <v>416.66666666666669</v>
      </c>
      <c r="X1937">
        <v>721.6878364870322</v>
      </c>
      <c r="Y1937">
        <v>-1250</v>
      </c>
      <c r="Z1937">
        <v>100</v>
      </c>
      <c r="AA1937">
        <v>-0.7142857142857143</v>
      </c>
      <c r="AB1937">
        <v>1.1547005383792515</v>
      </c>
      <c r="AC1937">
        <v>3000</v>
      </c>
      <c r="AD1937">
        <v>7.1308988302963465</v>
      </c>
      <c r="AE1937">
        <v>0</v>
      </c>
      <c r="AF1937">
        <v>1</v>
      </c>
    </row>
    <row r="1938" spans="1:32" x14ac:dyDescent="0.35">
      <c r="A1938" s="1">
        <v>45352</v>
      </c>
      <c r="B1938">
        <v>2024</v>
      </c>
      <c r="C1938">
        <v>3</v>
      </c>
      <c r="D1938">
        <v>1</v>
      </c>
      <c r="E1938">
        <v>0</v>
      </c>
      <c r="F1938">
        <v>0</v>
      </c>
      <c r="G1938" t="s">
        <v>267</v>
      </c>
      <c r="H1938" t="s">
        <v>265</v>
      </c>
      <c r="I1938" t="s">
        <v>778</v>
      </c>
      <c r="J1938" t="s">
        <v>779</v>
      </c>
      <c r="K1938" t="s">
        <v>781</v>
      </c>
      <c r="L1938" t="s">
        <v>66</v>
      </c>
      <c r="M1938" t="s">
        <v>1612</v>
      </c>
      <c r="N1938" t="s">
        <v>1615</v>
      </c>
      <c r="O1938">
        <v>0</v>
      </c>
      <c r="P1938">
        <v>1250</v>
      </c>
      <c r="Q1938">
        <v>1250</v>
      </c>
      <c r="R1938">
        <v>-120</v>
      </c>
      <c r="S1938">
        <v>1250</v>
      </c>
      <c r="T1938">
        <v>1370</v>
      </c>
      <c r="U1938">
        <v>0</v>
      </c>
      <c r="V1938">
        <v>1630</v>
      </c>
      <c r="W1938">
        <v>0</v>
      </c>
      <c r="X1938">
        <v>1250</v>
      </c>
      <c r="Y1938">
        <v>-1250</v>
      </c>
      <c r="Z1938">
        <v>100</v>
      </c>
      <c r="AA1938">
        <v>-10.416666666666666</v>
      </c>
      <c r="AB1938">
        <v>1</v>
      </c>
      <c r="AC1938">
        <v>1370</v>
      </c>
      <c r="AD1938">
        <v>7.1308988302963465</v>
      </c>
      <c r="AE1938">
        <v>0</v>
      </c>
      <c r="AF1938">
        <v>1</v>
      </c>
    </row>
    <row r="1939" spans="1:32" x14ac:dyDescent="0.35">
      <c r="A1939" s="1">
        <v>45383</v>
      </c>
      <c r="B1939">
        <v>2024</v>
      </c>
      <c r="C1939">
        <v>4</v>
      </c>
      <c r="D1939">
        <v>2</v>
      </c>
      <c r="E1939">
        <v>0</v>
      </c>
      <c r="F1939">
        <v>0</v>
      </c>
      <c r="G1939" t="s">
        <v>267</v>
      </c>
      <c r="H1939" t="s">
        <v>265</v>
      </c>
      <c r="I1939" t="s">
        <v>778</v>
      </c>
      <c r="J1939" t="s">
        <v>779</v>
      </c>
      <c r="K1939" t="s">
        <v>781</v>
      </c>
      <c r="L1939" t="s">
        <v>66</v>
      </c>
      <c r="M1939" t="s">
        <v>1612</v>
      </c>
      <c r="N1939" t="s">
        <v>1616</v>
      </c>
      <c r="O1939">
        <v>0</v>
      </c>
      <c r="P1939">
        <v>1250</v>
      </c>
      <c r="Q1939">
        <v>1250</v>
      </c>
      <c r="R1939">
        <v>-1750</v>
      </c>
      <c r="S1939">
        <v>1250</v>
      </c>
      <c r="T1939">
        <v>3000</v>
      </c>
      <c r="U1939">
        <v>0</v>
      </c>
      <c r="V1939">
        <v>-1750</v>
      </c>
      <c r="W1939">
        <v>416.66666666666669</v>
      </c>
      <c r="X1939">
        <v>721.6878364870322</v>
      </c>
      <c r="Y1939">
        <v>-1250</v>
      </c>
      <c r="Z1939">
        <v>100</v>
      </c>
      <c r="AA1939">
        <v>-0.7142857142857143</v>
      </c>
      <c r="AB1939">
        <v>1.1547005383792515</v>
      </c>
      <c r="AC1939">
        <v>3000</v>
      </c>
      <c r="AD1939">
        <v>7.1308988302963465</v>
      </c>
      <c r="AE1939">
        <v>0</v>
      </c>
      <c r="AF1939">
        <v>1</v>
      </c>
    </row>
    <row r="1940" spans="1:32" x14ac:dyDescent="0.35">
      <c r="A1940" s="1">
        <v>45413</v>
      </c>
      <c r="B1940">
        <v>2024</v>
      </c>
      <c r="C1940">
        <v>5</v>
      </c>
      <c r="D1940">
        <v>2</v>
      </c>
      <c r="E1940">
        <v>1</v>
      </c>
      <c r="F1940">
        <v>0</v>
      </c>
      <c r="G1940" t="s">
        <v>267</v>
      </c>
      <c r="H1940" t="s">
        <v>265</v>
      </c>
      <c r="I1940" t="s">
        <v>778</v>
      </c>
      <c r="J1940" t="s">
        <v>779</v>
      </c>
      <c r="K1940" t="s">
        <v>781</v>
      </c>
      <c r="L1940" t="s">
        <v>66</v>
      </c>
      <c r="M1940" t="s">
        <v>1612</v>
      </c>
      <c r="N1940" t="s">
        <v>1617</v>
      </c>
      <c r="O1940">
        <v>0</v>
      </c>
      <c r="P1940">
        <v>1250</v>
      </c>
      <c r="Q1940">
        <v>1250</v>
      </c>
      <c r="R1940">
        <v>-120</v>
      </c>
      <c r="S1940">
        <v>1250</v>
      </c>
      <c r="T1940">
        <v>1370</v>
      </c>
      <c r="U1940">
        <v>0</v>
      </c>
      <c r="V1940">
        <v>1630</v>
      </c>
      <c r="W1940">
        <v>416.66666666666669</v>
      </c>
      <c r="X1940">
        <v>721.6878364870322</v>
      </c>
      <c r="Y1940">
        <v>-1250</v>
      </c>
      <c r="Z1940">
        <v>100</v>
      </c>
      <c r="AA1940">
        <v>-10.416666666666666</v>
      </c>
      <c r="AB1940">
        <v>1.1547005383792515</v>
      </c>
      <c r="AC1940">
        <v>1370</v>
      </c>
      <c r="AD1940">
        <v>7.1308988302963465</v>
      </c>
      <c r="AE1940">
        <v>0</v>
      </c>
      <c r="AF1940">
        <v>1</v>
      </c>
    </row>
    <row r="1941" spans="1:32" x14ac:dyDescent="0.35">
      <c r="A1941" s="1">
        <v>45505</v>
      </c>
      <c r="B1941">
        <v>2024</v>
      </c>
      <c r="C1941">
        <v>8</v>
      </c>
      <c r="D1941">
        <v>3</v>
      </c>
      <c r="E1941">
        <v>1</v>
      </c>
      <c r="F1941">
        <v>0</v>
      </c>
      <c r="G1941" t="s">
        <v>267</v>
      </c>
      <c r="H1941" t="s">
        <v>265</v>
      </c>
      <c r="I1941" t="s">
        <v>778</v>
      </c>
      <c r="J1941" t="s">
        <v>779</v>
      </c>
      <c r="K1941" t="s">
        <v>781</v>
      </c>
      <c r="L1941" t="s">
        <v>66</v>
      </c>
      <c r="M1941" t="s">
        <v>1612</v>
      </c>
      <c r="N1941" t="s">
        <v>1620</v>
      </c>
      <c r="O1941">
        <v>0</v>
      </c>
      <c r="P1941">
        <v>1250</v>
      </c>
      <c r="Q1941">
        <v>1250</v>
      </c>
      <c r="R1941">
        <v>-160</v>
      </c>
      <c r="S1941">
        <v>1250</v>
      </c>
      <c r="T1941">
        <v>1410</v>
      </c>
      <c r="U1941">
        <v>0</v>
      </c>
      <c r="V1941">
        <v>-160</v>
      </c>
      <c r="W1941">
        <v>416.66666666666669</v>
      </c>
      <c r="X1941">
        <v>721.6878364870322</v>
      </c>
      <c r="Y1941">
        <v>-1250</v>
      </c>
      <c r="Z1941">
        <v>100</v>
      </c>
      <c r="AA1941">
        <v>-7.8125</v>
      </c>
      <c r="AB1941">
        <v>1.1547005383792515</v>
      </c>
      <c r="AC1941">
        <v>1410</v>
      </c>
      <c r="AD1941">
        <v>7.1308988302963465</v>
      </c>
      <c r="AE1941">
        <v>0</v>
      </c>
      <c r="AF1941">
        <v>1</v>
      </c>
    </row>
    <row r="1942" spans="1:32" x14ac:dyDescent="0.35">
      <c r="A1942" s="1">
        <v>45444</v>
      </c>
      <c r="B1942">
        <v>2024</v>
      </c>
      <c r="C1942">
        <v>6</v>
      </c>
      <c r="D1942">
        <v>2</v>
      </c>
      <c r="E1942">
        <v>1</v>
      </c>
      <c r="F1942">
        <v>0</v>
      </c>
      <c r="G1942" t="s">
        <v>612</v>
      </c>
      <c r="H1942" t="s">
        <v>610</v>
      </c>
      <c r="I1942" t="s">
        <v>1006</v>
      </c>
      <c r="J1942" t="s">
        <v>1007</v>
      </c>
      <c r="K1942" t="s">
        <v>994</v>
      </c>
      <c r="L1942" t="s">
        <v>90</v>
      </c>
      <c r="M1942" t="s">
        <v>1603</v>
      </c>
      <c r="N1942" t="s">
        <v>1606</v>
      </c>
      <c r="O1942">
        <v>21311</v>
      </c>
      <c r="P1942">
        <v>2111.58</v>
      </c>
      <c r="Q1942">
        <v>-19199.419999999998</v>
      </c>
      <c r="R1942">
        <v>-9861</v>
      </c>
      <c r="S1942">
        <v>2111.58</v>
      </c>
      <c r="T1942">
        <v>11972.58</v>
      </c>
      <c r="U1942">
        <v>0</v>
      </c>
      <c r="V1942">
        <v>-31172</v>
      </c>
      <c r="W1942">
        <v>1055.79</v>
      </c>
      <c r="X1942">
        <v>1493.11253701789</v>
      </c>
      <c r="Y1942">
        <v>2111.58</v>
      </c>
      <c r="Z1942">
        <v>9.908404110553235</v>
      </c>
      <c r="AA1942">
        <v>-0.21413446912077883</v>
      </c>
      <c r="AB1942">
        <v>0.70710678118654757</v>
      </c>
      <c r="AC1942">
        <v>11972.58</v>
      </c>
      <c r="AD1942">
        <v>7.6551917614137936</v>
      </c>
      <c r="AE1942">
        <v>0</v>
      </c>
      <c r="AF1942">
        <v>1</v>
      </c>
    </row>
    <row r="1943" spans="1:32" x14ac:dyDescent="0.35">
      <c r="A1943" s="1">
        <v>45444</v>
      </c>
      <c r="B1943">
        <v>2024</v>
      </c>
      <c r="C1943">
        <v>6</v>
      </c>
      <c r="D1943">
        <v>2</v>
      </c>
      <c r="E1943">
        <v>1</v>
      </c>
      <c r="F1943">
        <v>0</v>
      </c>
      <c r="G1943" t="s">
        <v>612</v>
      </c>
      <c r="H1943" t="s">
        <v>610</v>
      </c>
      <c r="I1943" t="s">
        <v>997</v>
      </c>
      <c r="J1943" t="s">
        <v>998</v>
      </c>
      <c r="K1943" t="s">
        <v>994</v>
      </c>
      <c r="L1943" t="s">
        <v>96</v>
      </c>
      <c r="M1943" t="s">
        <v>1603</v>
      </c>
      <c r="N1943" t="s">
        <v>1606</v>
      </c>
      <c r="O1943">
        <v>21807</v>
      </c>
      <c r="P1943">
        <v>18359.38</v>
      </c>
      <c r="Q1943">
        <v>-3447.619999999999</v>
      </c>
      <c r="R1943">
        <v>-2</v>
      </c>
      <c r="S1943">
        <v>4712.1100000000006</v>
      </c>
      <c r="T1943">
        <v>4714.1100000000006</v>
      </c>
      <c r="U1943">
        <v>13647.27</v>
      </c>
      <c r="V1943">
        <v>-8161.73</v>
      </c>
      <c r="W1943">
        <v>9179.69</v>
      </c>
      <c r="X1943">
        <v>6318.1122269867919</v>
      </c>
      <c r="Y1943">
        <v>509.61000000000058</v>
      </c>
      <c r="Z1943">
        <v>84.190305865089201</v>
      </c>
      <c r="AA1943">
        <v>-2356.0550000000003</v>
      </c>
      <c r="AB1943">
        <v>-0.70710678118654757</v>
      </c>
      <c r="AC1943">
        <v>4714.1100000000006</v>
      </c>
      <c r="AD1943">
        <v>8.4578910697108931</v>
      </c>
      <c r="AE1943">
        <v>0</v>
      </c>
      <c r="AF1943">
        <v>1</v>
      </c>
    </row>
    <row r="1944" spans="1:32" x14ac:dyDescent="0.35">
      <c r="A1944" s="1">
        <v>45505</v>
      </c>
      <c r="B1944">
        <v>2024</v>
      </c>
      <c r="C1944">
        <v>8</v>
      </c>
      <c r="D1944">
        <v>3</v>
      </c>
      <c r="E1944">
        <v>1</v>
      </c>
      <c r="F1944">
        <v>0</v>
      </c>
      <c r="G1944" t="s">
        <v>612</v>
      </c>
      <c r="H1944" t="s">
        <v>610</v>
      </c>
      <c r="I1944" t="s">
        <v>997</v>
      </c>
      <c r="J1944" t="s">
        <v>998</v>
      </c>
      <c r="K1944" t="s">
        <v>994</v>
      </c>
      <c r="L1944" t="s">
        <v>96</v>
      </c>
      <c r="M1944" t="s">
        <v>1603</v>
      </c>
      <c r="N1944" t="s">
        <v>1609</v>
      </c>
      <c r="O1944">
        <v>21809</v>
      </c>
      <c r="P1944">
        <v>18868.990000000002</v>
      </c>
      <c r="Q1944">
        <v>-2940.0099999999984</v>
      </c>
      <c r="R1944">
        <v>2</v>
      </c>
      <c r="S1944">
        <v>509.61000000000058</v>
      </c>
      <c r="T1944">
        <v>507.61000000000058</v>
      </c>
      <c r="U1944">
        <v>4712.1100000000006</v>
      </c>
      <c r="V1944">
        <v>4714.1100000000006</v>
      </c>
      <c r="W1944">
        <v>6289.6633333333339</v>
      </c>
      <c r="X1944">
        <v>6709.3988895081602</v>
      </c>
      <c r="Y1944">
        <v>509.61000000000058</v>
      </c>
      <c r="Z1944">
        <v>86.519281030767132</v>
      </c>
      <c r="AA1944">
        <v>254.80500000000029</v>
      </c>
      <c r="AB1944">
        <v>-0.86148601812479897</v>
      </c>
      <c r="AC1944">
        <v>507.61000000000058</v>
      </c>
      <c r="AD1944">
        <v>6.2336457272993302</v>
      </c>
      <c r="AE1944">
        <v>0</v>
      </c>
      <c r="AF1944">
        <v>1</v>
      </c>
    </row>
    <row r="1945" spans="1:32" x14ac:dyDescent="0.35">
      <c r="A1945" s="1">
        <v>45505</v>
      </c>
      <c r="B1945">
        <v>2024</v>
      </c>
      <c r="C1945">
        <v>8</v>
      </c>
      <c r="D1945">
        <v>3</v>
      </c>
      <c r="E1945">
        <v>1</v>
      </c>
      <c r="F1945">
        <v>0</v>
      </c>
      <c r="G1945" t="s">
        <v>612</v>
      </c>
      <c r="H1945" t="s">
        <v>610</v>
      </c>
      <c r="I1945" t="s">
        <v>1105</v>
      </c>
      <c r="J1945" t="s">
        <v>1106</v>
      </c>
      <c r="K1945" t="s">
        <v>1108</v>
      </c>
      <c r="L1945" t="s">
        <v>93</v>
      </c>
      <c r="M1945" t="s">
        <v>1603</v>
      </c>
      <c r="N1945" t="s">
        <v>1609</v>
      </c>
      <c r="O1945">
        <v>190110</v>
      </c>
      <c r="P1945">
        <v>182691.88</v>
      </c>
      <c r="Q1945">
        <v>-7418.1199999999953</v>
      </c>
      <c r="R1945">
        <v>5826</v>
      </c>
      <c r="S1945">
        <v>-80641.77999999997</v>
      </c>
      <c r="T1945">
        <v>-86467.77999999997</v>
      </c>
      <c r="U1945">
        <v>263333.65999999997</v>
      </c>
      <c r="V1945">
        <v>79049.659999999974</v>
      </c>
      <c r="W1945">
        <v>91345.94</v>
      </c>
      <c r="X1945">
        <v>243227.36618562636</v>
      </c>
      <c r="Y1945">
        <v>-80641.77999999997</v>
      </c>
      <c r="Z1945">
        <v>96.097985376887067</v>
      </c>
      <c r="AA1945">
        <v>-13.841706144867828</v>
      </c>
      <c r="AB1945">
        <v>-0.70710678118654757</v>
      </c>
      <c r="AC1945">
        <v>86467.77999999997</v>
      </c>
      <c r="AD1945">
        <v>11.297772156474279</v>
      </c>
      <c r="AE1945">
        <v>0</v>
      </c>
      <c r="AF1945">
        <v>0</v>
      </c>
    </row>
    <row r="1946" spans="1:32" x14ac:dyDescent="0.35">
      <c r="A1946" s="1">
        <v>45383</v>
      </c>
      <c r="B1946">
        <v>2024</v>
      </c>
      <c r="C1946">
        <v>4</v>
      </c>
      <c r="D1946">
        <v>2</v>
      </c>
      <c r="E1946">
        <v>0</v>
      </c>
      <c r="F1946">
        <v>0</v>
      </c>
      <c r="G1946" t="s">
        <v>629</v>
      </c>
      <c r="H1946" t="s">
        <v>272</v>
      </c>
      <c r="I1946" t="s">
        <v>969</v>
      </c>
      <c r="J1946" t="s">
        <v>970</v>
      </c>
      <c r="K1946" t="s">
        <v>972</v>
      </c>
      <c r="L1946" t="s">
        <v>66</v>
      </c>
      <c r="M1946" t="s">
        <v>1612</v>
      </c>
      <c r="N1946" t="s">
        <v>1616</v>
      </c>
      <c r="O1946">
        <v>91620</v>
      </c>
      <c r="P1946">
        <v>142120</v>
      </c>
      <c r="Q1946">
        <v>50500</v>
      </c>
      <c r="R1946">
        <v>91620</v>
      </c>
      <c r="S1946">
        <v>142120</v>
      </c>
      <c r="T1946">
        <v>50500</v>
      </c>
      <c r="U1946">
        <v>-142120</v>
      </c>
      <c r="V1946">
        <v>-50500</v>
      </c>
      <c r="W1946">
        <v>0</v>
      </c>
      <c r="X1946">
        <v>142120</v>
      </c>
      <c r="Y1946">
        <v>-142120</v>
      </c>
      <c r="Z1946">
        <v>155.11896965728008</v>
      </c>
      <c r="AA1946">
        <v>1.5511896965728007</v>
      </c>
      <c r="AB1946">
        <v>1</v>
      </c>
      <c r="AC1946">
        <v>50500</v>
      </c>
      <c r="AD1946">
        <v>11.864427050134964</v>
      </c>
      <c r="AE1946">
        <v>2</v>
      </c>
      <c r="AF1946">
        <v>1</v>
      </c>
    </row>
    <row r="1947" spans="1:32" x14ac:dyDescent="0.35">
      <c r="A1947" s="1">
        <v>45413</v>
      </c>
      <c r="B1947">
        <v>2024</v>
      </c>
      <c r="C1947">
        <v>5</v>
      </c>
      <c r="D1947">
        <v>2</v>
      </c>
      <c r="E1947">
        <v>1</v>
      </c>
      <c r="F1947">
        <v>0</v>
      </c>
      <c r="G1947" t="s">
        <v>629</v>
      </c>
      <c r="H1947" t="s">
        <v>272</v>
      </c>
      <c r="I1947" t="s">
        <v>969</v>
      </c>
      <c r="J1947" t="s">
        <v>970</v>
      </c>
      <c r="K1947" t="s">
        <v>972</v>
      </c>
      <c r="L1947" t="s">
        <v>66</v>
      </c>
      <c r="M1947" t="s">
        <v>1612</v>
      </c>
      <c r="N1947" t="s">
        <v>1617</v>
      </c>
      <c r="O1947">
        <v>91620</v>
      </c>
      <c r="P1947">
        <v>142120</v>
      </c>
      <c r="Q1947">
        <v>50500</v>
      </c>
      <c r="R1947">
        <v>91620</v>
      </c>
      <c r="S1947">
        <v>142120</v>
      </c>
      <c r="T1947">
        <v>50500</v>
      </c>
      <c r="U1947">
        <v>-142120</v>
      </c>
      <c r="V1947">
        <v>-50500</v>
      </c>
      <c r="W1947">
        <v>47373.333333333336</v>
      </c>
      <c r="X1947">
        <v>164106.04051445922</v>
      </c>
      <c r="Y1947">
        <v>-142120</v>
      </c>
      <c r="Z1947">
        <v>155.11896965728008</v>
      </c>
      <c r="AA1947">
        <v>1.5511896965728007</v>
      </c>
      <c r="AB1947">
        <v>0.57735026918962573</v>
      </c>
      <c r="AC1947">
        <v>50500</v>
      </c>
      <c r="AD1947">
        <v>11.864427050134964</v>
      </c>
      <c r="AE1947">
        <v>2</v>
      </c>
      <c r="AF1947">
        <v>1</v>
      </c>
    </row>
    <row r="1948" spans="1:32" x14ac:dyDescent="0.35">
      <c r="A1948" s="1">
        <v>45444</v>
      </c>
      <c r="B1948">
        <v>2024</v>
      </c>
      <c r="C1948">
        <v>6</v>
      </c>
      <c r="D1948">
        <v>2</v>
      </c>
      <c r="E1948">
        <v>1</v>
      </c>
      <c r="F1948">
        <v>0</v>
      </c>
      <c r="G1948" t="s">
        <v>629</v>
      </c>
      <c r="H1948" t="s">
        <v>272</v>
      </c>
      <c r="I1948" t="s">
        <v>969</v>
      </c>
      <c r="J1948" t="s">
        <v>970</v>
      </c>
      <c r="K1948" t="s">
        <v>972</v>
      </c>
      <c r="L1948" t="s">
        <v>66</v>
      </c>
      <c r="M1948" t="s">
        <v>1612</v>
      </c>
      <c r="N1948" t="s">
        <v>1618</v>
      </c>
      <c r="O1948">
        <v>91620</v>
      </c>
      <c r="P1948">
        <v>142120</v>
      </c>
      <c r="Q1948">
        <v>50500</v>
      </c>
      <c r="R1948">
        <v>91620</v>
      </c>
      <c r="S1948">
        <v>142120</v>
      </c>
      <c r="T1948">
        <v>50500</v>
      </c>
      <c r="U1948">
        <v>-142120</v>
      </c>
      <c r="V1948">
        <v>-50500</v>
      </c>
      <c r="W1948">
        <v>47373.333333333336</v>
      </c>
      <c r="X1948">
        <v>164106.04051445922</v>
      </c>
      <c r="Y1948">
        <v>-142120</v>
      </c>
      <c r="Z1948">
        <v>155.11896965728008</v>
      </c>
      <c r="AA1948">
        <v>1.5511896965728007</v>
      </c>
      <c r="AB1948">
        <v>0.57735026918962573</v>
      </c>
      <c r="AC1948">
        <v>50500</v>
      </c>
      <c r="AD1948">
        <v>11.864427050134964</v>
      </c>
      <c r="AE1948">
        <v>2</v>
      </c>
      <c r="AF1948">
        <v>1</v>
      </c>
    </row>
    <row r="1949" spans="1:32" x14ac:dyDescent="0.35">
      <c r="A1949" s="1">
        <v>45474</v>
      </c>
      <c r="B1949">
        <v>2024</v>
      </c>
      <c r="C1949">
        <v>7</v>
      </c>
      <c r="D1949">
        <v>3</v>
      </c>
      <c r="E1949">
        <v>1</v>
      </c>
      <c r="F1949">
        <v>0</v>
      </c>
      <c r="G1949" t="s">
        <v>629</v>
      </c>
      <c r="H1949" t="s">
        <v>272</v>
      </c>
      <c r="I1949" t="s">
        <v>969</v>
      </c>
      <c r="J1949" t="s">
        <v>970</v>
      </c>
      <c r="K1949" t="s">
        <v>972</v>
      </c>
      <c r="L1949" t="s">
        <v>66</v>
      </c>
      <c r="M1949" t="s">
        <v>1612</v>
      </c>
      <c r="N1949" t="s">
        <v>1619</v>
      </c>
      <c r="O1949">
        <v>91620</v>
      </c>
      <c r="P1949">
        <v>142120</v>
      </c>
      <c r="Q1949">
        <v>50500</v>
      </c>
      <c r="R1949">
        <v>91620</v>
      </c>
      <c r="S1949">
        <v>142120</v>
      </c>
      <c r="T1949">
        <v>50500</v>
      </c>
      <c r="U1949">
        <v>-142120</v>
      </c>
      <c r="V1949">
        <v>-50500</v>
      </c>
      <c r="W1949">
        <v>-47373.333333333336</v>
      </c>
      <c r="X1949">
        <v>164106.04051445922</v>
      </c>
      <c r="Y1949">
        <v>-142160</v>
      </c>
      <c r="Z1949">
        <v>155.11896965728008</v>
      </c>
      <c r="AA1949">
        <v>1.5511896965728007</v>
      </c>
      <c r="AB1949">
        <v>1.1547005383792517</v>
      </c>
      <c r="AC1949">
        <v>50500</v>
      </c>
      <c r="AD1949">
        <v>11.864427050134964</v>
      </c>
      <c r="AE1949">
        <v>2</v>
      </c>
      <c r="AF1949">
        <v>1</v>
      </c>
    </row>
    <row r="1950" spans="1:32" x14ac:dyDescent="0.35">
      <c r="A1950" s="1">
        <v>45505</v>
      </c>
      <c r="B1950">
        <v>2024</v>
      </c>
      <c r="C1950">
        <v>8</v>
      </c>
      <c r="D1950">
        <v>3</v>
      </c>
      <c r="E1950">
        <v>1</v>
      </c>
      <c r="F1950">
        <v>0</v>
      </c>
      <c r="G1950" t="s">
        <v>629</v>
      </c>
      <c r="H1950" t="s">
        <v>272</v>
      </c>
      <c r="I1950" t="s">
        <v>969</v>
      </c>
      <c r="J1950" t="s">
        <v>970</v>
      </c>
      <c r="K1950" t="s">
        <v>972</v>
      </c>
      <c r="L1950" t="s">
        <v>66</v>
      </c>
      <c r="M1950" t="s">
        <v>1612</v>
      </c>
      <c r="N1950" t="s">
        <v>1620</v>
      </c>
      <c r="O1950">
        <v>91660</v>
      </c>
      <c r="P1950">
        <v>142160</v>
      </c>
      <c r="Q1950">
        <v>50500</v>
      </c>
      <c r="R1950">
        <v>91660</v>
      </c>
      <c r="S1950">
        <v>142160</v>
      </c>
      <c r="T1950">
        <v>50500</v>
      </c>
      <c r="U1950">
        <v>-142160</v>
      </c>
      <c r="V1950">
        <v>-50500</v>
      </c>
      <c r="W1950">
        <v>47373.333333333336</v>
      </c>
      <c r="X1950">
        <v>164140.68274907756</v>
      </c>
      <c r="Y1950">
        <v>142160</v>
      </c>
      <c r="Z1950">
        <v>155.09491599389048</v>
      </c>
      <c r="AA1950">
        <v>1.5509491599389047</v>
      </c>
      <c r="AB1950">
        <v>0.57747211160055534</v>
      </c>
      <c r="AC1950">
        <v>50500</v>
      </c>
      <c r="AD1950">
        <v>11.864708462828533</v>
      </c>
      <c r="AE1950">
        <v>2</v>
      </c>
      <c r="AF1950">
        <v>1</v>
      </c>
    </row>
    <row r="1951" spans="1:32" x14ac:dyDescent="0.35">
      <c r="A1951" s="1">
        <v>45444</v>
      </c>
      <c r="B1951">
        <v>2024</v>
      </c>
      <c r="C1951">
        <v>6</v>
      </c>
      <c r="D1951">
        <v>2</v>
      </c>
      <c r="E1951">
        <v>1</v>
      </c>
      <c r="F1951">
        <v>0</v>
      </c>
      <c r="G1951" t="s">
        <v>612</v>
      </c>
      <c r="H1951" t="s">
        <v>610</v>
      </c>
      <c r="I1951" t="s">
        <v>969</v>
      </c>
      <c r="J1951" t="s">
        <v>970</v>
      </c>
      <c r="K1951" t="s">
        <v>972</v>
      </c>
      <c r="L1951" t="s">
        <v>96</v>
      </c>
      <c r="M1951" t="s">
        <v>1603</v>
      </c>
      <c r="N1951" t="s">
        <v>1606</v>
      </c>
      <c r="O1951">
        <v>-126322</v>
      </c>
      <c r="P1951">
        <v>111858.5</v>
      </c>
      <c r="Q1951">
        <v>238180.5</v>
      </c>
      <c r="R1951">
        <v>-947998</v>
      </c>
      <c r="S1951">
        <v>-844632.33</v>
      </c>
      <c r="T1951">
        <v>103365.67000000004</v>
      </c>
      <c r="U1951">
        <v>956490.83</v>
      </c>
      <c r="V1951">
        <v>134814.82999999996</v>
      </c>
      <c r="W1951">
        <v>55929.25</v>
      </c>
      <c r="X1951">
        <v>1273586.4001881429</v>
      </c>
      <c r="Y1951">
        <v>-844632.33</v>
      </c>
      <c r="Z1951">
        <v>-88.550292110637898</v>
      </c>
      <c r="AA1951">
        <v>0.89096425308914151</v>
      </c>
      <c r="AB1951">
        <v>-0.70710678118654757</v>
      </c>
      <c r="AC1951">
        <v>103365.67000000004</v>
      </c>
      <c r="AD1951">
        <v>13.646656699224396</v>
      </c>
      <c r="AE1951">
        <v>1</v>
      </c>
      <c r="AF1951">
        <v>1</v>
      </c>
    </row>
    <row r="1952" spans="1:32" x14ac:dyDescent="0.35">
      <c r="A1952" s="1">
        <v>45352</v>
      </c>
      <c r="B1952">
        <v>2024</v>
      </c>
      <c r="C1952">
        <v>3</v>
      </c>
      <c r="D1952">
        <v>1</v>
      </c>
      <c r="E1952">
        <v>0</v>
      </c>
      <c r="F1952">
        <v>0</v>
      </c>
      <c r="G1952" t="s">
        <v>612</v>
      </c>
      <c r="H1952" t="s">
        <v>610</v>
      </c>
      <c r="I1952" t="s">
        <v>1105</v>
      </c>
      <c r="J1952" t="s">
        <v>1106</v>
      </c>
      <c r="K1952" t="s">
        <v>1108</v>
      </c>
      <c r="L1952" t="s">
        <v>96</v>
      </c>
      <c r="M1952" t="s">
        <v>1603</v>
      </c>
      <c r="N1952" t="s">
        <v>1610</v>
      </c>
      <c r="O1952">
        <v>184283</v>
      </c>
      <c r="P1952">
        <v>199701.82</v>
      </c>
      <c r="Q1952">
        <v>15418.820000000007</v>
      </c>
      <c r="R1952">
        <v>-2</v>
      </c>
      <c r="S1952">
        <v>76682.310000000012</v>
      </c>
      <c r="T1952">
        <v>76684.310000000012</v>
      </c>
      <c r="U1952">
        <v>123019.51</v>
      </c>
      <c r="V1952">
        <v>-61265.490000000005</v>
      </c>
      <c r="W1952">
        <v>99850.91</v>
      </c>
      <c r="X1952">
        <v>32765.348341197277</v>
      </c>
      <c r="Y1952">
        <v>-128982.72</v>
      </c>
      <c r="Z1952">
        <v>108.3669247841635</v>
      </c>
      <c r="AA1952">
        <v>-38341.155000000006</v>
      </c>
      <c r="AB1952">
        <v>-0.70710678118654757</v>
      </c>
      <c r="AC1952">
        <v>76684.310000000012</v>
      </c>
      <c r="AD1952">
        <v>11.247426321901445</v>
      </c>
      <c r="AE1952">
        <v>1</v>
      </c>
      <c r="AF1952">
        <v>1</v>
      </c>
    </row>
    <row r="1953" spans="1:32" x14ac:dyDescent="0.35">
      <c r="A1953" s="1">
        <v>45444</v>
      </c>
      <c r="B1953">
        <v>2024</v>
      </c>
      <c r="C1953">
        <v>6</v>
      </c>
      <c r="D1953">
        <v>2</v>
      </c>
      <c r="E1953">
        <v>1</v>
      </c>
      <c r="F1953">
        <v>0</v>
      </c>
      <c r="G1953" t="s">
        <v>612</v>
      </c>
      <c r="H1953" t="s">
        <v>610</v>
      </c>
      <c r="I1953" t="s">
        <v>1105</v>
      </c>
      <c r="J1953" t="s">
        <v>1106</v>
      </c>
      <c r="K1953" t="s">
        <v>1108</v>
      </c>
      <c r="L1953" t="s">
        <v>96</v>
      </c>
      <c r="M1953" t="s">
        <v>1603</v>
      </c>
      <c r="N1953" t="s">
        <v>1606</v>
      </c>
      <c r="O1953">
        <v>-5583</v>
      </c>
      <c r="P1953">
        <v>70719.100000000006</v>
      </c>
      <c r="Q1953">
        <v>76302.100000000006</v>
      </c>
      <c r="R1953">
        <v>-189866</v>
      </c>
      <c r="S1953">
        <v>-128982.72</v>
      </c>
      <c r="T1953">
        <v>60883.28</v>
      </c>
      <c r="U1953">
        <v>76682.310000000012</v>
      </c>
      <c r="V1953">
        <v>76684.310000000012</v>
      </c>
      <c r="W1953">
        <v>23573.033333333336</v>
      </c>
      <c r="X1953">
        <v>134133.24506730476</v>
      </c>
      <c r="Y1953">
        <v>139955.74</v>
      </c>
      <c r="Z1953">
        <v>-1266.6863693354828</v>
      </c>
      <c r="AA1953">
        <v>0.67933553137475899</v>
      </c>
      <c r="AB1953">
        <v>-1.1373448339133569</v>
      </c>
      <c r="AC1953">
        <v>60883.28</v>
      </c>
      <c r="AD1953">
        <v>11.767433720882867</v>
      </c>
      <c r="AE1953">
        <v>1</v>
      </c>
      <c r="AF1953">
        <v>1</v>
      </c>
    </row>
    <row r="1954" spans="1:32" x14ac:dyDescent="0.35">
      <c r="A1954" s="1">
        <v>45474</v>
      </c>
      <c r="B1954">
        <v>2024</v>
      </c>
      <c r="C1954">
        <v>7</v>
      </c>
      <c r="D1954">
        <v>3</v>
      </c>
      <c r="E1954">
        <v>1</v>
      </c>
      <c r="F1954">
        <v>0</v>
      </c>
      <c r="G1954" t="s">
        <v>612</v>
      </c>
      <c r="H1954" t="s">
        <v>610</v>
      </c>
      <c r="I1954" t="s">
        <v>1105</v>
      </c>
      <c r="J1954" t="s">
        <v>1106</v>
      </c>
      <c r="K1954" t="s">
        <v>1108</v>
      </c>
      <c r="L1954" t="s">
        <v>96</v>
      </c>
      <c r="M1954" t="s">
        <v>1603</v>
      </c>
      <c r="N1954" t="s">
        <v>1611</v>
      </c>
      <c r="O1954">
        <v>189347</v>
      </c>
      <c r="P1954">
        <v>210674.84</v>
      </c>
      <c r="Q1954">
        <v>21327.839999999997</v>
      </c>
      <c r="R1954">
        <v>194930</v>
      </c>
      <c r="S1954">
        <v>139955.74</v>
      </c>
      <c r="T1954">
        <v>-54974.260000000009</v>
      </c>
      <c r="U1954">
        <v>-128982.72</v>
      </c>
      <c r="V1954">
        <v>60883.28</v>
      </c>
      <c r="W1954">
        <v>29218.443333333333</v>
      </c>
      <c r="X1954">
        <v>140611.478180148</v>
      </c>
      <c r="Y1954">
        <v>139955.74</v>
      </c>
      <c r="Z1954">
        <v>111.26389116278578</v>
      </c>
      <c r="AA1954">
        <v>0.71797947981326626</v>
      </c>
      <c r="AB1954">
        <v>0.78754094686916476</v>
      </c>
      <c r="AC1954">
        <v>54974.260000000009</v>
      </c>
      <c r="AD1954">
        <v>11.84908150875061</v>
      </c>
      <c r="AE1954">
        <v>1</v>
      </c>
      <c r="AF1954">
        <v>0</v>
      </c>
    </row>
    <row r="1955" spans="1:32" x14ac:dyDescent="0.35">
      <c r="A1955" s="1">
        <v>45352</v>
      </c>
      <c r="B1955">
        <v>2024</v>
      </c>
      <c r="C1955">
        <v>3</v>
      </c>
      <c r="D1955">
        <v>1</v>
      </c>
      <c r="E1955">
        <v>0</v>
      </c>
      <c r="F1955">
        <v>0</v>
      </c>
      <c r="G1955" t="s">
        <v>294</v>
      </c>
      <c r="H1955" t="s">
        <v>292</v>
      </c>
      <c r="I1955" t="s">
        <v>969</v>
      </c>
      <c r="J1955" t="s">
        <v>970</v>
      </c>
      <c r="K1955" t="s">
        <v>972</v>
      </c>
      <c r="L1955" t="s">
        <v>75</v>
      </c>
      <c r="M1955" t="s">
        <v>1612</v>
      </c>
      <c r="N1955" t="s">
        <v>1615</v>
      </c>
      <c r="O1955">
        <v>69250</v>
      </c>
      <c r="P1955">
        <v>79880</v>
      </c>
      <c r="Q1955">
        <v>10630</v>
      </c>
      <c r="R1955">
        <v>69250</v>
      </c>
      <c r="S1955">
        <v>79880</v>
      </c>
      <c r="T1955">
        <v>10630</v>
      </c>
      <c r="U1955">
        <v>-79880</v>
      </c>
      <c r="V1955">
        <v>-10630</v>
      </c>
      <c r="W1955">
        <v>26626.666666666668</v>
      </c>
      <c r="X1955">
        <v>92237.479005734611</v>
      </c>
      <c r="Y1955">
        <v>-79880</v>
      </c>
      <c r="Z1955">
        <v>115.35018050541517</v>
      </c>
      <c r="AA1955">
        <v>1.1535018050541517</v>
      </c>
      <c r="AB1955">
        <v>0.57735026918962573</v>
      </c>
      <c r="AC1955">
        <v>10630</v>
      </c>
      <c r="AD1955">
        <v>11.288280787529752</v>
      </c>
      <c r="AE1955">
        <v>1</v>
      </c>
      <c r="AF1955">
        <v>1</v>
      </c>
    </row>
    <row r="1956" spans="1:32" x14ac:dyDescent="0.35">
      <c r="A1956" s="1">
        <v>45383</v>
      </c>
      <c r="B1956">
        <v>2024</v>
      </c>
      <c r="C1956">
        <v>4</v>
      </c>
      <c r="D1956">
        <v>2</v>
      </c>
      <c r="E1956">
        <v>0</v>
      </c>
      <c r="F1956">
        <v>0</v>
      </c>
      <c r="G1956" t="s">
        <v>294</v>
      </c>
      <c r="H1956" t="s">
        <v>292</v>
      </c>
      <c r="I1956" t="s">
        <v>969</v>
      </c>
      <c r="J1956" t="s">
        <v>970</v>
      </c>
      <c r="K1956" t="s">
        <v>972</v>
      </c>
      <c r="L1956" t="s">
        <v>75</v>
      </c>
      <c r="M1956" t="s">
        <v>1612</v>
      </c>
      <c r="N1956" t="s">
        <v>1616</v>
      </c>
      <c r="O1956">
        <v>69250</v>
      </c>
      <c r="P1956">
        <v>79880</v>
      </c>
      <c r="Q1956">
        <v>10630</v>
      </c>
      <c r="R1956">
        <v>69250</v>
      </c>
      <c r="S1956">
        <v>79880</v>
      </c>
      <c r="T1956">
        <v>10630</v>
      </c>
      <c r="U1956">
        <v>-79880</v>
      </c>
      <c r="V1956">
        <v>-10630</v>
      </c>
      <c r="W1956">
        <v>26626.666666666668</v>
      </c>
      <c r="X1956">
        <v>92237.479005734611</v>
      </c>
      <c r="Y1956">
        <v>-79880</v>
      </c>
      <c r="Z1956">
        <v>115.35018050541517</v>
      </c>
      <c r="AA1956">
        <v>1.1535018050541517</v>
      </c>
      <c r="AB1956">
        <v>0.57735026918962573</v>
      </c>
      <c r="AC1956">
        <v>10630</v>
      </c>
      <c r="AD1956">
        <v>11.288280787529752</v>
      </c>
      <c r="AE1956">
        <v>1</v>
      </c>
      <c r="AF1956">
        <v>1</v>
      </c>
    </row>
    <row r="1957" spans="1:32" x14ac:dyDescent="0.35">
      <c r="A1957" s="1">
        <v>45413</v>
      </c>
      <c r="B1957">
        <v>2024</v>
      </c>
      <c r="C1957">
        <v>5</v>
      </c>
      <c r="D1957">
        <v>2</v>
      </c>
      <c r="E1957">
        <v>1</v>
      </c>
      <c r="F1957">
        <v>0</v>
      </c>
      <c r="G1957" t="s">
        <v>612</v>
      </c>
      <c r="H1957" t="s">
        <v>610</v>
      </c>
      <c r="I1957" t="s">
        <v>1105</v>
      </c>
      <c r="J1957" t="s">
        <v>1106</v>
      </c>
      <c r="K1957" t="s">
        <v>1108</v>
      </c>
      <c r="L1957" t="s">
        <v>87</v>
      </c>
      <c r="M1957" t="s">
        <v>1603</v>
      </c>
      <c r="N1957" t="s">
        <v>1605</v>
      </c>
      <c r="O1957">
        <v>190108</v>
      </c>
      <c r="P1957">
        <v>190833.22</v>
      </c>
      <c r="Q1957">
        <v>725.22000000000116</v>
      </c>
      <c r="R1957">
        <v>-118875</v>
      </c>
      <c r="S1957">
        <v>-95623.879999999976</v>
      </c>
      <c r="T1957">
        <v>23251.120000000024</v>
      </c>
      <c r="U1957">
        <v>286457.09999999998</v>
      </c>
      <c r="V1957">
        <v>-22525.900000000023</v>
      </c>
      <c r="W1957">
        <v>95416.61</v>
      </c>
      <c r="X1957">
        <v>270172.05192040163</v>
      </c>
      <c r="Y1957">
        <v>-95623.879999999976</v>
      </c>
      <c r="Z1957">
        <v>100.38147789677447</v>
      </c>
      <c r="AA1957">
        <v>0.80440698212407968</v>
      </c>
      <c r="AB1957">
        <v>-0.70710678118654746</v>
      </c>
      <c r="AC1957">
        <v>23251.120000000024</v>
      </c>
      <c r="AD1957">
        <v>11.468177858641946</v>
      </c>
      <c r="AE1957">
        <v>0</v>
      </c>
      <c r="AF1957">
        <v>1</v>
      </c>
    </row>
    <row r="1958" spans="1:32" x14ac:dyDescent="0.35">
      <c r="A1958" s="1">
        <v>45444</v>
      </c>
      <c r="B1958">
        <v>2024</v>
      </c>
      <c r="C1958">
        <v>6</v>
      </c>
      <c r="D1958">
        <v>2</v>
      </c>
      <c r="E1958">
        <v>1</v>
      </c>
      <c r="F1958">
        <v>0</v>
      </c>
      <c r="G1958" t="s">
        <v>612</v>
      </c>
      <c r="H1958" t="s">
        <v>610</v>
      </c>
      <c r="I1958" t="s">
        <v>1353</v>
      </c>
      <c r="J1958" t="s">
        <v>1354</v>
      </c>
      <c r="K1958" t="s">
        <v>1346</v>
      </c>
      <c r="L1958" t="s">
        <v>87</v>
      </c>
      <c r="M1958" t="s">
        <v>1603</v>
      </c>
      <c r="N1958" t="s">
        <v>1606</v>
      </c>
      <c r="O1958">
        <v>-44150</v>
      </c>
      <c r="P1958">
        <v>-49830</v>
      </c>
      <c r="Q1958">
        <v>-5680</v>
      </c>
      <c r="R1958">
        <v>-1</v>
      </c>
      <c r="S1958">
        <v>22522</v>
      </c>
      <c r="T1958">
        <v>22523</v>
      </c>
      <c r="U1958">
        <v>-72352</v>
      </c>
      <c r="V1958">
        <v>-28203</v>
      </c>
      <c r="W1958">
        <v>-24915</v>
      </c>
      <c r="X1958">
        <v>67086.048758292513</v>
      </c>
      <c r="Y1958">
        <v>-9718</v>
      </c>
      <c r="Z1958">
        <v>112.86523216308039</v>
      </c>
      <c r="AA1958">
        <v>-22522</v>
      </c>
      <c r="AB1958">
        <v>0.70710678118654746</v>
      </c>
      <c r="AC1958">
        <v>22523</v>
      </c>
      <c r="AD1958">
        <v>10.02224788825697</v>
      </c>
      <c r="AE1958">
        <v>1</v>
      </c>
      <c r="AF1958">
        <v>1</v>
      </c>
    </row>
    <row r="1959" spans="1:32" x14ac:dyDescent="0.35">
      <c r="A1959" s="1">
        <v>45505</v>
      </c>
      <c r="B1959">
        <v>2024</v>
      </c>
      <c r="C1959">
        <v>8</v>
      </c>
      <c r="D1959">
        <v>3</v>
      </c>
      <c r="E1959">
        <v>1</v>
      </c>
      <c r="F1959">
        <v>0</v>
      </c>
      <c r="G1959" t="s">
        <v>612</v>
      </c>
      <c r="H1959" t="s">
        <v>610</v>
      </c>
      <c r="I1959" t="s">
        <v>1353</v>
      </c>
      <c r="J1959" t="s">
        <v>1354</v>
      </c>
      <c r="K1959" t="s">
        <v>1346</v>
      </c>
      <c r="L1959" t="s">
        <v>87</v>
      </c>
      <c r="M1959" t="s">
        <v>1603</v>
      </c>
      <c r="N1959" t="s">
        <v>1609</v>
      </c>
      <c r="O1959">
        <v>-44149</v>
      </c>
      <c r="P1959">
        <v>-59548</v>
      </c>
      <c r="Q1959">
        <v>-15399</v>
      </c>
      <c r="R1959">
        <v>1</v>
      </c>
      <c r="S1959">
        <v>-9718</v>
      </c>
      <c r="T1959">
        <v>-9719</v>
      </c>
      <c r="U1959">
        <v>22522</v>
      </c>
      <c r="V1959">
        <v>22523</v>
      </c>
      <c r="W1959">
        <v>-19849.333333333332</v>
      </c>
      <c r="X1959">
        <v>48241.599323958297</v>
      </c>
      <c r="Y1959">
        <v>-9718</v>
      </c>
      <c r="Z1959">
        <v>134.87961222224737</v>
      </c>
      <c r="AA1959">
        <v>-9718</v>
      </c>
      <c r="AB1959">
        <v>0.2100123850641451</v>
      </c>
      <c r="AC1959">
        <v>9719</v>
      </c>
      <c r="AD1959">
        <v>9.1817351149658482</v>
      </c>
      <c r="AE1959">
        <v>2</v>
      </c>
      <c r="AF1959">
        <v>0</v>
      </c>
    </row>
    <row r="1960" spans="1:32" x14ac:dyDescent="0.35">
      <c r="A1960" s="1">
        <v>45383</v>
      </c>
      <c r="B1960">
        <v>2024</v>
      </c>
      <c r="C1960">
        <v>4</v>
      </c>
      <c r="D1960">
        <v>2</v>
      </c>
      <c r="E1960">
        <v>0</v>
      </c>
      <c r="F1960">
        <v>0</v>
      </c>
      <c r="G1960" t="s">
        <v>612</v>
      </c>
      <c r="H1960" t="s">
        <v>610</v>
      </c>
      <c r="I1960" t="s">
        <v>1006</v>
      </c>
      <c r="J1960" t="s">
        <v>1007</v>
      </c>
      <c r="K1960" t="s">
        <v>994</v>
      </c>
      <c r="L1960" t="s">
        <v>93</v>
      </c>
      <c r="M1960" t="s">
        <v>1603</v>
      </c>
      <c r="N1960" t="s">
        <v>1607</v>
      </c>
      <c r="O1960">
        <v>17299</v>
      </c>
      <c r="P1960">
        <v>8563.2999999999993</v>
      </c>
      <c r="Q1960">
        <v>-8735.7000000000007</v>
      </c>
      <c r="R1960">
        <v>6307</v>
      </c>
      <c r="S1960">
        <v>-87373.59</v>
      </c>
      <c r="T1960">
        <v>-93680.59</v>
      </c>
      <c r="U1960">
        <v>95936.89</v>
      </c>
      <c r="V1960">
        <v>84944.89</v>
      </c>
      <c r="W1960">
        <v>4281.6500000000015</v>
      </c>
      <c r="X1960">
        <v>129620.08347056099</v>
      </c>
      <c r="Y1960">
        <v>34830.47</v>
      </c>
      <c r="Z1960">
        <v>49.501705300884439</v>
      </c>
      <c r="AA1960">
        <v>-13.853431108292373</v>
      </c>
      <c r="AB1960">
        <v>-0.70710678118654746</v>
      </c>
      <c r="AC1960">
        <v>93680.59</v>
      </c>
      <c r="AD1960">
        <v>11.377948342066848</v>
      </c>
      <c r="AE1960">
        <v>0</v>
      </c>
      <c r="AF1960">
        <v>0</v>
      </c>
    </row>
    <row r="1961" spans="1:32" x14ac:dyDescent="0.35">
      <c r="A1961" s="1">
        <v>45474</v>
      </c>
      <c r="B1961">
        <v>2024</v>
      </c>
      <c r="C1961">
        <v>7</v>
      </c>
      <c r="D1961">
        <v>3</v>
      </c>
      <c r="E1961">
        <v>1</v>
      </c>
      <c r="F1961">
        <v>0</v>
      </c>
      <c r="G1961" t="s">
        <v>612</v>
      </c>
      <c r="H1961" t="s">
        <v>610</v>
      </c>
      <c r="I1961" t="s">
        <v>1006</v>
      </c>
      <c r="J1961" t="s">
        <v>1007</v>
      </c>
      <c r="K1961" t="s">
        <v>994</v>
      </c>
      <c r="L1961" t="s">
        <v>93</v>
      </c>
      <c r="M1961" t="s">
        <v>1603</v>
      </c>
      <c r="N1961" t="s">
        <v>1611</v>
      </c>
      <c r="O1961">
        <v>66668</v>
      </c>
      <c r="P1961">
        <v>43393.77</v>
      </c>
      <c r="Q1961">
        <v>-23274.230000000003</v>
      </c>
      <c r="R1961">
        <v>49369</v>
      </c>
      <c r="S1961">
        <v>34830.47</v>
      </c>
      <c r="T1961">
        <v>-14538.529999999999</v>
      </c>
      <c r="U1961">
        <v>-87373.59</v>
      </c>
      <c r="V1961">
        <v>-93680.59</v>
      </c>
      <c r="W1961">
        <v>14464.590000000002</v>
      </c>
      <c r="X1961">
        <v>93336.808497978971</v>
      </c>
      <c r="Y1961">
        <v>34830.47</v>
      </c>
      <c r="Z1961">
        <v>65.089353212935748</v>
      </c>
      <c r="AA1961">
        <v>0.70551297372845312</v>
      </c>
      <c r="AB1961">
        <v>0.21819773278878485</v>
      </c>
      <c r="AC1961">
        <v>14538.529999999999</v>
      </c>
      <c r="AD1961">
        <v>10.458247857383272</v>
      </c>
      <c r="AE1961">
        <v>0</v>
      </c>
      <c r="AF1961">
        <v>0</v>
      </c>
    </row>
    <row r="1962" spans="1:32" x14ac:dyDescent="0.35">
      <c r="A1962" s="1">
        <v>45383</v>
      </c>
      <c r="B1962">
        <v>2024</v>
      </c>
      <c r="C1962">
        <v>4</v>
      </c>
      <c r="D1962">
        <v>2</v>
      </c>
      <c r="E1962">
        <v>0</v>
      </c>
      <c r="F1962">
        <v>0</v>
      </c>
      <c r="G1962" t="s">
        <v>612</v>
      </c>
      <c r="H1962" t="s">
        <v>610</v>
      </c>
      <c r="I1962" t="s">
        <v>1096</v>
      </c>
      <c r="J1962" t="s">
        <v>1097</v>
      </c>
      <c r="K1962" t="s">
        <v>1099</v>
      </c>
      <c r="L1962" t="s">
        <v>96</v>
      </c>
      <c r="M1962" t="s">
        <v>1603</v>
      </c>
      <c r="N1962" t="s">
        <v>1607</v>
      </c>
      <c r="O1962">
        <v>1055848</v>
      </c>
      <c r="P1962">
        <v>1034142.89</v>
      </c>
      <c r="Q1962">
        <v>-21705.109999999986</v>
      </c>
      <c r="R1962">
        <v>884600</v>
      </c>
      <c r="S1962">
        <v>865209.92</v>
      </c>
      <c r="T1962">
        <v>-19390.079999999958</v>
      </c>
      <c r="U1962">
        <v>168932.97</v>
      </c>
      <c r="V1962">
        <v>-2315.0299999999988</v>
      </c>
      <c r="W1962">
        <v>517071.44500000001</v>
      </c>
      <c r="X1962">
        <v>492342.1529288867</v>
      </c>
      <c r="Y1962">
        <v>-859361.75</v>
      </c>
      <c r="Z1962">
        <v>97.944295959266867</v>
      </c>
      <c r="AA1962">
        <v>0.97808039791996382</v>
      </c>
      <c r="AB1962">
        <v>0.70710678118654757</v>
      </c>
      <c r="AC1962">
        <v>19390.079999999958</v>
      </c>
      <c r="AD1962">
        <v>13.670727438552408</v>
      </c>
      <c r="AE1962">
        <v>0</v>
      </c>
      <c r="AF1962">
        <v>0</v>
      </c>
    </row>
    <row r="1963" spans="1:32" x14ac:dyDescent="0.35">
      <c r="A1963" s="1">
        <v>45444</v>
      </c>
      <c r="B1963">
        <v>2024</v>
      </c>
      <c r="C1963">
        <v>6</v>
      </c>
      <c r="D1963">
        <v>2</v>
      </c>
      <c r="E1963">
        <v>1</v>
      </c>
      <c r="F1963">
        <v>0</v>
      </c>
      <c r="G1963" t="s">
        <v>612</v>
      </c>
      <c r="H1963" t="s">
        <v>610</v>
      </c>
      <c r="I1963" t="s">
        <v>1096</v>
      </c>
      <c r="J1963" t="s">
        <v>1097</v>
      </c>
      <c r="K1963" t="s">
        <v>1099</v>
      </c>
      <c r="L1963" t="s">
        <v>96</v>
      </c>
      <c r="M1963" t="s">
        <v>1603</v>
      </c>
      <c r="N1963" t="s">
        <v>1606</v>
      </c>
      <c r="O1963">
        <v>115925</v>
      </c>
      <c r="P1963">
        <v>174781.14</v>
      </c>
      <c r="Q1963">
        <v>58856.140000000014</v>
      </c>
      <c r="R1963">
        <v>-939923</v>
      </c>
      <c r="S1963">
        <v>-859361.75</v>
      </c>
      <c r="T1963">
        <v>80561.25</v>
      </c>
      <c r="U1963">
        <v>865209.92</v>
      </c>
      <c r="V1963">
        <v>-19390.079999999958</v>
      </c>
      <c r="W1963">
        <v>58260.380000000005</v>
      </c>
      <c r="X1963">
        <v>867596.20669677225</v>
      </c>
      <c r="Y1963">
        <v>-859361.75</v>
      </c>
      <c r="Z1963">
        <v>150.77087772266552</v>
      </c>
      <c r="AA1963">
        <v>0.91428952158847054</v>
      </c>
      <c r="AB1963">
        <v>-1.0576603757797571</v>
      </c>
      <c r="AC1963">
        <v>80561.25</v>
      </c>
      <c r="AD1963">
        <v>13.663945241536394</v>
      </c>
      <c r="AE1963">
        <v>2</v>
      </c>
      <c r="AF1963">
        <v>1</v>
      </c>
    </row>
    <row r="1964" spans="1:32" x14ac:dyDescent="0.35">
      <c r="A1964" s="1">
        <v>45292</v>
      </c>
      <c r="B1964">
        <v>2024</v>
      </c>
      <c r="C1964">
        <v>1</v>
      </c>
      <c r="D1964">
        <v>1</v>
      </c>
      <c r="E1964">
        <v>0</v>
      </c>
      <c r="F1964">
        <v>0</v>
      </c>
      <c r="G1964" t="s">
        <v>294</v>
      </c>
      <c r="H1964" t="s">
        <v>292</v>
      </c>
      <c r="I1964" t="s">
        <v>1096</v>
      </c>
      <c r="J1964" t="s">
        <v>1097</v>
      </c>
      <c r="K1964" t="s">
        <v>1099</v>
      </c>
      <c r="L1964" t="s">
        <v>75</v>
      </c>
      <c r="M1964" t="s">
        <v>1612</v>
      </c>
      <c r="N1964" t="s">
        <v>1613</v>
      </c>
      <c r="O1964">
        <v>14500</v>
      </c>
      <c r="P1964">
        <v>15120</v>
      </c>
      <c r="Q1964">
        <v>620</v>
      </c>
      <c r="R1964">
        <v>14500</v>
      </c>
      <c r="S1964">
        <v>15000</v>
      </c>
      <c r="T1964">
        <v>500</v>
      </c>
      <c r="U1964">
        <v>120</v>
      </c>
      <c r="V1964">
        <v>120</v>
      </c>
      <c r="W1964">
        <v>7560</v>
      </c>
      <c r="X1964">
        <v>10521.748904055827</v>
      </c>
      <c r="Y1964">
        <v>-15000</v>
      </c>
      <c r="Z1964">
        <v>104.27586206896551</v>
      </c>
      <c r="AA1964">
        <v>1.0344827586206897</v>
      </c>
      <c r="AB1964">
        <v>0.70710678118654757</v>
      </c>
      <c r="AC1964">
        <v>500</v>
      </c>
      <c r="AD1964">
        <v>9.6158054800843473</v>
      </c>
      <c r="AE1964">
        <v>0</v>
      </c>
      <c r="AF1964">
        <v>1</v>
      </c>
    </row>
    <row r="1965" spans="1:32" x14ac:dyDescent="0.35">
      <c r="A1965" s="1">
        <v>45323</v>
      </c>
      <c r="B1965">
        <v>2024</v>
      </c>
      <c r="C1965">
        <v>2</v>
      </c>
      <c r="D1965">
        <v>1</v>
      </c>
      <c r="E1965">
        <v>0</v>
      </c>
      <c r="F1965">
        <v>0</v>
      </c>
      <c r="G1965" t="s">
        <v>294</v>
      </c>
      <c r="H1965" t="s">
        <v>292</v>
      </c>
      <c r="I1965" t="s">
        <v>1096</v>
      </c>
      <c r="J1965" t="s">
        <v>1097</v>
      </c>
      <c r="K1965" t="s">
        <v>1099</v>
      </c>
      <c r="L1965" t="s">
        <v>75</v>
      </c>
      <c r="M1965" t="s">
        <v>1612</v>
      </c>
      <c r="N1965" t="s">
        <v>1614</v>
      </c>
      <c r="O1965">
        <v>0</v>
      </c>
      <c r="P1965">
        <v>120</v>
      </c>
      <c r="Q1965">
        <v>120</v>
      </c>
      <c r="R1965">
        <v>-14500</v>
      </c>
      <c r="S1965">
        <v>-15000</v>
      </c>
      <c r="T1965">
        <v>-500</v>
      </c>
      <c r="U1965">
        <v>15000</v>
      </c>
      <c r="V1965">
        <v>500</v>
      </c>
      <c r="W1965">
        <v>40</v>
      </c>
      <c r="X1965">
        <v>15000.159999146676</v>
      </c>
      <c r="Y1965">
        <v>15000</v>
      </c>
      <c r="Z1965">
        <v>100</v>
      </c>
      <c r="AA1965">
        <v>1.0344827586206897</v>
      </c>
      <c r="AB1965">
        <v>-1.0026559717266743</v>
      </c>
      <c r="AC1965">
        <v>500</v>
      </c>
      <c r="AD1965">
        <v>9.6158054800843473</v>
      </c>
      <c r="AE1965">
        <v>0</v>
      </c>
      <c r="AF1965">
        <v>0</v>
      </c>
    </row>
    <row r="1966" spans="1:32" x14ac:dyDescent="0.35">
      <c r="A1966" s="1">
        <v>45323</v>
      </c>
      <c r="B1966">
        <v>2024</v>
      </c>
      <c r="C1966">
        <v>2</v>
      </c>
      <c r="D1966">
        <v>1</v>
      </c>
      <c r="E1966">
        <v>0</v>
      </c>
      <c r="F1966">
        <v>0</v>
      </c>
      <c r="G1966" t="s">
        <v>294</v>
      </c>
      <c r="H1966" t="s">
        <v>292</v>
      </c>
      <c r="I1966" t="s">
        <v>1096</v>
      </c>
      <c r="J1966" t="s">
        <v>1097</v>
      </c>
      <c r="K1966" t="s">
        <v>1099</v>
      </c>
      <c r="L1966" t="s">
        <v>75</v>
      </c>
      <c r="M1966" t="s">
        <v>1612</v>
      </c>
      <c r="N1966" t="s">
        <v>1614</v>
      </c>
      <c r="O1966">
        <v>14500</v>
      </c>
      <c r="P1966">
        <v>15120</v>
      </c>
      <c r="Q1966">
        <v>620</v>
      </c>
      <c r="R1966">
        <v>14500</v>
      </c>
      <c r="S1966">
        <v>15000</v>
      </c>
      <c r="T1966">
        <v>500</v>
      </c>
      <c r="U1966">
        <v>-15000</v>
      </c>
      <c r="V1966">
        <v>-500</v>
      </c>
      <c r="W1966">
        <v>5000</v>
      </c>
      <c r="X1966">
        <v>17320.508075688773</v>
      </c>
      <c r="Y1966">
        <v>0</v>
      </c>
      <c r="Z1966">
        <v>104.27586206896551</v>
      </c>
      <c r="AA1966">
        <v>1.0344827586206897</v>
      </c>
      <c r="AB1966">
        <v>0.57735026918962573</v>
      </c>
      <c r="AC1966">
        <v>500</v>
      </c>
      <c r="AD1966">
        <v>9.6158054800843473</v>
      </c>
      <c r="AE1966">
        <v>0</v>
      </c>
      <c r="AF1966">
        <v>1</v>
      </c>
    </row>
    <row r="1967" spans="1:32" x14ac:dyDescent="0.35">
      <c r="A1967" s="1">
        <v>45383</v>
      </c>
      <c r="B1967">
        <v>2024</v>
      </c>
      <c r="C1967">
        <v>4</v>
      </c>
      <c r="D1967">
        <v>2</v>
      </c>
      <c r="E1967">
        <v>0</v>
      </c>
      <c r="F1967">
        <v>0</v>
      </c>
      <c r="G1967" t="s">
        <v>294</v>
      </c>
      <c r="H1967" t="s">
        <v>292</v>
      </c>
      <c r="I1967" t="s">
        <v>1096</v>
      </c>
      <c r="J1967" t="s">
        <v>1097</v>
      </c>
      <c r="K1967" t="s">
        <v>1099</v>
      </c>
      <c r="L1967" t="s">
        <v>75</v>
      </c>
      <c r="M1967" t="s">
        <v>1612</v>
      </c>
      <c r="N1967" t="s">
        <v>1616</v>
      </c>
      <c r="O1967">
        <v>14500</v>
      </c>
      <c r="P1967">
        <v>15120</v>
      </c>
      <c r="Q1967">
        <v>620</v>
      </c>
      <c r="R1967">
        <v>14500</v>
      </c>
      <c r="S1967">
        <v>15000</v>
      </c>
      <c r="T1967">
        <v>500</v>
      </c>
      <c r="U1967">
        <v>-15000</v>
      </c>
      <c r="V1967">
        <v>-500</v>
      </c>
      <c r="W1967">
        <v>0</v>
      </c>
      <c r="X1967">
        <v>15000</v>
      </c>
      <c r="Y1967">
        <v>0</v>
      </c>
      <c r="Z1967">
        <v>104.27586206896551</v>
      </c>
      <c r="AA1967">
        <v>1.0344827586206897</v>
      </c>
      <c r="AB1967">
        <v>1</v>
      </c>
      <c r="AC1967">
        <v>500</v>
      </c>
      <c r="AD1967">
        <v>9.6158054800843473</v>
      </c>
      <c r="AE1967">
        <v>0</v>
      </c>
      <c r="AF1967">
        <v>1</v>
      </c>
    </row>
    <row r="1968" spans="1:32" x14ac:dyDescent="0.35">
      <c r="A1968" s="1">
        <v>45505</v>
      </c>
      <c r="B1968">
        <v>2024</v>
      </c>
      <c r="C1968">
        <v>8</v>
      </c>
      <c r="D1968">
        <v>3</v>
      </c>
      <c r="E1968">
        <v>1</v>
      </c>
      <c r="F1968">
        <v>0</v>
      </c>
      <c r="G1968" t="s">
        <v>294</v>
      </c>
      <c r="H1968" t="s">
        <v>292</v>
      </c>
      <c r="I1968" t="s">
        <v>1096</v>
      </c>
      <c r="J1968" t="s">
        <v>1097</v>
      </c>
      <c r="K1968" t="s">
        <v>1099</v>
      </c>
      <c r="L1968" t="s">
        <v>75</v>
      </c>
      <c r="M1968" t="s">
        <v>1612</v>
      </c>
      <c r="N1968" t="s">
        <v>1620</v>
      </c>
      <c r="O1968">
        <v>0</v>
      </c>
      <c r="P1968">
        <v>160</v>
      </c>
      <c r="Q1968">
        <v>160</v>
      </c>
      <c r="R1968">
        <v>-14500</v>
      </c>
      <c r="S1968">
        <v>-15000</v>
      </c>
      <c r="T1968">
        <v>-500</v>
      </c>
      <c r="U1968">
        <v>-15000</v>
      </c>
      <c r="V1968">
        <v>-500</v>
      </c>
      <c r="W1968">
        <v>-10000</v>
      </c>
      <c r="X1968">
        <v>8660.2540378443864</v>
      </c>
      <c r="Y1968">
        <v>15040</v>
      </c>
      <c r="Z1968">
        <v>100</v>
      </c>
      <c r="AA1968">
        <v>1.0344827586206897</v>
      </c>
      <c r="AB1968">
        <v>-0.57735026918962573</v>
      </c>
      <c r="AC1968">
        <v>500</v>
      </c>
      <c r="AD1968">
        <v>9.6158054800843473</v>
      </c>
      <c r="AE1968">
        <v>0</v>
      </c>
      <c r="AF1968">
        <v>0</v>
      </c>
    </row>
    <row r="1969" spans="1:32" x14ac:dyDescent="0.35">
      <c r="A1969" s="1">
        <v>45505</v>
      </c>
      <c r="B1969">
        <v>2024</v>
      </c>
      <c r="C1969">
        <v>8</v>
      </c>
      <c r="D1969">
        <v>3</v>
      </c>
      <c r="E1969">
        <v>1</v>
      </c>
      <c r="F1969">
        <v>0</v>
      </c>
      <c r="G1969" t="s">
        <v>294</v>
      </c>
      <c r="H1969" t="s">
        <v>292</v>
      </c>
      <c r="I1969" t="s">
        <v>1096</v>
      </c>
      <c r="J1969" t="s">
        <v>1097</v>
      </c>
      <c r="K1969" t="s">
        <v>1099</v>
      </c>
      <c r="L1969" t="s">
        <v>75</v>
      </c>
      <c r="M1969" t="s">
        <v>1612</v>
      </c>
      <c r="N1969" t="s">
        <v>1620</v>
      </c>
      <c r="O1969">
        <v>14500</v>
      </c>
      <c r="P1969">
        <v>15160</v>
      </c>
      <c r="Q1969">
        <v>660</v>
      </c>
      <c r="R1969">
        <v>14500</v>
      </c>
      <c r="S1969">
        <v>15040</v>
      </c>
      <c r="T1969">
        <v>540</v>
      </c>
      <c r="U1969">
        <v>-15000</v>
      </c>
      <c r="V1969">
        <v>-500</v>
      </c>
      <c r="W1969">
        <v>-4986.666666666667</v>
      </c>
      <c r="X1969">
        <v>17343.602086456358</v>
      </c>
      <c r="Y1969">
        <v>15040</v>
      </c>
      <c r="Z1969">
        <v>104.55172413793103</v>
      </c>
      <c r="AA1969">
        <v>1.0372413793103448</v>
      </c>
      <c r="AB1969">
        <v>1.1547005383792517</v>
      </c>
      <c r="AC1969">
        <v>540</v>
      </c>
      <c r="AD1969">
        <v>9.6184685975038313</v>
      </c>
      <c r="AE1969">
        <v>0</v>
      </c>
      <c r="AF1969">
        <v>1</v>
      </c>
    </row>
    <row r="1970" spans="1:32" x14ac:dyDescent="0.35">
      <c r="A1970" s="1">
        <v>45444</v>
      </c>
      <c r="B1970">
        <v>2024</v>
      </c>
      <c r="C1970">
        <v>6</v>
      </c>
      <c r="D1970">
        <v>2</v>
      </c>
      <c r="E1970">
        <v>1</v>
      </c>
      <c r="F1970">
        <v>0</v>
      </c>
      <c r="G1970" t="s">
        <v>612</v>
      </c>
      <c r="H1970" t="s">
        <v>610</v>
      </c>
      <c r="I1970" t="s">
        <v>985</v>
      </c>
      <c r="J1970" t="s">
        <v>986</v>
      </c>
      <c r="K1970" t="s">
        <v>972</v>
      </c>
      <c r="L1970" t="s">
        <v>93</v>
      </c>
      <c r="M1970" t="s">
        <v>1603</v>
      </c>
      <c r="N1970" t="s">
        <v>1606</v>
      </c>
      <c r="O1970">
        <v>82800</v>
      </c>
      <c r="P1970">
        <v>83030.13</v>
      </c>
      <c r="Q1970">
        <v>230.13000000000466</v>
      </c>
      <c r="R1970">
        <v>-68724</v>
      </c>
      <c r="S1970">
        <v>-41385.31</v>
      </c>
      <c r="T1970">
        <v>27338.690000000002</v>
      </c>
      <c r="U1970">
        <v>124415.44</v>
      </c>
      <c r="V1970">
        <v>-27108.559999999998</v>
      </c>
      <c r="W1970">
        <v>27676.710000000003</v>
      </c>
      <c r="X1970">
        <v>86295.842208409435</v>
      </c>
      <c r="Y1970">
        <v>-41385.31</v>
      </c>
      <c r="Z1970">
        <v>100.2779347826087</v>
      </c>
      <c r="AA1970">
        <v>0.60219588498923227</v>
      </c>
      <c r="AB1970">
        <v>-0.80029371326154097</v>
      </c>
      <c r="AC1970">
        <v>27338.690000000002</v>
      </c>
      <c r="AD1970">
        <v>10.630681265928146</v>
      </c>
      <c r="AE1970">
        <v>0</v>
      </c>
      <c r="AF1970">
        <v>1</v>
      </c>
    </row>
    <row r="1971" spans="1:32" x14ac:dyDescent="0.35">
      <c r="A1971" s="1">
        <v>45413</v>
      </c>
      <c r="B1971">
        <v>2024</v>
      </c>
      <c r="C1971">
        <v>5</v>
      </c>
      <c r="D1971">
        <v>2</v>
      </c>
      <c r="E1971">
        <v>1</v>
      </c>
      <c r="F1971">
        <v>0</v>
      </c>
      <c r="G1971" t="s">
        <v>612</v>
      </c>
      <c r="H1971" t="s">
        <v>610</v>
      </c>
      <c r="I1971" t="s">
        <v>1006</v>
      </c>
      <c r="J1971" t="s">
        <v>1007</v>
      </c>
      <c r="K1971" t="s">
        <v>994</v>
      </c>
      <c r="L1971" t="s">
        <v>96</v>
      </c>
      <c r="M1971" t="s">
        <v>1603</v>
      </c>
      <c r="N1971" t="s">
        <v>1605</v>
      </c>
      <c r="O1971">
        <v>14760</v>
      </c>
      <c r="P1971">
        <v>5394.12</v>
      </c>
      <c r="Q1971">
        <v>-9365.880000000001</v>
      </c>
      <c r="R1971">
        <v>3139</v>
      </c>
      <c r="S1971">
        <v>-11863.91</v>
      </c>
      <c r="T1971">
        <v>-15002.91</v>
      </c>
      <c r="U1971">
        <v>17258.03</v>
      </c>
      <c r="V1971">
        <v>5637.0299999999988</v>
      </c>
      <c r="W1971">
        <v>2697.0599999999995</v>
      </c>
      <c r="X1971">
        <v>20592.321255307765</v>
      </c>
      <c r="Y1971">
        <v>125871.62</v>
      </c>
      <c r="Z1971">
        <v>36.545528455284554</v>
      </c>
      <c r="AA1971">
        <v>-3.7795189550812358</v>
      </c>
      <c r="AB1971">
        <v>-0.70710678118654757</v>
      </c>
      <c r="AC1971">
        <v>15002.91</v>
      </c>
      <c r="AD1971">
        <v>9.3812562978146179</v>
      </c>
      <c r="AE1971">
        <v>0</v>
      </c>
      <c r="AF1971">
        <v>0</v>
      </c>
    </row>
    <row r="1972" spans="1:32" x14ac:dyDescent="0.35">
      <c r="A1972" s="1">
        <v>45505</v>
      </c>
      <c r="B1972">
        <v>2024</v>
      </c>
      <c r="C1972">
        <v>8</v>
      </c>
      <c r="D1972">
        <v>3</v>
      </c>
      <c r="E1972">
        <v>1</v>
      </c>
      <c r="F1972">
        <v>0</v>
      </c>
      <c r="G1972" t="s">
        <v>612</v>
      </c>
      <c r="H1972" t="s">
        <v>610</v>
      </c>
      <c r="I1972" t="s">
        <v>1006</v>
      </c>
      <c r="J1972" t="s">
        <v>1007</v>
      </c>
      <c r="K1972" t="s">
        <v>994</v>
      </c>
      <c r="L1972" t="s">
        <v>96</v>
      </c>
      <c r="M1972" t="s">
        <v>1603</v>
      </c>
      <c r="N1972" t="s">
        <v>1609</v>
      </c>
      <c r="O1972">
        <v>147227</v>
      </c>
      <c r="P1972">
        <v>131265.74</v>
      </c>
      <c r="Q1972">
        <v>-15961.260000000009</v>
      </c>
      <c r="R1972">
        <v>132467</v>
      </c>
      <c r="S1972">
        <v>125871.62</v>
      </c>
      <c r="T1972">
        <v>-6595.3800000000047</v>
      </c>
      <c r="U1972">
        <v>-11863.91</v>
      </c>
      <c r="V1972">
        <v>-15002.91</v>
      </c>
      <c r="W1972">
        <v>43755.246666666666</v>
      </c>
      <c r="X1972">
        <v>72590.260534078756</v>
      </c>
      <c r="Y1972">
        <v>125871.62</v>
      </c>
      <c r="Z1972">
        <v>89.158741263491066</v>
      </c>
      <c r="AA1972">
        <v>0.95021114692715913</v>
      </c>
      <c r="AB1972">
        <v>1.1312312799150566</v>
      </c>
      <c r="AC1972">
        <v>6595.3800000000047</v>
      </c>
      <c r="AD1972">
        <v>11.743017777624591</v>
      </c>
      <c r="AE1972">
        <v>0</v>
      </c>
      <c r="AF1972">
        <v>0</v>
      </c>
    </row>
    <row r="1973" spans="1:32" x14ac:dyDescent="0.35">
      <c r="A1973" s="1">
        <v>45413</v>
      </c>
      <c r="B1973">
        <v>2024</v>
      </c>
      <c r="C1973">
        <v>5</v>
      </c>
      <c r="D1973">
        <v>2</v>
      </c>
      <c r="E1973">
        <v>1</v>
      </c>
      <c r="F1973">
        <v>0</v>
      </c>
      <c r="G1973" t="s">
        <v>612</v>
      </c>
      <c r="H1973" t="s">
        <v>610</v>
      </c>
      <c r="I1973" t="s">
        <v>1096</v>
      </c>
      <c r="J1973" t="s">
        <v>1097</v>
      </c>
      <c r="K1973" t="s">
        <v>1099</v>
      </c>
      <c r="L1973" t="s">
        <v>93</v>
      </c>
      <c r="M1973" t="s">
        <v>1603</v>
      </c>
      <c r="N1973" t="s">
        <v>1605</v>
      </c>
      <c r="O1973">
        <v>177108</v>
      </c>
      <c r="P1973">
        <v>165027.57999999999</v>
      </c>
      <c r="Q1973">
        <v>-12080.420000000013</v>
      </c>
      <c r="R1973">
        <v>5858</v>
      </c>
      <c r="S1973">
        <v>-36443.100000000006</v>
      </c>
      <c r="T1973">
        <v>-42301.100000000006</v>
      </c>
      <c r="U1973">
        <v>201470.68</v>
      </c>
      <c r="V1973">
        <v>30220.679999999993</v>
      </c>
      <c r="W1973">
        <v>82513.789999999994</v>
      </c>
      <c r="X1973">
        <v>168230.4471757244</v>
      </c>
      <c r="Y1973">
        <v>9720.7400000000198</v>
      </c>
      <c r="Z1973">
        <v>93.179065880705551</v>
      </c>
      <c r="AA1973">
        <v>-6.2210822806418582</v>
      </c>
      <c r="AB1973">
        <v>-0.70710678118654757</v>
      </c>
      <c r="AC1973">
        <v>42301.100000000006</v>
      </c>
      <c r="AD1973">
        <v>10.503507419105697</v>
      </c>
      <c r="AE1973">
        <v>0</v>
      </c>
      <c r="AF1973">
        <v>0</v>
      </c>
    </row>
    <row r="1974" spans="1:32" x14ac:dyDescent="0.35">
      <c r="A1974" s="1">
        <v>45474</v>
      </c>
      <c r="B1974">
        <v>2024</v>
      </c>
      <c r="C1974">
        <v>7</v>
      </c>
      <c r="D1974">
        <v>3</v>
      </c>
      <c r="E1974">
        <v>1</v>
      </c>
      <c r="F1974">
        <v>0</v>
      </c>
      <c r="G1974" t="s">
        <v>612</v>
      </c>
      <c r="H1974" t="s">
        <v>610</v>
      </c>
      <c r="I1974" t="s">
        <v>1096</v>
      </c>
      <c r="J1974" t="s">
        <v>1097</v>
      </c>
      <c r="K1974" t="s">
        <v>1099</v>
      </c>
      <c r="L1974" t="s">
        <v>93</v>
      </c>
      <c r="M1974" t="s">
        <v>1603</v>
      </c>
      <c r="N1974" t="s">
        <v>1611</v>
      </c>
      <c r="O1974">
        <v>176359</v>
      </c>
      <c r="P1974">
        <v>174748.32</v>
      </c>
      <c r="Q1974">
        <v>-1610.679999999993</v>
      </c>
      <c r="R1974">
        <v>-749</v>
      </c>
      <c r="S1974">
        <v>9720.7400000000198</v>
      </c>
      <c r="T1974">
        <v>10469.74000000002</v>
      </c>
      <c r="U1974">
        <v>-36443.100000000006</v>
      </c>
      <c r="V1974">
        <v>-42301.100000000006</v>
      </c>
      <c r="W1974">
        <v>58249.440000000002</v>
      </c>
      <c r="X1974">
        <v>126162.66373709615</v>
      </c>
      <c r="Y1974">
        <v>9720.7400000000198</v>
      </c>
      <c r="Z1974">
        <v>99.086703825719141</v>
      </c>
      <c r="AA1974">
        <v>-12.97829105473968</v>
      </c>
      <c r="AB1974">
        <v>-0.38465183408877945</v>
      </c>
      <c r="AC1974">
        <v>10469.74000000002</v>
      </c>
      <c r="AD1974">
        <v>9.1820170262438605</v>
      </c>
      <c r="AE1974">
        <v>0</v>
      </c>
      <c r="AF1974">
        <v>1</v>
      </c>
    </row>
    <row r="1975" spans="1:32" x14ac:dyDescent="0.35">
      <c r="A1975" s="1">
        <v>45413</v>
      </c>
      <c r="B1975">
        <v>2024</v>
      </c>
      <c r="C1975">
        <v>5</v>
      </c>
      <c r="D1975">
        <v>2</v>
      </c>
      <c r="E1975">
        <v>1</v>
      </c>
      <c r="F1975">
        <v>0</v>
      </c>
      <c r="G1975" t="s">
        <v>612</v>
      </c>
      <c r="H1975" t="s">
        <v>610</v>
      </c>
      <c r="I1975" t="s">
        <v>969</v>
      </c>
      <c r="J1975" t="s">
        <v>970</v>
      </c>
      <c r="K1975" t="s">
        <v>972</v>
      </c>
      <c r="L1975" t="s">
        <v>93</v>
      </c>
      <c r="M1975" t="s">
        <v>1603</v>
      </c>
      <c r="N1975" t="s">
        <v>1605</v>
      </c>
      <c r="O1975">
        <v>857162</v>
      </c>
      <c r="P1975">
        <v>920235.95</v>
      </c>
      <c r="Q1975">
        <v>63073.949999999953</v>
      </c>
      <c r="R1975">
        <v>35486</v>
      </c>
      <c r="S1975">
        <v>115439.09999999998</v>
      </c>
      <c r="T1975">
        <v>79953.099999999977</v>
      </c>
      <c r="U1975">
        <v>144914.51</v>
      </c>
      <c r="V1975">
        <v>144914.51</v>
      </c>
      <c r="W1975">
        <v>306745.31666666665</v>
      </c>
      <c r="X1975">
        <v>306180.53152545873</v>
      </c>
      <c r="Y1975">
        <v>115439.09999999998</v>
      </c>
      <c r="Z1975">
        <v>107.3584631609894</v>
      </c>
      <c r="AA1975">
        <v>3.2530885419602091</v>
      </c>
      <c r="AB1975">
        <v>-0.62481509099725263</v>
      </c>
      <c r="AC1975">
        <v>79953.099999999977</v>
      </c>
      <c r="AD1975">
        <v>11.656498397159565</v>
      </c>
      <c r="AE1975">
        <v>1</v>
      </c>
      <c r="AF1975">
        <v>1</v>
      </c>
    </row>
    <row r="1976" spans="1:32" x14ac:dyDescent="0.35">
      <c r="A1976" s="1">
        <v>45474</v>
      </c>
      <c r="B1976">
        <v>2024</v>
      </c>
      <c r="C1976">
        <v>7</v>
      </c>
      <c r="D1976">
        <v>3</v>
      </c>
      <c r="E1976">
        <v>1</v>
      </c>
      <c r="F1976">
        <v>0</v>
      </c>
      <c r="G1976" t="s">
        <v>612</v>
      </c>
      <c r="H1976" t="s">
        <v>610</v>
      </c>
      <c r="I1976" t="s">
        <v>969</v>
      </c>
      <c r="J1976" t="s">
        <v>970</v>
      </c>
      <c r="K1976" t="s">
        <v>972</v>
      </c>
      <c r="L1976" t="s">
        <v>87</v>
      </c>
      <c r="M1976" t="s">
        <v>1603</v>
      </c>
      <c r="N1976" t="s">
        <v>1611</v>
      </c>
      <c r="O1976">
        <v>857144</v>
      </c>
      <c r="P1976">
        <v>953189.12</v>
      </c>
      <c r="Q1976">
        <v>96045.119999999995</v>
      </c>
      <c r="R1976">
        <v>35468</v>
      </c>
      <c r="S1976">
        <v>30167.790000000037</v>
      </c>
      <c r="T1976">
        <v>-5300.2099999999627</v>
      </c>
      <c r="U1976">
        <v>923021.33</v>
      </c>
      <c r="V1976">
        <v>101345.32999999996</v>
      </c>
      <c r="W1976">
        <v>476594.56</v>
      </c>
      <c r="X1976">
        <v>631342.79274041427</v>
      </c>
      <c r="Y1976">
        <v>-75895.430000000051</v>
      </c>
      <c r="Z1976">
        <v>111.20524905966791</v>
      </c>
      <c r="AA1976">
        <v>0.85056360663133068</v>
      </c>
      <c r="AB1976">
        <v>-0.70710678118654757</v>
      </c>
      <c r="AC1976">
        <v>5300.2099999999627</v>
      </c>
      <c r="AD1976">
        <v>10.314530077895668</v>
      </c>
      <c r="AE1976">
        <v>1</v>
      </c>
      <c r="AF1976">
        <v>0</v>
      </c>
    </row>
    <row r="1977" spans="1:32" x14ac:dyDescent="0.35">
      <c r="A1977" s="1">
        <v>45505</v>
      </c>
      <c r="B1977">
        <v>2024</v>
      </c>
      <c r="C1977">
        <v>8</v>
      </c>
      <c r="D1977">
        <v>3</v>
      </c>
      <c r="E1977">
        <v>1</v>
      </c>
      <c r="F1977">
        <v>0</v>
      </c>
      <c r="G1977" t="s">
        <v>612</v>
      </c>
      <c r="H1977" t="s">
        <v>610</v>
      </c>
      <c r="I1977" t="s">
        <v>969</v>
      </c>
      <c r="J1977" t="s">
        <v>970</v>
      </c>
      <c r="K1977" t="s">
        <v>972</v>
      </c>
      <c r="L1977" t="s">
        <v>87</v>
      </c>
      <c r="M1977" t="s">
        <v>1603</v>
      </c>
      <c r="N1977" t="s">
        <v>1609</v>
      </c>
      <c r="O1977">
        <v>857162</v>
      </c>
      <c r="P1977">
        <v>877293.69</v>
      </c>
      <c r="Q1977">
        <v>20131.689999999944</v>
      </c>
      <c r="R1977">
        <v>18</v>
      </c>
      <c r="S1977">
        <v>-75895.430000000051</v>
      </c>
      <c r="T1977">
        <v>-75913.430000000051</v>
      </c>
      <c r="U1977">
        <v>30167.790000000037</v>
      </c>
      <c r="V1977">
        <v>-5300.2099999999627</v>
      </c>
      <c r="W1977">
        <v>292431.23</v>
      </c>
      <c r="X1977">
        <v>548675.91283261159</v>
      </c>
      <c r="Y1977">
        <v>-75895.430000000051</v>
      </c>
      <c r="Z1977">
        <v>102.34864471360139</v>
      </c>
      <c r="AA1977">
        <v>-4216.4127777777803</v>
      </c>
      <c r="AB1977">
        <v>-0.67130094721757549</v>
      </c>
      <c r="AC1977">
        <v>75913.430000000051</v>
      </c>
      <c r="AD1977">
        <v>11.237111750767289</v>
      </c>
      <c r="AE1977">
        <v>0</v>
      </c>
      <c r="AF1977">
        <v>0</v>
      </c>
    </row>
    <row r="1978" spans="1:32" x14ac:dyDescent="0.35">
      <c r="A1978" s="1">
        <v>45292</v>
      </c>
      <c r="B1978">
        <v>2024</v>
      </c>
      <c r="C1978">
        <v>1</v>
      </c>
      <c r="D1978">
        <v>1</v>
      </c>
      <c r="E1978">
        <v>0</v>
      </c>
      <c r="F1978">
        <v>0</v>
      </c>
      <c r="G1978" t="s">
        <v>267</v>
      </c>
      <c r="H1978" t="s">
        <v>265</v>
      </c>
      <c r="I1978" t="s">
        <v>853</v>
      </c>
      <c r="J1978" t="s">
        <v>854</v>
      </c>
      <c r="K1978" t="s">
        <v>846</v>
      </c>
      <c r="L1978" t="s">
        <v>66</v>
      </c>
      <c r="M1978" t="s">
        <v>1612</v>
      </c>
      <c r="N1978" t="s">
        <v>1613</v>
      </c>
      <c r="O1978">
        <v>7620</v>
      </c>
      <c r="P1978">
        <v>8880</v>
      </c>
      <c r="Q1978">
        <v>1260</v>
      </c>
      <c r="R1978">
        <v>7620</v>
      </c>
      <c r="S1978">
        <v>8130</v>
      </c>
      <c r="T1978">
        <v>510</v>
      </c>
      <c r="U1978">
        <v>750</v>
      </c>
      <c r="V1978">
        <v>750</v>
      </c>
      <c r="W1978">
        <v>4440</v>
      </c>
      <c r="X1978">
        <v>5218.4480451567206</v>
      </c>
      <c r="Y1978">
        <v>0</v>
      </c>
      <c r="Z1978">
        <v>116.53543307086613</v>
      </c>
      <c r="AA1978">
        <v>1.0669291338582678</v>
      </c>
      <c r="AB1978">
        <v>0.70710678118654757</v>
      </c>
      <c r="AC1978">
        <v>510</v>
      </c>
      <c r="AD1978">
        <v>9.0033162025418569</v>
      </c>
      <c r="AE1978">
        <v>1</v>
      </c>
      <c r="AF1978">
        <v>1</v>
      </c>
    </row>
    <row r="1979" spans="1:32" x14ac:dyDescent="0.35">
      <c r="A1979" s="1">
        <v>45352</v>
      </c>
      <c r="B1979">
        <v>2024</v>
      </c>
      <c r="C1979">
        <v>3</v>
      </c>
      <c r="D1979">
        <v>1</v>
      </c>
      <c r="E1979">
        <v>0</v>
      </c>
      <c r="F1979">
        <v>0</v>
      </c>
      <c r="G1979" t="s">
        <v>267</v>
      </c>
      <c r="H1979" t="s">
        <v>265</v>
      </c>
      <c r="I1979" t="s">
        <v>853</v>
      </c>
      <c r="J1979" t="s">
        <v>854</v>
      </c>
      <c r="K1979" t="s">
        <v>846</v>
      </c>
      <c r="L1979" t="s">
        <v>66</v>
      </c>
      <c r="M1979" t="s">
        <v>1612</v>
      </c>
      <c r="N1979" t="s">
        <v>1615</v>
      </c>
      <c r="O1979">
        <v>7620</v>
      </c>
      <c r="P1979">
        <v>8880</v>
      </c>
      <c r="Q1979">
        <v>1260</v>
      </c>
      <c r="R1979">
        <v>7620</v>
      </c>
      <c r="S1979">
        <v>8130</v>
      </c>
      <c r="T1979">
        <v>510</v>
      </c>
      <c r="U1979">
        <v>-8130</v>
      </c>
      <c r="V1979">
        <v>-510</v>
      </c>
      <c r="W1979">
        <v>0</v>
      </c>
      <c r="X1979">
        <v>8130</v>
      </c>
      <c r="Y1979">
        <v>-8130</v>
      </c>
      <c r="Z1979">
        <v>116.53543307086613</v>
      </c>
      <c r="AA1979">
        <v>1.0669291338582678</v>
      </c>
      <c r="AB1979">
        <v>1</v>
      </c>
      <c r="AC1979">
        <v>510</v>
      </c>
      <c r="AD1979">
        <v>9.0033162025418569</v>
      </c>
      <c r="AE1979">
        <v>1</v>
      </c>
      <c r="AF1979">
        <v>1</v>
      </c>
    </row>
    <row r="1980" spans="1:32" x14ac:dyDescent="0.35">
      <c r="A1980" s="1">
        <v>45383</v>
      </c>
      <c r="B1980">
        <v>2024</v>
      </c>
      <c r="C1980">
        <v>4</v>
      </c>
      <c r="D1980">
        <v>2</v>
      </c>
      <c r="E1980">
        <v>0</v>
      </c>
      <c r="F1980">
        <v>0</v>
      </c>
      <c r="G1980" t="s">
        <v>267</v>
      </c>
      <c r="H1980" t="s">
        <v>265</v>
      </c>
      <c r="I1980" t="s">
        <v>853</v>
      </c>
      <c r="J1980" t="s">
        <v>854</v>
      </c>
      <c r="K1980" t="s">
        <v>846</v>
      </c>
      <c r="L1980" t="s">
        <v>66</v>
      </c>
      <c r="M1980" t="s">
        <v>1612</v>
      </c>
      <c r="N1980" t="s">
        <v>1616</v>
      </c>
      <c r="O1980">
        <v>7620</v>
      </c>
      <c r="P1980">
        <v>8880</v>
      </c>
      <c r="Q1980">
        <v>1260</v>
      </c>
      <c r="R1980">
        <v>7620</v>
      </c>
      <c r="S1980">
        <v>8130</v>
      </c>
      <c r="T1980">
        <v>510</v>
      </c>
      <c r="U1980">
        <v>-8130</v>
      </c>
      <c r="V1980">
        <v>-510</v>
      </c>
      <c r="W1980">
        <v>2710</v>
      </c>
      <c r="X1980">
        <v>9387.7153770233144</v>
      </c>
      <c r="Y1980">
        <v>-8130</v>
      </c>
      <c r="Z1980">
        <v>116.53543307086613</v>
      </c>
      <c r="AA1980">
        <v>1.0669291338582678</v>
      </c>
      <c r="AB1980">
        <v>0.57735026918962584</v>
      </c>
      <c r="AC1980">
        <v>510</v>
      </c>
      <c r="AD1980">
        <v>9.0033162025418569</v>
      </c>
      <c r="AE1980">
        <v>1</v>
      </c>
      <c r="AF1980">
        <v>1</v>
      </c>
    </row>
    <row r="1981" spans="1:32" x14ac:dyDescent="0.35">
      <c r="A1981" s="1">
        <v>45413</v>
      </c>
      <c r="B1981">
        <v>2024</v>
      </c>
      <c r="C1981">
        <v>5</v>
      </c>
      <c r="D1981">
        <v>2</v>
      </c>
      <c r="E1981">
        <v>1</v>
      </c>
      <c r="F1981">
        <v>0</v>
      </c>
      <c r="G1981" t="s">
        <v>267</v>
      </c>
      <c r="H1981" t="s">
        <v>265</v>
      </c>
      <c r="I1981" t="s">
        <v>853</v>
      </c>
      <c r="J1981" t="s">
        <v>854</v>
      </c>
      <c r="K1981" t="s">
        <v>846</v>
      </c>
      <c r="L1981" t="s">
        <v>66</v>
      </c>
      <c r="M1981" t="s">
        <v>1612</v>
      </c>
      <c r="N1981" t="s">
        <v>1617</v>
      </c>
      <c r="O1981">
        <v>7620</v>
      </c>
      <c r="P1981">
        <v>8880</v>
      </c>
      <c r="Q1981">
        <v>1260</v>
      </c>
      <c r="R1981">
        <v>7620</v>
      </c>
      <c r="S1981">
        <v>8130</v>
      </c>
      <c r="T1981">
        <v>510</v>
      </c>
      <c r="U1981">
        <v>-8130</v>
      </c>
      <c r="V1981">
        <v>-510</v>
      </c>
      <c r="W1981">
        <v>2710</v>
      </c>
      <c r="X1981">
        <v>9387.7153770233144</v>
      </c>
      <c r="Y1981">
        <v>-8130</v>
      </c>
      <c r="Z1981">
        <v>116.53543307086613</v>
      </c>
      <c r="AA1981">
        <v>1.0669291338582678</v>
      </c>
      <c r="AB1981">
        <v>0.57735026918962584</v>
      </c>
      <c r="AC1981">
        <v>510</v>
      </c>
      <c r="AD1981">
        <v>9.0033162025418569</v>
      </c>
      <c r="AE1981">
        <v>1</v>
      </c>
      <c r="AF1981">
        <v>1</v>
      </c>
    </row>
    <row r="1982" spans="1:32" x14ac:dyDescent="0.35">
      <c r="A1982" s="1">
        <v>45444</v>
      </c>
      <c r="B1982">
        <v>2024</v>
      </c>
      <c r="C1982">
        <v>6</v>
      </c>
      <c r="D1982">
        <v>2</v>
      </c>
      <c r="E1982">
        <v>1</v>
      </c>
      <c r="F1982">
        <v>0</v>
      </c>
      <c r="G1982" t="s">
        <v>267</v>
      </c>
      <c r="H1982" t="s">
        <v>265</v>
      </c>
      <c r="I1982" t="s">
        <v>853</v>
      </c>
      <c r="J1982" t="s">
        <v>854</v>
      </c>
      <c r="K1982" t="s">
        <v>846</v>
      </c>
      <c r="L1982" t="s">
        <v>66</v>
      </c>
      <c r="M1982" t="s">
        <v>1612</v>
      </c>
      <c r="N1982" t="s">
        <v>1618</v>
      </c>
      <c r="O1982">
        <v>7620</v>
      </c>
      <c r="P1982">
        <v>8880</v>
      </c>
      <c r="Q1982">
        <v>1260</v>
      </c>
      <c r="R1982">
        <v>7620</v>
      </c>
      <c r="S1982">
        <v>8130</v>
      </c>
      <c r="T1982">
        <v>510</v>
      </c>
      <c r="U1982">
        <v>-8130</v>
      </c>
      <c r="V1982">
        <v>-510</v>
      </c>
      <c r="W1982">
        <v>2710</v>
      </c>
      <c r="X1982">
        <v>9387.7153770233144</v>
      </c>
      <c r="Y1982">
        <v>-8130</v>
      </c>
      <c r="Z1982">
        <v>116.53543307086613</v>
      </c>
      <c r="AA1982">
        <v>1.0669291338582678</v>
      </c>
      <c r="AB1982">
        <v>0.57735026918962584</v>
      </c>
      <c r="AC1982">
        <v>510</v>
      </c>
      <c r="AD1982">
        <v>9.0033162025418569</v>
      </c>
      <c r="AE1982">
        <v>1</v>
      </c>
      <c r="AF1982">
        <v>1</v>
      </c>
    </row>
    <row r="1983" spans="1:32" x14ac:dyDescent="0.35">
      <c r="A1983" s="1">
        <v>45505</v>
      </c>
      <c r="B1983">
        <v>2024</v>
      </c>
      <c r="C1983">
        <v>8</v>
      </c>
      <c r="D1983">
        <v>3</v>
      </c>
      <c r="E1983">
        <v>1</v>
      </c>
      <c r="F1983">
        <v>0</v>
      </c>
      <c r="G1983" t="s">
        <v>267</v>
      </c>
      <c r="H1983" t="s">
        <v>265</v>
      </c>
      <c r="I1983" t="s">
        <v>853</v>
      </c>
      <c r="J1983" t="s">
        <v>854</v>
      </c>
      <c r="K1983" t="s">
        <v>846</v>
      </c>
      <c r="L1983" t="s">
        <v>66</v>
      </c>
      <c r="M1983" t="s">
        <v>1612</v>
      </c>
      <c r="N1983" t="s">
        <v>1620</v>
      </c>
      <c r="O1983">
        <v>7660</v>
      </c>
      <c r="P1983">
        <v>8840</v>
      </c>
      <c r="Q1983">
        <v>1180</v>
      </c>
      <c r="R1983">
        <v>7660</v>
      </c>
      <c r="S1983">
        <v>8090</v>
      </c>
      <c r="T1983">
        <v>430</v>
      </c>
      <c r="U1983">
        <v>-8130</v>
      </c>
      <c r="V1983">
        <v>-510</v>
      </c>
      <c r="W1983">
        <v>2696.6666666666665</v>
      </c>
      <c r="X1983">
        <v>9376.1897022902303</v>
      </c>
      <c r="Y1983">
        <v>8090</v>
      </c>
      <c r="Z1983">
        <v>115.40469973890339</v>
      </c>
      <c r="AA1983">
        <v>1.0561357702349869</v>
      </c>
      <c r="AB1983">
        <v>0.57521589308458176</v>
      </c>
      <c r="AC1983">
        <v>430</v>
      </c>
      <c r="AD1983">
        <v>8.9983840100525381</v>
      </c>
      <c r="AE1983">
        <v>1</v>
      </c>
      <c r="AF1983">
        <v>1</v>
      </c>
    </row>
    <row r="1984" spans="1:32" x14ac:dyDescent="0.35">
      <c r="A1984" s="1">
        <v>45323</v>
      </c>
      <c r="B1984">
        <v>2024</v>
      </c>
      <c r="C1984">
        <v>2</v>
      </c>
      <c r="D1984">
        <v>1</v>
      </c>
      <c r="E1984">
        <v>0</v>
      </c>
      <c r="F1984">
        <v>0</v>
      </c>
      <c r="G1984" t="s">
        <v>267</v>
      </c>
      <c r="H1984" t="s">
        <v>265</v>
      </c>
      <c r="I1984" t="s">
        <v>909</v>
      </c>
      <c r="J1984" t="s">
        <v>910</v>
      </c>
      <c r="K1984" t="s">
        <v>912</v>
      </c>
      <c r="L1984" t="s">
        <v>60</v>
      </c>
      <c r="M1984" t="s">
        <v>1612</v>
      </c>
      <c r="N1984" t="s">
        <v>1614</v>
      </c>
      <c r="O1984">
        <v>1250</v>
      </c>
      <c r="P1984">
        <v>3250</v>
      </c>
      <c r="Q1984">
        <v>2000</v>
      </c>
      <c r="R1984">
        <v>1250</v>
      </c>
      <c r="S1984">
        <v>500</v>
      </c>
      <c r="T1984">
        <v>-750</v>
      </c>
      <c r="U1984">
        <v>-500</v>
      </c>
      <c r="V1984">
        <v>750</v>
      </c>
      <c r="W1984">
        <v>1083.3333333333333</v>
      </c>
      <c r="X1984">
        <v>1941.8633662885072</v>
      </c>
      <c r="Y1984">
        <v>-500</v>
      </c>
      <c r="Z1984">
        <v>260</v>
      </c>
      <c r="AA1984">
        <v>0.4</v>
      </c>
      <c r="AB1984">
        <v>-0.30039875279601214</v>
      </c>
      <c r="AC1984">
        <v>750</v>
      </c>
      <c r="AD1984">
        <v>6.2146080984221914</v>
      </c>
      <c r="AE1984">
        <v>2</v>
      </c>
      <c r="AF1984">
        <v>0</v>
      </c>
    </row>
    <row r="1985" spans="1:32" x14ac:dyDescent="0.35">
      <c r="A1985" s="1">
        <v>45352</v>
      </c>
      <c r="B1985">
        <v>2024</v>
      </c>
      <c r="C1985">
        <v>3</v>
      </c>
      <c r="D1985">
        <v>1</v>
      </c>
      <c r="E1985">
        <v>0</v>
      </c>
      <c r="F1985">
        <v>0</v>
      </c>
      <c r="G1985" t="s">
        <v>267</v>
      </c>
      <c r="H1985" t="s">
        <v>265</v>
      </c>
      <c r="I1985" t="s">
        <v>909</v>
      </c>
      <c r="J1985" t="s">
        <v>910</v>
      </c>
      <c r="K1985" t="s">
        <v>912</v>
      </c>
      <c r="L1985" t="s">
        <v>60</v>
      </c>
      <c r="M1985" t="s">
        <v>1612</v>
      </c>
      <c r="N1985" t="s">
        <v>1615</v>
      </c>
      <c r="O1985">
        <v>1250</v>
      </c>
      <c r="P1985">
        <v>3250</v>
      </c>
      <c r="Q1985">
        <v>2000</v>
      </c>
      <c r="R1985">
        <v>1250</v>
      </c>
      <c r="S1985">
        <v>500</v>
      </c>
      <c r="T1985">
        <v>-750</v>
      </c>
      <c r="U1985">
        <v>-500</v>
      </c>
      <c r="V1985">
        <v>750</v>
      </c>
      <c r="W1985">
        <v>166.66666666666666</v>
      </c>
      <c r="X1985">
        <v>577.35026918962581</v>
      </c>
      <c r="Y1985">
        <v>0</v>
      </c>
      <c r="Z1985">
        <v>260</v>
      </c>
      <c r="AA1985">
        <v>0.4</v>
      </c>
      <c r="AB1985">
        <v>0.57735026918962584</v>
      </c>
      <c r="AC1985">
        <v>750</v>
      </c>
      <c r="AD1985">
        <v>6.2146080984221914</v>
      </c>
      <c r="AE1985">
        <v>2</v>
      </c>
      <c r="AF1985">
        <v>0</v>
      </c>
    </row>
    <row r="1986" spans="1:32" x14ac:dyDescent="0.35">
      <c r="A1986" s="1">
        <v>45413</v>
      </c>
      <c r="B1986">
        <v>2024</v>
      </c>
      <c r="C1986">
        <v>5</v>
      </c>
      <c r="D1986">
        <v>2</v>
      </c>
      <c r="E1986">
        <v>1</v>
      </c>
      <c r="F1986">
        <v>0</v>
      </c>
      <c r="G1986" t="s">
        <v>267</v>
      </c>
      <c r="H1986" t="s">
        <v>265</v>
      </c>
      <c r="I1986" t="s">
        <v>909</v>
      </c>
      <c r="J1986" t="s">
        <v>910</v>
      </c>
      <c r="K1986" t="s">
        <v>912</v>
      </c>
      <c r="L1986" t="s">
        <v>60</v>
      </c>
      <c r="M1986" t="s">
        <v>1612</v>
      </c>
      <c r="N1986" t="s">
        <v>1617</v>
      </c>
      <c r="O1986">
        <v>1250</v>
      </c>
      <c r="P1986">
        <v>3250</v>
      </c>
      <c r="Q1986">
        <v>2000</v>
      </c>
      <c r="R1986">
        <v>1250</v>
      </c>
      <c r="S1986">
        <v>500</v>
      </c>
      <c r="T1986">
        <v>-750</v>
      </c>
      <c r="U1986">
        <v>-500</v>
      </c>
      <c r="V1986">
        <v>750</v>
      </c>
      <c r="W1986">
        <v>166.66666666666666</v>
      </c>
      <c r="X1986">
        <v>577.35026918962581</v>
      </c>
      <c r="Y1986">
        <v>-500</v>
      </c>
      <c r="Z1986">
        <v>260</v>
      </c>
      <c r="AA1986">
        <v>0.4</v>
      </c>
      <c r="AB1986">
        <v>0.57735026918962584</v>
      </c>
      <c r="AC1986">
        <v>750</v>
      </c>
      <c r="AD1986">
        <v>6.2146080984221914</v>
      </c>
      <c r="AE1986">
        <v>2</v>
      </c>
      <c r="AF1986">
        <v>0</v>
      </c>
    </row>
    <row r="1987" spans="1:32" x14ac:dyDescent="0.35">
      <c r="A1987" s="1">
        <v>45292</v>
      </c>
      <c r="B1987">
        <v>2024</v>
      </c>
      <c r="C1987">
        <v>1</v>
      </c>
      <c r="D1987">
        <v>1</v>
      </c>
      <c r="E1987">
        <v>0</v>
      </c>
      <c r="F1987">
        <v>0</v>
      </c>
      <c r="G1987" t="s">
        <v>267</v>
      </c>
      <c r="H1987" t="s">
        <v>265</v>
      </c>
      <c r="I1987" t="s">
        <v>831</v>
      </c>
      <c r="J1987" t="s">
        <v>832</v>
      </c>
      <c r="K1987" t="s">
        <v>834</v>
      </c>
      <c r="L1987" t="s">
        <v>60</v>
      </c>
      <c r="M1987" t="s">
        <v>1612</v>
      </c>
      <c r="N1987" t="s">
        <v>1613</v>
      </c>
      <c r="O1987">
        <v>880</v>
      </c>
      <c r="P1987">
        <v>2250</v>
      </c>
      <c r="Q1987">
        <v>1370</v>
      </c>
      <c r="R1987">
        <v>880</v>
      </c>
      <c r="S1987">
        <v>1870</v>
      </c>
      <c r="T1987">
        <v>990</v>
      </c>
      <c r="U1987">
        <v>380</v>
      </c>
      <c r="V1987">
        <v>380</v>
      </c>
      <c r="W1987">
        <v>1125</v>
      </c>
      <c r="X1987">
        <v>1053.5891039679559</v>
      </c>
      <c r="Y1987">
        <v>-1870</v>
      </c>
      <c r="Z1987">
        <v>255.68181818181816</v>
      </c>
      <c r="AA1987">
        <v>2.125</v>
      </c>
      <c r="AB1987">
        <v>0.70710678118654746</v>
      </c>
      <c r="AC1987">
        <v>990</v>
      </c>
      <c r="AD1987">
        <v>7.5336937098486327</v>
      </c>
      <c r="AE1987">
        <v>2</v>
      </c>
      <c r="AF1987">
        <v>1</v>
      </c>
    </row>
    <row r="1988" spans="1:32" x14ac:dyDescent="0.35">
      <c r="A1988" s="1">
        <v>45323</v>
      </c>
      <c r="B1988">
        <v>2024</v>
      </c>
      <c r="C1988">
        <v>2</v>
      </c>
      <c r="D1988">
        <v>1</v>
      </c>
      <c r="E1988">
        <v>0</v>
      </c>
      <c r="F1988">
        <v>0</v>
      </c>
      <c r="G1988" t="s">
        <v>267</v>
      </c>
      <c r="H1988" t="s">
        <v>265</v>
      </c>
      <c r="I1988" t="s">
        <v>831</v>
      </c>
      <c r="J1988" t="s">
        <v>832</v>
      </c>
      <c r="K1988" t="s">
        <v>834</v>
      </c>
      <c r="L1988" t="s">
        <v>60</v>
      </c>
      <c r="M1988" t="s">
        <v>1612</v>
      </c>
      <c r="N1988" t="s">
        <v>1614</v>
      </c>
      <c r="O1988">
        <v>880</v>
      </c>
      <c r="P1988">
        <v>2250</v>
      </c>
      <c r="Q1988">
        <v>1370</v>
      </c>
      <c r="R1988">
        <v>880</v>
      </c>
      <c r="S1988">
        <v>1870</v>
      </c>
      <c r="T1988">
        <v>990</v>
      </c>
      <c r="U1988">
        <v>-1870</v>
      </c>
      <c r="V1988">
        <v>-990</v>
      </c>
      <c r="W1988">
        <v>623.33333333333337</v>
      </c>
      <c r="X1988">
        <v>2159.2900067692003</v>
      </c>
      <c r="Y1988">
        <v>1870</v>
      </c>
      <c r="Z1988">
        <v>255.68181818181816</v>
      </c>
      <c r="AA1988">
        <v>2.125</v>
      </c>
      <c r="AB1988">
        <v>0.57735026918962573</v>
      </c>
      <c r="AC1988">
        <v>990</v>
      </c>
      <c r="AD1988">
        <v>7.5336937098486327</v>
      </c>
      <c r="AE1988">
        <v>2</v>
      </c>
      <c r="AF1988">
        <v>1</v>
      </c>
    </row>
    <row r="1989" spans="1:32" x14ac:dyDescent="0.35">
      <c r="A1989" s="1">
        <v>45352</v>
      </c>
      <c r="B1989">
        <v>2024</v>
      </c>
      <c r="C1989">
        <v>3</v>
      </c>
      <c r="D1989">
        <v>1</v>
      </c>
      <c r="E1989">
        <v>0</v>
      </c>
      <c r="F1989">
        <v>0</v>
      </c>
      <c r="G1989" t="s">
        <v>267</v>
      </c>
      <c r="H1989" t="s">
        <v>265</v>
      </c>
      <c r="I1989" t="s">
        <v>831</v>
      </c>
      <c r="J1989" t="s">
        <v>832</v>
      </c>
      <c r="K1989" t="s">
        <v>834</v>
      </c>
      <c r="L1989" t="s">
        <v>60</v>
      </c>
      <c r="M1989" t="s">
        <v>1612</v>
      </c>
      <c r="N1989" t="s">
        <v>1615</v>
      </c>
      <c r="O1989">
        <v>880</v>
      </c>
      <c r="P1989">
        <v>2250</v>
      </c>
      <c r="Q1989">
        <v>1370</v>
      </c>
      <c r="R1989">
        <v>880</v>
      </c>
      <c r="S1989">
        <v>1870</v>
      </c>
      <c r="T1989">
        <v>990</v>
      </c>
      <c r="U1989">
        <v>1870</v>
      </c>
      <c r="V1989">
        <v>990</v>
      </c>
      <c r="W1989">
        <v>623.33333333333337</v>
      </c>
      <c r="X1989">
        <v>2159.2900067692003</v>
      </c>
      <c r="Y1989">
        <v>-1870</v>
      </c>
      <c r="Z1989">
        <v>255.68181818181816</v>
      </c>
      <c r="AA1989">
        <v>2.125</v>
      </c>
      <c r="AB1989">
        <v>0.57735026918962573</v>
      </c>
      <c r="AC1989">
        <v>990</v>
      </c>
      <c r="AD1989">
        <v>7.5336937098486327</v>
      </c>
      <c r="AE1989">
        <v>2</v>
      </c>
      <c r="AF1989">
        <v>1</v>
      </c>
    </row>
    <row r="1990" spans="1:32" x14ac:dyDescent="0.35">
      <c r="A1990" s="1">
        <v>45413</v>
      </c>
      <c r="B1990">
        <v>2024</v>
      </c>
      <c r="C1990">
        <v>5</v>
      </c>
      <c r="D1990">
        <v>2</v>
      </c>
      <c r="E1990">
        <v>1</v>
      </c>
      <c r="F1990">
        <v>0</v>
      </c>
      <c r="G1990" t="s">
        <v>267</v>
      </c>
      <c r="H1990" t="s">
        <v>265</v>
      </c>
      <c r="I1990" t="s">
        <v>831</v>
      </c>
      <c r="J1990" t="s">
        <v>832</v>
      </c>
      <c r="K1990" t="s">
        <v>834</v>
      </c>
      <c r="L1990" t="s">
        <v>60</v>
      </c>
      <c r="M1990" t="s">
        <v>1612</v>
      </c>
      <c r="N1990" t="s">
        <v>1617</v>
      </c>
      <c r="O1990">
        <v>880</v>
      </c>
      <c r="P1990">
        <v>2250</v>
      </c>
      <c r="Q1990">
        <v>1370</v>
      </c>
      <c r="R1990">
        <v>880</v>
      </c>
      <c r="S1990">
        <v>1870</v>
      </c>
      <c r="T1990">
        <v>990</v>
      </c>
      <c r="U1990">
        <v>-1870</v>
      </c>
      <c r="V1990">
        <v>-990</v>
      </c>
      <c r="W1990">
        <v>0</v>
      </c>
      <c r="X1990">
        <v>1870</v>
      </c>
      <c r="Y1990">
        <v>1870</v>
      </c>
      <c r="Z1990">
        <v>255.68181818181816</v>
      </c>
      <c r="AA1990">
        <v>2.125</v>
      </c>
      <c r="AB1990">
        <v>1</v>
      </c>
      <c r="AC1990">
        <v>990</v>
      </c>
      <c r="AD1990">
        <v>7.5336937098486327</v>
      </c>
      <c r="AE1990">
        <v>2</v>
      </c>
      <c r="AF1990">
        <v>1</v>
      </c>
    </row>
    <row r="1991" spans="1:32" x14ac:dyDescent="0.35">
      <c r="A1991" s="1">
        <v>45444</v>
      </c>
      <c r="B1991">
        <v>2024</v>
      </c>
      <c r="C1991">
        <v>6</v>
      </c>
      <c r="D1991">
        <v>2</v>
      </c>
      <c r="E1991">
        <v>1</v>
      </c>
      <c r="F1991">
        <v>0</v>
      </c>
      <c r="G1991" t="s">
        <v>267</v>
      </c>
      <c r="H1991" t="s">
        <v>265</v>
      </c>
      <c r="I1991" t="s">
        <v>831</v>
      </c>
      <c r="J1991" t="s">
        <v>832</v>
      </c>
      <c r="K1991" t="s">
        <v>834</v>
      </c>
      <c r="L1991" t="s">
        <v>60</v>
      </c>
      <c r="M1991" t="s">
        <v>1612</v>
      </c>
      <c r="N1991" t="s">
        <v>1618</v>
      </c>
      <c r="O1991">
        <v>880</v>
      </c>
      <c r="P1991">
        <v>2250</v>
      </c>
      <c r="Q1991">
        <v>1370</v>
      </c>
      <c r="R1991">
        <v>880</v>
      </c>
      <c r="S1991">
        <v>1870</v>
      </c>
      <c r="T1991">
        <v>990</v>
      </c>
      <c r="U1991">
        <v>1870</v>
      </c>
      <c r="V1991">
        <v>990</v>
      </c>
      <c r="W1991">
        <v>623.33333333333337</v>
      </c>
      <c r="X1991">
        <v>2159.2900067692003</v>
      </c>
      <c r="Y1991">
        <v>-1870</v>
      </c>
      <c r="Z1991">
        <v>255.68181818181816</v>
      </c>
      <c r="AA1991">
        <v>2.125</v>
      </c>
      <c r="AB1991">
        <v>0.57735026918962573</v>
      </c>
      <c r="AC1991">
        <v>990</v>
      </c>
      <c r="AD1991">
        <v>7.5336937098486327</v>
      </c>
      <c r="AE1991">
        <v>2</v>
      </c>
      <c r="AF1991">
        <v>1</v>
      </c>
    </row>
    <row r="1992" spans="1:32" x14ac:dyDescent="0.35">
      <c r="A1992" s="1">
        <v>45474</v>
      </c>
      <c r="B1992">
        <v>2024</v>
      </c>
      <c r="C1992">
        <v>7</v>
      </c>
      <c r="D1992">
        <v>3</v>
      </c>
      <c r="E1992">
        <v>1</v>
      </c>
      <c r="F1992">
        <v>0</v>
      </c>
      <c r="G1992" t="s">
        <v>267</v>
      </c>
      <c r="H1992" t="s">
        <v>265</v>
      </c>
      <c r="I1992" t="s">
        <v>831</v>
      </c>
      <c r="J1992" t="s">
        <v>832</v>
      </c>
      <c r="K1992" t="s">
        <v>834</v>
      </c>
      <c r="L1992" t="s">
        <v>60</v>
      </c>
      <c r="M1992" t="s">
        <v>1612</v>
      </c>
      <c r="N1992" t="s">
        <v>1619</v>
      </c>
      <c r="O1992">
        <v>880</v>
      </c>
      <c r="P1992">
        <v>2250</v>
      </c>
      <c r="Q1992">
        <v>1370</v>
      </c>
      <c r="R1992">
        <v>880</v>
      </c>
      <c r="S1992">
        <v>1870</v>
      </c>
      <c r="T1992">
        <v>990</v>
      </c>
      <c r="U1992">
        <v>-1870</v>
      </c>
      <c r="V1992">
        <v>-990</v>
      </c>
      <c r="W1992">
        <v>-623.33333333333337</v>
      </c>
      <c r="X1992">
        <v>2159.2900067692003</v>
      </c>
      <c r="Y1992">
        <v>-40</v>
      </c>
      <c r="Z1992">
        <v>255.68181818181816</v>
      </c>
      <c r="AA1992">
        <v>2.125</v>
      </c>
      <c r="AB1992">
        <v>1.1547005383792517</v>
      </c>
      <c r="AC1992">
        <v>990</v>
      </c>
      <c r="AD1992">
        <v>7.5336937098486327</v>
      </c>
      <c r="AE1992">
        <v>2</v>
      </c>
      <c r="AF1992">
        <v>1</v>
      </c>
    </row>
    <row r="1993" spans="1:32" x14ac:dyDescent="0.35">
      <c r="A1993" s="1">
        <v>45505</v>
      </c>
      <c r="B1993">
        <v>2024</v>
      </c>
      <c r="C1993">
        <v>8</v>
      </c>
      <c r="D1993">
        <v>3</v>
      </c>
      <c r="E1993">
        <v>1</v>
      </c>
      <c r="F1993">
        <v>0</v>
      </c>
      <c r="G1993" t="s">
        <v>267</v>
      </c>
      <c r="H1993" t="s">
        <v>265</v>
      </c>
      <c r="I1993" t="s">
        <v>831</v>
      </c>
      <c r="J1993" t="s">
        <v>832</v>
      </c>
      <c r="K1993" t="s">
        <v>834</v>
      </c>
      <c r="L1993" t="s">
        <v>60</v>
      </c>
      <c r="M1993" t="s">
        <v>1612</v>
      </c>
      <c r="N1993" t="s">
        <v>1620</v>
      </c>
      <c r="O1993">
        <v>840</v>
      </c>
      <c r="P1993">
        <v>2250</v>
      </c>
      <c r="Q1993">
        <v>1410</v>
      </c>
      <c r="R1993">
        <v>840</v>
      </c>
      <c r="S1993">
        <v>1910</v>
      </c>
      <c r="T1993">
        <v>1070</v>
      </c>
      <c r="U1993">
        <v>-40</v>
      </c>
      <c r="V1993">
        <v>-40</v>
      </c>
      <c r="W1993">
        <v>1246.6666666666667</v>
      </c>
      <c r="X1993">
        <v>1114.4654922128964</v>
      </c>
      <c r="Y1993">
        <v>1910</v>
      </c>
      <c r="Z1993">
        <v>267.85714285714283</v>
      </c>
      <c r="AA1993">
        <v>2.2738095238095237</v>
      </c>
      <c r="AB1993">
        <v>0.59520311572519879</v>
      </c>
      <c r="AC1993">
        <v>1070</v>
      </c>
      <c r="AD1993">
        <v>7.5548585210406758</v>
      </c>
      <c r="AE1993">
        <v>2</v>
      </c>
      <c r="AF1993">
        <v>1</v>
      </c>
    </row>
    <row r="1994" spans="1:32" x14ac:dyDescent="0.35">
      <c r="A1994" s="1">
        <v>45292</v>
      </c>
      <c r="B1994">
        <v>2024</v>
      </c>
      <c r="C1994">
        <v>1</v>
      </c>
      <c r="D1994">
        <v>1</v>
      </c>
      <c r="E1994">
        <v>0</v>
      </c>
      <c r="F1994">
        <v>0</v>
      </c>
      <c r="G1994" t="s">
        <v>267</v>
      </c>
      <c r="H1994" t="s">
        <v>265</v>
      </c>
      <c r="I1994" t="s">
        <v>1096</v>
      </c>
      <c r="J1994" t="s">
        <v>1097</v>
      </c>
      <c r="K1994" t="s">
        <v>1099</v>
      </c>
      <c r="L1994" t="s">
        <v>60</v>
      </c>
      <c r="M1994" t="s">
        <v>1612</v>
      </c>
      <c r="N1994" t="s">
        <v>1613</v>
      </c>
      <c r="O1994">
        <v>42250</v>
      </c>
      <c r="P1994">
        <v>51380</v>
      </c>
      <c r="Q1994">
        <v>9130</v>
      </c>
      <c r="R1994">
        <v>31870</v>
      </c>
      <c r="S1994">
        <v>42000</v>
      </c>
      <c r="T1994">
        <v>10130</v>
      </c>
      <c r="U1994">
        <v>9380</v>
      </c>
      <c r="V1994">
        <v>-1000</v>
      </c>
      <c r="W1994">
        <v>25690</v>
      </c>
      <c r="X1994">
        <v>23065.823202305179</v>
      </c>
      <c r="Y1994">
        <v>-42000</v>
      </c>
      <c r="Z1994">
        <v>121.60946745562131</v>
      </c>
      <c r="AA1994">
        <v>1.3178537809852526</v>
      </c>
      <c r="AB1994">
        <v>0.70710678118654757</v>
      </c>
      <c r="AC1994">
        <v>10130</v>
      </c>
      <c r="AD1994">
        <v>10.645424897265505</v>
      </c>
      <c r="AE1994">
        <v>1</v>
      </c>
      <c r="AF1994">
        <v>1</v>
      </c>
    </row>
    <row r="1995" spans="1:32" x14ac:dyDescent="0.35">
      <c r="A1995" s="1">
        <v>45323</v>
      </c>
      <c r="B1995">
        <v>2024</v>
      </c>
      <c r="C1995">
        <v>2</v>
      </c>
      <c r="D1995">
        <v>1</v>
      </c>
      <c r="E1995">
        <v>0</v>
      </c>
      <c r="F1995">
        <v>0</v>
      </c>
      <c r="G1995" t="s">
        <v>267</v>
      </c>
      <c r="H1995" t="s">
        <v>265</v>
      </c>
      <c r="I1995" t="s">
        <v>1096</v>
      </c>
      <c r="J1995" t="s">
        <v>1097</v>
      </c>
      <c r="K1995" t="s">
        <v>1099</v>
      </c>
      <c r="L1995" t="s">
        <v>60</v>
      </c>
      <c r="M1995" t="s">
        <v>1612</v>
      </c>
      <c r="N1995" t="s">
        <v>1614</v>
      </c>
      <c r="O1995">
        <v>42250</v>
      </c>
      <c r="P1995">
        <v>51380</v>
      </c>
      <c r="Q1995">
        <v>9130</v>
      </c>
      <c r="R1995">
        <v>31870</v>
      </c>
      <c r="S1995">
        <v>42000</v>
      </c>
      <c r="T1995">
        <v>10130</v>
      </c>
      <c r="U1995">
        <v>-42000</v>
      </c>
      <c r="V1995">
        <v>-10130</v>
      </c>
      <c r="W1995">
        <v>14000</v>
      </c>
      <c r="X1995">
        <v>48497.422611928567</v>
      </c>
      <c r="Y1995">
        <v>-42000</v>
      </c>
      <c r="Z1995">
        <v>121.60946745562131</v>
      </c>
      <c r="AA1995">
        <v>1.3178537809852526</v>
      </c>
      <c r="AB1995">
        <v>0.57735026918962573</v>
      </c>
      <c r="AC1995">
        <v>10130</v>
      </c>
      <c r="AD1995">
        <v>10.645424897265505</v>
      </c>
      <c r="AE1995">
        <v>1</v>
      </c>
      <c r="AF1995">
        <v>1</v>
      </c>
    </row>
    <row r="1996" spans="1:32" x14ac:dyDescent="0.35">
      <c r="A1996" s="1">
        <v>45352</v>
      </c>
      <c r="B1996">
        <v>2024</v>
      </c>
      <c r="C1996">
        <v>3</v>
      </c>
      <c r="D1996">
        <v>1</v>
      </c>
      <c r="E1996">
        <v>0</v>
      </c>
      <c r="F1996">
        <v>0</v>
      </c>
      <c r="G1996" t="s">
        <v>267</v>
      </c>
      <c r="H1996" t="s">
        <v>265</v>
      </c>
      <c r="I1996" t="s">
        <v>1096</v>
      </c>
      <c r="J1996" t="s">
        <v>1097</v>
      </c>
      <c r="K1996" t="s">
        <v>1099</v>
      </c>
      <c r="L1996" t="s">
        <v>60</v>
      </c>
      <c r="M1996" t="s">
        <v>1612</v>
      </c>
      <c r="N1996" t="s">
        <v>1615</v>
      </c>
      <c r="O1996">
        <v>42250</v>
      </c>
      <c r="P1996">
        <v>51380</v>
      </c>
      <c r="Q1996">
        <v>9130</v>
      </c>
      <c r="R1996">
        <v>31870</v>
      </c>
      <c r="S1996">
        <v>42000</v>
      </c>
      <c r="T1996">
        <v>10130</v>
      </c>
      <c r="U1996">
        <v>-42000</v>
      </c>
      <c r="V1996">
        <v>-10130</v>
      </c>
      <c r="W1996">
        <v>14000</v>
      </c>
      <c r="X1996">
        <v>48497.422611928567</v>
      </c>
      <c r="Y1996">
        <v>-42000</v>
      </c>
      <c r="Z1996">
        <v>121.60946745562131</v>
      </c>
      <c r="AA1996">
        <v>1.3178537809852526</v>
      </c>
      <c r="AB1996">
        <v>0.57735026918962573</v>
      </c>
      <c r="AC1996">
        <v>10130</v>
      </c>
      <c r="AD1996">
        <v>10.645424897265505</v>
      </c>
      <c r="AE1996">
        <v>1</v>
      </c>
      <c r="AF1996">
        <v>1</v>
      </c>
    </row>
    <row r="1997" spans="1:32" x14ac:dyDescent="0.35">
      <c r="A1997" s="1">
        <v>45383</v>
      </c>
      <c r="B1997">
        <v>2024</v>
      </c>
      <c r="C1997">
        <v>4</v>
      </c>
      <c r="D1997">
        <v>2</v>
      </c>
      <c r="E1997">
        <v>0</v>
      </c>
      <c r="F1997">
        <v>0</v>
      </c>
      <c r="G1997" t="s">
        <v>267</v>
      </c>
      <c r="H1997" t="s">
        <v>265</v>
      </c>
      <c r="I1997" t="s">
        <v>1096</v>
      </c>
      <c r="J1997" t="s">
        <v>1097</v>
      </c>
      <c r="K1997" t="s">
        <v>1099</v>
      </c>
      <c r="L1997" t="s">
        <v>60</v>
      </c>
      <c r="M1997" t="s">
        <v>1612</v>
      </c>
      <c r="N1997" t="s">
        <v>1616</v>
      </c>
      <c r="O1997">
        <v>42250</v>
      </c>
      <c r="P1997">
        <v>51380</v>
      </c>
      <c r="Q1997">
        <v>9130</v>
      </c>
      <c r="R1997">
        <v>31870</v>
      </c>
      <c r="S1997">
        <v>42000</v>
      </c>
      <c r="T1997">
        <v>10130</v>
      </c>
      <c r="U1997">
        <v>-42000</v>
      </c>
      <c r="V1997">
        <v>-10130</v>
      </c>
      <c r="W1997">
        <v>14000</v>
      </c>
      <c r="X1997">
        <v>48497.422611928567</v>
      </c>
      <c r="Y1997">
        <v>-42000</v>
      </c>
      <c r="Z1997">
        <v>121.60946745562131</v>
      </c>
      <c r="AA1997">
        <v>1.3178537809852526</v>
      </c>
      <c r="AB1997">
        <v>0.57735026918962573</v>
      </c>
      <c r="AC1997">
        <v>10130</v>
      </c>
      <c r="AD1997">
        <v>10.645424897265505</v>
      </c>
      <c r="AE1997">
        <v>1</v>
      </c>
      <c r="AF1997">
        <v>1</v>
      </c>
    </row>
    <row r="1998" spans="1:32" x14ac:dyDescent="0.35">
      <c r="A1998" s="1">
        <v>45413</v>
      </c>
      <c r="B1998">
        <v>2024</v>
      </c>
      <c r="C1998">
        <v>5</v>
      </c>
      <c r="D1998">
        <v>2</v>
      </c>
      <c r="E1998">
        <v>1</v>
      </c>
      <c r="F1998">
        <v>0</v>
      </c>
      <c r="G1998" t="s">
        <v>267</v>
      </c>
      <c r="H1998" t="s">
        <v>265</v>
      </c>
      <c r="I1998" t="s">
        <v>1096</v>
      </c>
      <c r="J1998" t="s">
        <v>1097</v>
      </c>
      <c r="K1998" t="s">
        <v>1099</v>
      </c>
      <c r="L1998" t="s">
        <v>60</v>
      </c>
      <c r="M1998" t="s">
        <v>1612</v>
      </c>
      <c r="N1998" t="s">
        <v>1617</v>
      </c>
      <c r="O1998">
        <v>42250</v>
      </c>
      <c r="P1998">
        <v>51380</v>
      </c>
      <c r="Q1998">
        <v>9130</v>
      </c>
      <c r="R1998">
        <v>31870</v>
      </c>
      <c r="S1998">
        <v>42000</v>
      </c>
      <c r="T1998">
        <v>10130</v>
      </c>
      <c r="U1998">
        <v>-42000</v>
      </c>
      <c r="V1998">
        <v>-10130</v>
      </c>
      <c r="W1998">
        <v>14000</v>
      </c>
      <c r="X1998">
        <v>48497.422611928567</v>
      </c>
      <c r="Y1998">
        <v>0</v>
      </c>
      <c r="Z1998">
        <v>121.60946745562131</v>
      </c>
      <c r="AA1998">
        <v>1.3178537809852526</v>
      </c>
      <c r="AB1998">
        <v>0.57735026918962573</v>
      </c>
      <c r="AC1998">
        <v>10130</v>
      </c>
      <c r="AD1998">
        <v>10.645424897265505</v>
      </c>
      <c r="AE1998">
        <v>1</v>
      </c>
      <c r="AF1998">
        <v>1</v>
      </c>
    </row>
    <row r="1999" spans="1:32" x14ac:dyDescent="0.35">
      <c r="A1999" s="1">
        <v>45292</v>
      </c>
      <c r="B1999">
        <v>2024</v>
      </c>
      <c r="C1999">
        <v>1</v>
      </c>
      <c r="D1999">
        <v>1</v>
      </c>
      <c r="E1999">
        <v>0</v>
      </c>
      <c r="F1999">
        <v>0</v>
      </c>
      <c r="G1999" t="s">
        <v>267</v>
      </c>
      <c r="H1999" t="s">
        <v>265</v>
      </c>
      <c r="I1999" t="s">
        <v>1009</v>
      </c>
      <c r="J1999" t="s">
        <v>1010</v>
      </c>
      <c r="K1999" t="s">
        <v>994</v>
      </c>
      <c r="L1999" t="s">
        <v>63</v>
      </c>
      <c r="M1999" t="s">
        <v>1612</v>
      </c>
      <c r="N1999" t="s">
        <v>1613</v>
      </c>
      <c r="O1999">
        <v>12620</v>
      </c>
      <c r="P1999">
        <v>45000</v>
      </c>
      <c r="Q1999">
        <v>32380</v>
      </c>
      <c r="R1999">
        <v>12620</v>
      </c>
      <c r="S1999">
        <v>45000</v>
      </c>
      <c r="T1999">
        <v>32380</v>
      </c>
      <c r="U1999">
        <v>-44380</v>
      </c>
      <c r="V1999">
        <v>-31760</v>
      </c>
      <c r="W1999">
        <v>310</v>
      </c>
      <c r="X1999">
        <v>63201.204102453616</v>
      </c>
      <c r="Y1999">
        <v>-44380</v>
      </c>
      <c r="Z1999">
        <v>356.5768621236133</v>
      </c>
      <c r="AA1999">
        <v>3.565768621236133</v>
      </c>
      <c r="AB1999">
        <v>0.70710678118654757</v>
      </c>
      <c r="AC1999">
        <v>32380</v>
      </c>
      <c r="AD1999">
        <v>10.714417768752456</v>
      </c>
      <c r="AE1999">
        <v>2</v>
      </c>
      <c r="AF1999">
        <v>1</v>
      </c>
    </row>
    <row r="2000" spans="1:32" x14ac:dyDescent="0.35">
      <c r="A2000" s="1">
        <v>45323</v>
      </c>
      <c r="B2000">
        <v>2024</v>
      </c>
      <c r="C2000">
        <v>2</v>
      </c>
      <c r="D2000">
        <v>1</v>
      </c>
      <c r="E2000">
        <v>0</v>
      </c>
      <c r="F2000">
        <v>0</v>
      </c>
      <c r="G2000" t="s">
        <v>267</v>
      </c>
      <c r="H2000" t="s">
        <v>265</v>
      </c>
      <c r="I2000" t="s">
        <v>1009</v>
      </c>
      <c r="J2000" t="s">
        <v>1010</v>
      </c>
      <c r="K2000" t="s">
        <v>994</v>
      </c>
      <c r="L2000" t="s">
        <v>63</v>
      </c>
      <c r="M2000" t="s">
        <v>1612</v>
      </c>
      <c r="N2000" t="s">
        <v>1614</v>
      </c>
      <c r="O2000">
        <v>12620</v>
      </c>
      <c r="P2000">
        <v>45000</v>
      </c>
      <c r="Q2000">
        <v>32380</v>
      </c>
      <c r="R2000">
        <v>12620</v>
      </c>
      <c r="S2000">
        <v>44380</v>
      </c>
      <c r="T2000">
        <v>31760</v>
      </c>
      <c r="U2000">
        <v>-44380</v>
      </c>
      <c r="V2000">
        <v>-31760</v>
      </c>
      <c r="W2000">
        <v>15000</v>
      </c>
      <c r="X2000">
        <v>51425.522846151012</v>
      </c>
      <c r="Y2000">
        <v>44380</v>
      </c>
      <c r="Z2000">
        <v>356.5768621236133</v>
      </c>
      <c r="AA2000">
        <v>3.5166402535657686</v>
      </c>
      <c r="AB2000">
        <v>0.57131164398455836</v>
      </c>
      <c r="AC2000">
        <v>31760</v>
      </c>
      <c r="AD2000">
        <v>10.700544196486584</v>
      </c>
      <c r="AE2000">
        <v>2</v>
      </c>
      <c r="AF2000">
        <v>1</v>
      </c>
    </row>
    <row r="2001" spans="1:32" x14ac:dyDescent="0.35">
      <c r="A2001" s="1">
        <v>45352</v>
      </c>
      <c r="B2001">
        <v>2024</v>
      </c>
      <c r="C2001">
        <v>3</v>
      </c>
      <c r="D2001">
        <v>1</v>
      </c>
      <c r="E2001">
        <v>0</v>
      </c>
      <c r="F2001">
        <v>0</v>
      </c>
      <c r="G2001" t="s">
        <v>267</v>
      </c>
      <c r="H2001" t="s">
        <v>265</v>
      </c>
      <c r="I2001" t="s">
        <v>1009</v>
      </c>
      <c r="J2001" t="s">
        <v>1010</v>
      </c>
      <c r="K2001" t="s">
        <v>994</v>
      </c>
      <c r="L2001" t="s">
        <v>63</v>
      </c>
      <c r="M2001" t="s">
        <v>1612</v>
      </c>
      <c r="N2001" t="s">
        <v>1615</v>
      </c>
      <c r="O2001">
        <v>12620</v>
      </c>
      <c r="P2001">
        <v>45000</v>
      </c>
      <c r="Q2001">
        <v>32380</v>
      </c>
      <c r="R2001">
        <v>12620</v>
      </c>
      <c r="S2001">
        <v>44380</v>
      </c>
      <c r="T2001">
        <v>31760</v>
      </c>
      <c r="U2001">
        <v>44380</v>
      </c>
      <c r="V2001">
        <v>31760</v>
      </c>
      <c r="W2001">
        <v>14793.333333333334</v>
      </c>
      <c r="X2001">
        <v>51245.609893271183</v>
      </c>
      <c r="Y2001">
        <v>0</v>
      </c>
      <c r="Z2001">
        <v>356.5768621236133</v>
      </c>
      <c r="AA2001">
        <v>3.5166402535657686</v>
      </c>
      <c r="AB2001">
        <v>0.57735026918962573</v>
      </c>
      <c r="AC2001">
        <v>31760</v>
      </c>
      <c r="AD2001">
        <v>10.700544196486584</v>
      </c>
      <c r="AE2001">
        <v>2</v>
      </c>
      <c r="AF2001">
        <v>1</v>
      </c>
    </row>
    <row r="2002" spans="1:32" x14ac:dyDescent="0.35">
      <c r="A2002" s="1">
        <v>45505</v>
      </c>
      <c r="B2002">
        <v>2024</v>
      </c>
      <c r="C2002">
        <v>8</v>
      </c>
      <c r="D2002">
        <v>3</v>
      </c>
      <c r="E2002">
        <v>1</v>
      </c>
      <c r="F2002">
        <v>0</v>
      </c>
      <c r="G2002" t="s">
        <v>267</v>
      </c>
      <c r="H2002" t="s">
        <v>265</v>
      </c>
      <c r="I2002" t="s">
        <v>1009</v>
      </c>
      <c r="J2002" t="s">
        <v>1010</v>
      </c>
      <c r="K2002" t="s">
        <v>994</v>
      </c>
      <c r="L2002" t="s">
        <v>63</v>
      </c>
      <c r="M2002" t="s">
        <v>1612</v>
      </c>
      <c r="N2002" t="s">
        <v>1620</v>
      </c>
      <c r="O2002">
        <v>12660</v>
      </c>
      <c r="P2002">
        <v>45000</v>
      </c>
      <c r="Q2002">
        <v>32340</v>
      </c>
      <c r="R2002">
        <v>40</v>
      </c>
      <c r="S2002">
        <v>0</v>
      </c>
      <c r="T2002">
        <v>-40</v>
      </c>
      <c r="U2002">
        <v>-44340</v>
      </c>
      <c r="V2002">
        <v>-31680</v>
      </c>
      <c r="W2002">
        <v>-29573.333333333332</v>
      </c>
      <c r="X2002">
        <v>25611.26575031647</v>
      </c>
      <c r="Y2002">
        <v>0</v>
      </c>
      <c r="Z2002">
        <v>355.45023696682466</v>
      </c>
      <c r="AA2002">
        <v>0</v>
      </c>
      <c r="AB2002">
        <v>1.1547001863025026</v>
      </c>
      <c r="AC2002">
        <v>40</v>
      </c>
      <c r="AD2002">
        <v>0</v>
      </c>
      <c r="AE2002">
        <v>2</v>
      </c>
      <c r="AF2002">
        <v>0</v>
      </c>
    </row>
    <row r="2003" spans="1:32" x14ac:dyDescent="0.35">
      <c r="A2003" s="1">
        <v>45323</v>
      </c>
      <c r="B2003">
        <v>2024</v>
      </c>
      <c r="C2003">
        <v>2</v>
      </c>
      <c r="D2003">
        <v>1</v>
      </c>
      <c r="E2003">
        <v>0</v>
      </c>
      <c r="F2003">
        <v>0</v>
      </c>
      <c r="G2003" t="s">
        <v>267</v>
      </c>
      <c r="H2003" t="s">
        <v>265</v>
      </c>
      <c r="I2003" t="s">
        <v>1096</v>
      </c>
      <c r="J2003" t="s">
        <v>1097</v>
      </c>
      <c r="K2003" t="s">
        <v>1099</v>
      </c>
      <c r="L2003" t="s">
        <v>66</v>
      </c>
      <c r="M2003" t="s">
        <v>1612</v>
      </c>
      <c r="N2003" t="s">
        <v>1614</v>
      </c>
      <c r="O2003">
        <v>66380</v>
      </c>
      <c r="P2003">
        <v>74620</v>
      </c>
      <c r="Q2003">
        <v>8240</v>
      </c>
      <c r="R2003">
        <v>57260</v>
      </c>
      <c r="S2003">
        <v>66370</v>
      </c>
      <c r="T2003">
        <v>9110</v>
      </c>
      <c r="U2003">
        <v>-66370</v>
      </c>
      <c r="V2003">
        <v>-9110</v>
      </c>
      <c r="W2003">
        <v>24873.333333333332</v>
      </c>
      <c r="X2003">
        <v>79126.6392141947</v>
      </c>
      <c r="Y2003">
        <v>-74620</v>
      </c>
      <c r="Z2003">
        <v>112.41337752335041</v>
      </c>
      <c r="AA2003">
        <v>1.159098847362906</v>
      </c>
      <c r="AB2003">
        <v>0.5244335798761246</v>
      </c>
      <c r="AC2003">
        <v>9110</v>
      </c>
      <c r="AD2003">
        <v>11.103000426139971</v>
      </c>
      <c r="AE2003">
        <v>1</v>
      </c>
      <c r="AF2003">
        <v>1</v>
      </c>
    </row>
    <row r="2004" spans="1:32" x14ac:dyDescent="0.35">
      <c r="A2004" s="1">
        <v>45352</v>
      </c>
      <c r="B2004">
        <v>2024</v>
      </c>
      <c r="C2004">
        <v>3</v>
      </c>
      <c r="D2004">
        <v>1</v>
      </c>
      <c r="E2004">
        <v>0</v>
      </c>
      <c r="F2004">
        <v>0</v>
      </c>
      <c r="G2004" t="s">
        <v>267</v>
      </c>
      <c r="H2004" t="s">
        <v>265</v>
      </c>
      <c r="I2004" t="s">
        <v>1096</v>
      </c>
      <c r="J2004" t="s">
        <v>1097</v>
      </c>
      <c r="K2004" t="s">
        <v>1099</v>
      </c>
      <c r="L2004" t="s">
        <v>66</v>
      </c>
      <c r="M2004" t="s">
        <v>1612</v>
      </c>
      <c r="N2004" t="s">
        <v>1615</v>
      </c>
      <c r="O2004">
        <v>66380</v>
      </c>
      <c r="P2004">
        <v>74620</v>
      </c>
      <c r="Q2004">
        <v>8240</v>
      </c>
      <c r="R2004">
        <v>57260</v>
      </c>
      <c r="S2004">
        <v>66370</v>
      </c>
      <c r="T2004">
        <v>9110</v>
      </c>
      <c r="U2004">
        <v>-74620</v>
      </c>
      <c r="V2004">
        <v>-8240</v>
      </c>
      <c r="W2004">
        <v>-2750</v>
      </c>
      <c r="X2004">
        <v>70535.217444904789</v>
      </c>
      <c r="Y2004">
        <v>8250</v>
      </c>
      <c r="Z2004">
        <v>112.41337752335041</v>
      </c>
      <c r="AA2004">
        <v>1.159098847362906</v>
      </c>
      <c r="AB2004">
        <v>0.97993601641605177</v>
      </c>
      <c r="AC2004">
        <v>9110</v>
      </c>
      <c r="AD2004">
        <v>11.103000426139971</v>
      </c>
      <c r="AE2004">
        <v>1</v>
      </c>
      <c r="AF2004">
        <v>1</v>
      </c>
    </row>
    <row r="2005" spans="1:32" x14ac:dyDescent="0.35">
      <c r="A2005" s="1">
        <v>45383</v>
      </c>
      <c r="B2005">
        <v>2024</v>
      </c>
      <c r="C2005">
        <v>4</v>
      </c>
      <c r="D2005">
        <v>2</v>
      </c>
      <c r="E2005">
        <v>0</v>
      </c>
      <c r="F2005">
        <v>0</v>
      </c>
      <c r="G2005" t="s">
        <v>267</v>
      </c>
      <c r="H2005" t="s">
        <v>265</v>
      </c>
      <c r="I2005" t="s">
        <v>1096</v>
      </c>
      <c r="J2005" t="s">
        <v>1097</v>
      </c>
      <c r="K2005" t="s">
        <v>1099</v>
      </c>
      <c r="L2005" t="s">
        <v>66</v>
      </c>
      <c r="M2005" t="s">
        <v>1612</v>
      </c>
      <c r="N2005" t="s">
        <v>1616</v>
      </c>
      <c r="O2005">
        <v>66380</v>
      </c>
      <c r="P2005">
        <v>74620</v>
      </c>
      <c r="Q2005">
        <v>8240</v>
      </c>
      <c r="R2005">
        <v>66380</v>
      </c>
      <c r="S2005">
        <v>74620</v>
      </c>
      <c r="T2005">
        <v>8240</v>
      </c>
      <c r="U2005">
        <v>-66370</v>
      </c>
      <c r="V2005">
        <v>-9110</v>
      </c>
      <c r="W2005">
        <v>5500</v>
      </c>
      <c r="X2005">
        <v>70535.217444904789</v>
      </c>
      <c r="Y2005">
        <v>0</v>
      </c>
      <c r="Z2005">
        <v>112.41337752335041</v>
      </c>
      <c r="AA2005">
        <v>1.1241337752335041</v>
      </c>
      <c r="AB2005">
        <v>0.97993601641605177</v>
      </c>
      <c r="AC2005">
        <v>8240</v>
      </c>
      <c r="AD2005">
        <v>11.220163846775149</v>
      </c>
      <c r="AE2005">
        <v>1</v>
      </c>
      <c r="AF2005">
        <v>1</v>
      </c>
    </row>
    <row r="2006" spans="1:32" x14ac:dyDescent="0.35">
      <c r="A2006" s="1">
        <v>45444</v>
      </c>
      <c r="B2006">
        <v>2024</v>
      </c>
      <c r="C2006">
        <v>6</v>
      </c>
      <c r="D2006">
        <v>2</v>
      </c>
      <c r="E2006">
        <v>1</v>
      </c>
      <c r="F2006">
        <v>0</v>
      </c>
      <c r="G2006" t="s">
        <v>267</v>
      </c>
      <c r="H2006" t="s">
        <v>265</v>
      </c>
      <c r="I2006" t="s">
        <v>1096</v>
      </c>
      <c r="J2006" t="s">
        <v>1097</v>
      </c>
      <c r="K2006" t="s">
        <v>1099</v>
      </c>
      <c r="L2006" t="s">
        <v>66</v>
      </c>
      <c r="M2006" t="s">
        <v>1612</v>
      </c>
      <c r="N2006" t="s">
        <v>1618</v>
      </c>
      <c r="O2006">
        <v>66380</v>
      </c>
      <c r="P2006">
        <v>74620</v>
      </c>
      <c r="Q2006">
        <v>8240</v>
      </c>
      <c r="R2006">
        <v>57260</v>
      </c>
      <c r="S2006">
        <v>66370</v>
      </c>
      <c r="T2006">
        <v>9110</v>
      </c>
      <c r="U2006">
        <v>8250</v>
      </c>
      <c r="V2006">
        <v>-870</v>
      </c>
      <c r="W2006">
        <v>24873.333333333332</v>
      </c>
      <c r="X2006">
        <v>36173.13413755205</v>
      </c>
      <c r="Y2006">
        <v>66370</v>
      </c>
      <c r="Z2006">
        <v>112.41337752335041</v>
      </c>
      <c r="AA2006">
        <v>1.159098847362906</v>
      </c>
      <c r="AB2006">
        <v>1.1471681306040926</v>
      </c>
      <c r="AC2006">
        <v>9110</v>
      </c>
      <c r="AD2006">
        <v>11.103000426139971</v>
      </c>
      <c r="AE2006">
        <v>1</v>
      </c>
      <c r="AF2006">
        <v>1</v>
      </c>
    </row>
    <row r="2007" spans="1:32" x14ac:dyDescent="0.35">
      <c r="A2007" s="1">
        <v>45474</v>
      </c>
      <c r="B2007">
        <v>2024</v>
      </c>
      <c r="C2007">
        <v>7</v>
      </c>
      <c r="D2007">
        <v>3</v>
      </c>
      <c r="E2007">
        <v>1</v>
      </c>
      <c r="F2007">
        <v>0</v>
      </c>
      <c r="G2007" t="s">
        <v>267</v>
      </c>
      <c r="H2007" t="s">
        <v>265</v>
      </c>
      <c r="I2007" t="s">
        <v>1096</v>
      </c>
      <c r="J2007" t="s">
        <v>1097</v>
      </c>
      <c r="K2007" t="s">
        <v>1099</v>
      </c>
      <c r="L2007" t="s">
        <v>66</v>
      </c>
      <c r="M2007" t="s">
        <v>1612</v>
      </c>
      <c r="N2007" t="s">
        <v>1619</v>
      </c>
      <c r="O2007">
        <v>66380</v>
      </c>
      <c r="P2007">
        <v>74620</v>
      </c>
      <c r="Q2007">
        <v>8240</v>
      </c>
      <c r="R2007">
        <v>57260</v>
      </c>
      <c r="S2007">
        <v>66370</v>
      </c>
      <c r="T2007">
        <v>9110</v>
      </c>
      <c r="U2007">
        <v>66370</v>
      </c>
      <c r="V2007">
        <v>9110</v>
      </c>
      <c r="W2007">
        <v>46996.666666666664</v>
      </c>
      <c r="X2007">
        <v>33555.597645301052</v>
      </c>
      <c r="Y2007">
        <v>-66370</v>
      </c>
      <c r="Z2007">
        <v>112.41337752335041</v>
      </c>
      <c r="AA2007">
        <v>1.159098847362906</v>
      </c>
      <c r="AB2007">
        <v>0.57735026918962584</v>
      </c>
      <c r="AC2007">
        <v>9110</v>
      </c>
      <c r="AD2007">
        <v>11.103000426139971</v>
      </c>
      <c r="AE2007">
        <v>1</v>
      </c>
      <c r="AF2007">
        <v>1</v>
      </c>
    </row>
    <row r="2008" spans="1:32" x14ac:dyDescent="0.35">
      <c r="A2008" s="1">
        <v>45505</v>
      </c>
      <c r="B2008">
        <v>2024</v>
      </c>
      <c r="C2008">
        <v>8</v>
      </c>
      <c r="D2008">
        <v>3</v>
      </c>
      <c r="E2008">
        <v>1</v>
      </c>
      <c r="F2008">
        <v>0</v>
      </c>
      <c r="G2008" t="s">
        <v>267</v>
      </c>
      <c r="H2008" t="s">
        <v>265</v>
      </c>
      <c r="I2008" t="s">
        <v>1096</v>
      </c>
      <c r="J2008" t="s">
        <v>1097</v>
      </c>
      <c r="K2008" t="s">
        <v>1099</v>
      </c>
      <c r="L2008" t="s">
        <v>66</v>
      </c>
      <c r="M2008" t="s">
        <v>1612</v>
      </c>
      <c r="N2008" t="s">
        <v>1620</v>
      </c>
      <c r="O2008">
        <v>66340</v>
      </c>
      <c r="P2008">
        <v>74660</v>
      </c>
      <c r="Q2008">
        <v>8320</v>
      </c>
      <c r="R2008">
        <v>66340</v>
      </c>
      <c r="S2008">
        <v>74660</v>
      </c>
      <c r="T2008">
        <v>8320</v>
      </c>
      <c r="U2008">
        <v>8250</v>
      </c>
      <c r="V2008">
        <v>-910</v>
      </c>
      <c r="W2008">
        <v>2763.3333333333335</v>
      </c>
      <c r="X2008">
        <v>74791.090601309814</v>
      </c>
      <c r="Y2008">
        <v>-74660</v>
      </c>
      <c r="Z2008">
        <v>112.54145312028942</v>
      </c>
      <c r="AA2008">
        <v>1.1254145312028943</v>
      </c>
      <c r="AB2008">
        <v>0.96129988329662819</v>
      </c>
      <c r="AC2008">
        <v>8320</v>
      </c>
      <c r="AD2008">
        <v>11.220699752468574</v>
      </c>
      <c r="AE2008">
        <v>1</v>
      </c>
      <c r="AF2008">
        <v>1</v>
      </c>
    </row>
    <row r="2009" spans="1:32" x14ac:dyDescent="0.35">
      <c r="A2009" s="1">
        <v>45352</v>
      </c>
      <c r="B2009">
        <v>2024</v>
      </c>
      <c r="C2009">
        <v>3</v>
      </c>
      <c r="D2009">
        <v>1</v>
      </c>
      <c r="E2009">
        <v>0</v>
      </c>
      <c r="F2009">
        <v>0</v>
      </c>
      <c r="G2009" t="s">
        <v>267</v>
      </c>
      <c r="H2009" t="s">
        <v>265</v>
      </c>
      <c r="I2009" t="s">
        <v>969</v>
      </c>
      <c r="J2009" t="s">
        <v>970</v>
      </c>
      <c r="K2009" t="s">
        <v>972</v>
      </c>
      <c r="L2009" t="s">
        <v>63</v>
      </c>
      <c r="M2009" t="s">
        <v>1612</v>
      </c>
      <c r="N2009" t="s">
        <v>1615</v>
      </c>
      <c r="O2009">
        <v>803750</v>
      </c>
      <c r="P2009">
        <v>942750</v>
      </c>
      <c r="Q2009">
        <v>139000</v>
      </c>
      <c r="R2009">
        <v>598130</v>
      </c>
      <c r="S2009">
        <v>733000</v>
      </c>
      <c r="T2009">
        <v>134870</v>
      </c>
      <c r="U2009">
        <v>86250</v>
      </c>
      <c r="V2009">
        <v>14130</v>
      </c>
      <c r="W2009">
        <v>273083.33333333331</v>
      </c>
      <c r="X2009">
        <v>400627.34658699139</v>
      </c>
      <c r="Y2009">
        <v>-819250</v>
      </c>
      <c r="Z2009">
        <v>117.29393468118197</v>
      </c>
      <c r="AA2009">
        <v>1.2254860983398257</v>
      </c>
      <c r="AB2009">
        <v>1.1479911957702602</v>
      </c>
      <c r="AC2009">
        <v>134870</v>
      </c>
      <c r="AD2009">
        <v>13.504900980868788</v>
      </c>
      <c r="AE2009">
        <v>1</v>
      </c>
      <c r="AF2009">
        <v>1</v>
      </c>
    </row>
    <row r="2010" spans="1:32" x14ac:dyDescent="0.35">
      <c r="A2010" s="1">
        <v>45383</v>
      </c>
      <c r="B2010">
        <v>2024</v>
      </c>
      <c r="C2010">
        <v>4</v>
      </c>
      <c r="D2010">
        <v>2</v>
      </c>
      <c r="E2010">
        <v>0</v>
      </c>
      <c r="F2010">
        <v>0</v>
      </c>
      <c r="G2010" t="s">
        <v>267</v>
      </c>
      <c r="H2010" t="s">
        <v>265</v>
      </c>
      <c r="I2010" t="s">
        <v>969</v>
      </c>
      <c r="J2010" t="s">
        <v>970</v>
      </c>
      <c r="K2010" t="s">
        <v>972</v>
      </c>
      <c r="L2010" t="s">
        <v>63</v>
      </c>
      <c r="M2010" t="s">
        <v>1612</v>
      </c>
      <c r="N2010" t="s">
        <v>1616</v>
      </c>
      <c r="O2010">
        <v>803750</v>
      </c>
      <c r="P2010">
        <v>942750</v>
      </c>
      <c r="Q2010">
        <v>139000</v>
      </c>
      <c r="R2010">
        <v>670250</v>
      </c>
      <c r="S2010">
        <v>819250</v>
      </c>
      <c r="T2010">
        <v>149000</v>
      </c>
      <c r="U2010">
        <v>-819250</v>
      </c>
      <c r="V2010">
        <v>-149000</v>
      </c>
      <c r="W2010">
        <v>244333.33333333334</v>
      </c>
      <c r="X2010">
        <v>922099.17895708664</v>
      </c>
      <c r="Y2010">
        <v>-733000</v>
      </c>
      <c r="Z2010">
        <v>117.29393468118197</v>
      </c>
      <c r="AA2010">
        <v>1.2223051100335696</v>
      </c>
      <c r="AB2010">
        <v>0.62348680032109927</v>
      </c>
      <c r="AC2010">
        <v>149000</v>
      </c>
      <c r="AD2010">
        <v>13.616144566561061</v>
      </c>
      <c r="AE2010">
        <v>1</v>
      </c>
      <c r="AF2010">
        <v>1</v>
      </c>
    </row>
    <row r="2011" spans="1:32" x14ac:dyDescent="0.35">
      <c r="A2011" s="1">
        <v>45413</v>
      </c>
      <c r="B2011">
        <v>2024</v>
      </c>
      <c r="C2011">
        <v>5</v>
      </c>
      <c r="D2011">
        <v>2</v>
      </c>
      <c r="E2011">
        <v>1</v>
      </c>
      <c r="F2011">
        <v>0</v>
      </c>
      <c r="G2011" t="s">
        <v>267</v>
      </c>
      <c r="H2011" t="s">
        <v>265</v>
      </c>
      <c r="I2011" t="s">
        <v>969</v>
      </c>
      <c r="J2011" t="s">
        <v>970</v>
      </c>
      <c r="K2011" t="s">
        <v>972</v>
      </c>
      <c r="L2011" t="s">
        <v>63</v>
      </c>
      <c r="M2011" t="s">
        <v>1612</v>
      </c>
      <c r="N2011" t="s">
        <v>1617</v>
      </c>
      <c r="O2011">
        <v>803750</v>
      </c>
      <c r="P2011">
        <v>942750</v>
      </c>
      <c r="Q2011">
        <v>139000</v>
      </c>
      <c r="R2011">
        <v>598130</v>
      </c>
      <c r="S2011">
        <v>733000</v>
      </c>
      <c r="T2011">
        <v>134870</v>
      </c>
      <c r="U2011">
        <v>-733000</v>
      </c>
      <c r="V2011">
        <v>-134870</v>
      </c>
      <c r="W2011">
        <v>273083.33333333331</v>
      </c>
      <c r="X2011">
        <v>872360.31594366627</v>
      </c>
      <c r="Y2011">
        <v>-733000</v>
      </c>
      <c r="Z2011">
        <v>117.29393468118197</v>
      </c>
      <c r="AA2011">
        <v>1.2254860983398257</v>
      </c>
      <c r="AB2011">
        <v>0.52720952370369678</v>
      </c>
      <c r="AC2011">
        <v>134870</v>
      </c>
      <c r="AD2011">
        <v>13.504900980868788</v>
      </c>
      <c r="AE2011">
        <v>1</v>
      </c>
      <c r="AF2011">
        <v>1</v>
      </c>
    </row>
    <row r="2012" spans="1:32" x14ac:dyDescent="0.35">
      <c r="A2012" s="1">
        <v>45444</v>
      </c>
      <c r="B2012">
        <v>2024</v>
      </c>
      <c r="C2012">
        <v>6</v>
      </c>
      <c r="D2012">
        <v>2</v>
      </c>
      <c r="E2012">
        <v>1</v>
      </c>
      <c r="F2012">
        <v>0</v>
      </c>
      <c r="G2012" t="s">
        <v>267</v>
      </c>
      <c r="H2012" t="s">
        <v>265</v>
      </c>
      <c r="I2012" t="s">
        <v>969</v>
      </c>
      <c r="J2012" t="s">
        <v>970</v>
      </c>
      <c r="K2012" t="s">
        <v>972</v>
      </c>
      <c r="L2012" t="s">
        <v>63</v>
      </c>
      <c r="M2012" t="s">
        <v>1612</v>
      </c>
      <c r="N2012" t="s">
        <v>1618</v>
      </c>
      <c r="O2012">
        <v>803750</v>
      </c>
      <c r="P2012">
        <v>942750</v>
      </c>
      <c r="Q2012">
        <v>139000</v>
      </c>
      <c r="R2012">
        <v>598130</v>
      </c>
      <c r="S2012">
        <v>733000</v>
      </c>
      <c r="T2012">
        <v>134870</v>
      </c>
      <c r="U2012">
        <v>86250</v>
      </c>
      <c r="V2012">
        <v>14130</v>
      </c>
      <c r="W2012">
        <v>273083.33333333331</v>
      </c>
      <c r="X2012">
        <v>400627.34658699139</v>
      </c>
      <c r="Y2012">
        <v>-819250</v>
      </c>
      <c r="Z2012">
        <v>117.29393468118197</v>
      </c>
      <c r="AA2012">
        <v>1.2254860983398257</v>
      </c>
      <c r="AB2012">
        <v>1.1479911957702602</v>
      </c>
      <c r="AC2012">
        <v>134870</v>
      </c>
      <c r="AD2012">
        <v>13.504900980868788</v>
      </c>
      <c r="AE2012">
        <v>1</v>
      </c>
      <c r="AF2012">
        <v>1</v>
      </c>
    </row>
    <row r="2013" spans="1:32" x14ac:dyDescent="0.35">
      <c r="A2013" s="1">
        <v>45474</v>
      </c>
      <c r="B2013">
        <v>2024</v>
      </c>
      <c r="C2013">
        <v>7</v>
      </c>
      <c r="D2013">
        <v>3</v>
      </c>
      <c r="E2013">
        <v>1</v>
      </c>
      <c r="F2013">
        <v>0</v>
      </c>
      <c r="G2013" t="s">
        <v>267</v>
      </c>
      <c r="H2013" t="s">
        <v>265</v>
      </c>
      <c r="I2013" t="s">
        <v>969</v>
      </c>
      <c r="J2013" t="s">
        <v>970</v>
      </c>
      <c r="K2013" t="s">
        <v>972</v>
      </c>
      <c r="L2013" t="s">
        <v>63</v>
      </c>
      <c r="M2013" t="s">
        <v>1612</v>
      </c>
      <c r="N2013" t="s">
        <v>1619</v>
      </c>
      <c r="O2013">
        <v>803750</v>
      </c>
      <c r="P2013">
        <v>942750</v>
      </c>
      <c r="Q2013">
        <v>139000</v>
      </c>
      <c r="R2013">
        <v>598130</v>
      </c>
      <c r="S2013">
        <v>733000</v>
      </c>
      <c r="T2013">
        <v>134870</v>
      </c>
      <c r="U2013">
        <v>86250</v>
      </c>
      <c r="V2013">
        <v>14130</v>
      </c>
      <c r="W2013">
        <v>0</v>
      </c>
      <c r="X2013">
        <v>779711.0442336956</v>
      </c>
      <c r="Y2013">
        <v>-733000</v>
      </c>
      <c r="Z2013">
        <v>117.29393468118197</v>
      </c>
      <c r="AA2013">
        <v>1.2254860983398257</v>
      </c>
      <c r="AB2013">
        <v>0.940091852514923</v>
      </c>
      <c r="AC2013">
        <v>134870</v>
      </c>
      <c r="AD2013">
        <v>13.504900980868788</v>
      </c>
      <c r="AE2013">
        <v>1</v>
      </c>
      <c r="AF2013">
        <v>1</v>
      </c>
    </row>
    <row r="2014" spans="1:32" x14ac:dyDescent="0.35">
      <c r="A2014" s="1">
        <v>45505</v>
      </c>
      <c r="B2014">
        <v>2024</v>
      </c>
      <c r="C2014">
        <v>8</v>
      </c>
      <c r="D2014">
        <v>3</v>
      </c>
      <c r="E2014">
        <v>1</v>
      </c>
      <c r="F2014">
        <v>0</v>
      </c>
      <c r="G2014" t="s">
        <v>267</v>
      </c>
      <c r="H2014" t="s">
        <v>265</v>
      </c>
      <c r="I2014" t="s">
        <v>969</v>
      </c>
      <c r="J2014" t="s">
        <v>970</v>
      </c>
      <c r="K2014" t="s">
        <v>972</v>
      </c>
      <c r="L2014" t="s">
        <v>63</v>
      </c>
      <c r="M2014" t="s">
        <v>1612</v>
      </c>
      <c r="N2014" t="s">
        <v>1620</v>
      </c>
      <c r="O2014">
        <v>803750</v>
      </c>
      <c r="P2014">
        <v>942750</v>
      </c>
      <c r="Q2014">
        <v>139000</v>
      </c>
      <c r="R2014">
        <v>670250</v>
      </c>
      <c r="S2014">
        <v>819250</v>
      </c>
      <c r="T2014">
        <v>149000</v>
      </c>
      <c r="U2014">
        <v>-86250</v>
      </c>
      <c r="V2014">
        <v>-14090</v>
      </c>
      <c r="W2014">
        <v>0</v>
      </c>
      <c r="X2014">
        <v>779711.0442336956</v>
      </c>
      <c r="Y2014">
        <v>819250</v>
      </c>
      <c r="Z2014">
        <v>117.29393468118197</v>
      </c>
      <c r="AA2014">
        <v>1.2223051100335696</v>
      </c>
      <c r="AB2014">
        <v>1.0507097546696462</v>
      </c>
      <c r="AC2014">
        <v>149000</v>
      </c>
      <c r="AD2014">
        <v>13.616144566561061</v>
      </c>
      <c r="AE2014">
        <v>1</v>
      </c>
      <c r="AF2014">
        <v>1</v>
      </c>
    </row>
    <row r="2015" spans="1:32" x14ac:dyDescent="0.35">
      <c r="A2015" s="1">
        <v>45323</v>
      </c>
      <c r="B2015">
        <v>2024</v>
      </c>
      <c r="C2015">
        <v>2</v>
      </c>
      <c r="D2015">
        <v>1</v>
      </c>
      <c r="E2015">
        <v>0</v>
      </c>
      <c r="F2015">
        <v>0</v>
      </c>
      <c r="G2015" t="s">
        <v>267</v>
      </c>
      <c r="H2015" t="s">
        <v>265</v>
      </c>
      <c r="I2015" t="s">
        <v>969</v>
      </c>
      <c r="J2015" t="s">
        <v>970</v>
      </c>
      <c r="K2015" t="s">
        <v>972</v>
      </c>
      <c r="L2015" t="s">
        <v>66</v>
      </c>
      <c r="M2015" t="s">
        <v>1612</v>
      </c>
      <c r="N2015" t="s">
        <v>1614</v>
      </c>
      <c r="O2015">
        <v>44750</v>
      </c>
      <c r="P2015">
        <v>44620</v>
      </c>
      <c r="Q2015">
        <v>-130</v>
      </c>
      <c r="R2015">
        <v>44750</v>
      </c>
      <c r="S2015">
        <v>44620</v>
      </c>
      <c r="T2015">
        <v>-130</v>
      </c>
      <c r="U2015">
        <v>-44620</v>
      </c>
      <c r="V2015">
        <v>130</v>
      </c>
      <c r="W2015">
        <v>14873.333333333334</v>
      </c>
      <c r="X2015">
        <v>51522.738022482197</v>
      </c>
      <c r="Y2015">
        <v>-44620</v>
      </c>
      <c r="Z2015">
        <v>99.709497206703915</v>
      </c>
      <c r="AA2015">
        <v>0.99709497206703912</v>
      </c>
      <c r="AB2015">
        <v>0.57735026918962573</v>
      </c>
      <c r="AC2015">
        <v>130</v>
      </c>
      <c r="AD2015">
        <v>10.705937467986523</v>
      </c>
      <c r="AE2015">
        <v>0</v>
      </c>
      <c r="AF2015">
        <v>0</v>
      </c>
    </row>
    <row r="2016" spans="1:32" x14ac:dyDescent="0.35">
      <c r="A2016" s="1">
        <v>45352</v>
      </c>
      <c r="B2016">
        <v>2024</v>
      </c>
      <c r="C2016">
        <v>3</v>
      </c>
      <c r="D2016">
        <v>1</v>
      </c>
      <c r="E2016">
        <v>0</v>
      </c>
      <c r="F2016">
        <v>0</v>
      </c>
      <c r="G2016" t="s">
        <v>267</v>
      </c>
      <c r="H2016" t="s">
        <v>265</v>
      </c>
      <c r="I2016" t="s">
        <v>969</v>
      </c>
      <c r="J2016" t="s">
        <v>970</v>
      </c>
      <c r="K2016" t="s">
        <v>972</v>
      </c>
      <c r="L2016" t="s">
        <v>66</v>
      </c>
      <c r="M2016" t="s">
        <v>1612</v>
      </c>
      <c r="N2016" t="s">
        <v>1615</v>
      </c>
      <c r="O2016">
        <v>44750</v>
      </c>
      <c r="P2016">
        <v>44620</v>
      </c>
      <c r="Q2016">
        <v>-130</v>
      </c>
      <c r="R2016">
        <v>44750</v>
      </c>
      <c r="S2016">
        <v>44620</v>
      </c>
      <c r="T2016">
        <v>-130</v>
      </c>
      <c r="U2016">
        <v>-44620</v>
      </c>
      <c r="V2016">
        <v>130</v>
      </c>
      <c r="W2016">
        <v>14873.333333333334</v>
      </c>
      <c r="X2016">
        <v>51522.738022482197</v>
      </c>
      <c r="Y2016">
        <v>-44620</v>
      </c>
      <c r="Z2016">
        <v>99.709497206703915</v>
      </c>
      <c r="AA2016">
        <v>0.99709497206703912</v>
      </c>
      <c r="AB2016">
        <v>0.57735026918962573</v>
      </c>
      <c r="AC2016">
        <v>130</v>
      </c>
      <c r="AD2016">
        <v>10.705937467986523</v>
      </c>
      <c r="AE2016">
        <v>0</v>
      </c>
      <c r="AF2016">
        <v>0</v>
      </c>
    </row>
    <row r="2017" spans="1:32" x14ac:dyDescent="0.35">
      <c r="A2017" s="1">
        <v>45383</v>
      </c>
      <c r="B2017">
        <v>2024</v>
      </c>
      <c r="C2017">
        <v>4</v>
      </c>
      <c r="D2017">
        <v>2</v>
      </c>
      <c r="E2017">
        <v>0</v>
      </c>
      <c r="F2017">
        <v>0</v>
      </c>
      <c r="G2017" t="s">
        <v>267</v>
      </c>
      <c r="H2017" t="s">
        <v>265</v>
      </c>
      <c r="I2017" t="s">
        <v>969</v>
      </c>
      <c r="J2017" t="s">
        <v>970</v>
      </c>
      <c r="K2017" t="s">
        <v>972</v>
      </c>
      <c r="L2017" t="s">
        <v>66</v>
      </c>
      <c r="M2017" t="s">
        <v>1612</v>
      </c>
      <c r="N2017" t="s">
        <v>1616</v>
      </c>
      <c r="O2017">
        <v>44750</v>
      </c>
      <c r="P2017">
        <v>44620</v>
      </c>
      <c r="Q2017">
        <v>-130</v>
      </c>
      <c r="R2017">
        <v>44750</v>
      </c>
      <c r="S2017">
        <v>44620</v>
      </c>
      <c r="T2017">
        <v>-130</v>
      </c>
      <c r="U2017">
        <v>-44620</v>
      </c>
      <c r="V2017">
        <v>130</v>
      </c>
      <c r="W2017">
        <v>14873.333333333334</v>
      </c>
      <c r="X2017">
        <v>51522.738022482197</v>
      </c>
      <c r="Y2017">
        <v>-44620</v>
      </c>
      <c r="Z2017">
        <v>99.709497206703915</v>
      </c>
      <c r="AA2017">
        <v>0.99709497206703912</v>
      </c>
      <c r="AB2017">
        <v>0.57735026918962573</v>
      </c>
      <c r="AC2017">
        <v>130</v>
      </c>
      <c r="AD2017">
        <v>10.705937467986523</v>
      </c>
      <c r="AE2017">
        <v>0</v>
      </c>
      <c r="AF2017">
        <v>0</v>
      </c>
    </row>
    <row r="2018" spans="1:32" x14ac:dyDescent="0.35">
      <c r="A2018" s="1">
        <v>45413</v>
      </c>
      <c r="B2018">
        <v>2024</v>
      </c>
      <c r="C2018">
        <v>5</v>
      </c>
      <c r="D2018">
        <v>2</v>
      </c>
      <c r="E2018">
        <v>1</v>
      </c>
      <c r="F2018">
        <v>0</v>
      </c>
      <c r="G2018" t="s">
        <v>267</v>
      </c>
      <c r="H2018" t="s">
        <v>265</v>
      </c>
      <c r="I2018" t="s">
        <v>969</v>
      </c>
      <c r="J2018" t="s">
        <v>970</v>
      </c>
      <c r="K2018" t="s">
        <v>972</v>
      </c>
      <c r="L2018" t="s">
        <v>66</v>
      </c>
      <c r="M2018" t="s">
        <v>1612</v>
      </c>
      <c r="N2018" t="s">
        <v>1617</v>
      </c>
      <c r="O2018">
        <v>44750</v>
      </c>
      <c r="P2018">
        <v>44620</v>
      </c>
      <c r="Q2018">
        <v>-130</v>
      </c>
      <c r="R2018">
        <v>44750</v>
      </c>
      <c r="S2018">
        <v>44620</v>
      </c>
      <c r="T2018">
        <v>-130</v>
      </c>
      <c r="U2018">
        <v>-44620</v>
      </c>
      <c r="V2018">
        <v>130</v>
      </c>
      <c r="W2018">
        <v>14873.333333333334</v>
      </c>
      <c r="X2018">
        <v>51522.738022482197</v>
      </c>
      <c r="Y2018">
        <v>-44620</v>
      </c>
      <c r="Z2018">
        <v>99.709497206703915</v>
      </c>
      <c r="AA2018">
        <v>0.99709497206703912</v>
      </c>
      <c r="AB2018">
        <v>0.57735026918962573</v>
      </c>
      <c r="AC2018">
        <v>130</v>
      </c>
      <c r="AD2018">
        <v>10.705937467986523</v>
      </c>
      <c r="AE2018">
        <v>0</v>
      </c>
      <c r="AF2018">
        <v>0</v>
      </c>
    </row>
    <row r="2019" spans="1:32" x14ac:dyDescent="0.35">
      <c r="A2019" s="1">
        <v>45323</v>
      </c>
      <c r="B2019">
        <v>2024</v>
      </c>
      <c r="C2019">
        <v>2</v>
      </c>
      <c r="D2019">
        <v>1</v>
      </c>
      <c r="E2019">
        <v>0</v>
      </c>
      <c r="F2019">
        <v>0</v>
      </c>
      <c r="G2019" t="s">
        <v>267</v>
      </c>
      <c r="H2019" t="s">
        <v>265</v>
      </c>
      <c r="I2019" t="s">
        <v>669</v>
      </c>
      <c r="J2019" t="s">
        <v>670</v>
      </c>
      <c r="K2019" t="s">
        <v>672</v>
      </c>
      <c r="L2019" t="s">
        <v>60</v>
      </c>
      <c r="M2019" t="s">
        <v>1612</v>
      </c>
      <c r="N2019" t="s">
        <v>1614</v>
      </c>
      <c r="O2019">
        <v>17380</v>
      </c>
      <c r="P2019">
        <v>16120</v>
      </c>
      <c r="Q2019">
        <v>-1260</v>
      </c>
      <c r="R2019">
        <v>17000</v>
      </c>
      <c r="S2019">
        <v>16120</v>
      </c>
      <c r="T2019">
        <v>-880</v>
      </c>
      <c r="U2019">
        <v>-16120</v>
      </c>
      <c r="V2019">
        <v>880</v>
      </c>
      <c r="W2019">
        <v>5373.333333333333</v>
      </c>
      <c r="X2019">
        <v>18613.772678673537</v>
      </c>
      <c r="Y2019">
        <v>-16120</v>
      </c>
      <c r="Z2019">
        <v>92.750287686996543</v>
      </c>
      <c r="AA2019">
        <v>0.94823529411764707</v>
      </c>
      <c r="AB2019">
        <v>0.57735026918962573</v>
      </c>
      <c r="AC2019">
        <v>880</v>
      </c>
      <c r="AD2019">
        <v>9.6878160160606193</v>
      </c>
      <c r="AE2019">
        <v>0</v>
      </c>
      <c r="AF2019">
        <v>0</v>
      </c>
    </row>
    <row r="2020" spans="1:32" x14ac:dyDescent="0.35">
      <c r="A2020" s="1">
        <v>45413</v>
      </c>
      <c r="B2020">
        <v>2024</v>
      </c>
      <c r="C2020">
        <v>5</v>
      </c>
      <c r="D2020">
        <v>2</v>
      </c>
      <c r="E2020">
        <v>1</v>
      </c>
      <c r="F2020">
        <v>0</v>
      </c>
      <c r="G2020" t="s">
        <v>267</v>
      </c>
      <c r="H2020" t="s">
        <v>265</v>
      </c>
      <c r="I2020" t="s">
        <v>669</v>
      </c>
      <c r="J2020" t="s">
        <v>670</v>
      </c>
      <c r="K2020" t="s">
        <v>672</v>
      </c>
      <c r="L2020" t="s">
        <v>60</v>
      </c>
      <c r="M2020" t="s">
        <v>1612</v>
      </c>
      <c r="N2020" t="s">
        <v>1617</v>
      </c>
      <c r="O2020">
        <v>17380</v>
      </c>
      <c r="P2020">
        <v>16120</v>
      </c>
      <c r="Q2020">
        <v>-1260</v>
      </c>
      <c r="R2020">
        <v>17000</v>
      </c>
      <c r="S2020">
        <v>16120</v>
      </c>
      <c r="T2020">
        <v>-880</v>
      </c>
      <c r="U2020">
        <v>-16120</v>
      </c>
      <c r="V2020">
        <v>880</v>
      </c>
      <c r="W2020">
        <v>5373.333333333333</v>
      </c>
      <c r="X2020">
        <v>18613.772678673537</v>
      </c>
      <c r="Y2020">
        <v>-16120</v>
      </c>
      <c r="Z2020">
        <v>92.750287686996543</v>
      </c>
      <c r="AA2020">
        <v>0.94823529411764707</v>
      </c>
      <c r="AB2020">
        <v>0.57735026918962573</v>
      </c>
      <c r="AC2020">
        <v>880</v>
      </c>
      <c r="AD2020">
        <v>9.6878160160606193</v>
      </c>
      <c r="AE2020">
        <v>0</v>
      </c>
      <c r="AF2020">
        <v>0</v>
      </c>
    </row>
    <row r="2021" spans="1:32" x14ac:dyDescent="0.35">
      <c r="A2021" s="1">
        <v>45505</v>
      </c>
      <c r="B2021">
        <v>2024</v>
      </c>
      <c r="C2021">
        <v>8</v>
      </c>
      <c r="D2021">
        <v>3</v>
      </c>
      <c r="E2021">
        <v>1</v>
      </c>
      <c r="F2021">
        <v>0</v>
      </c>
      <c r="G2021" t="s">
        <v>267</v>
      </c>
      <c r="H2021" t="s">
        <v>265</v>
      </c>
      <c r="I2021" t="s">
        <v>669</v>
      </c>
      <c r="J2021" t="s">
        <v>670</v>
      </c>
      <c r="K2021" t="s">
        <v>672</v>
      </c>
      <c r="L2021" t="s">
        <v>60</v>
      </c>
      <c r="M2021" t="s">
        <v>1612</v>
      </c>
      <c r="N2021" t="s">
        <v>1620</v>
      </c>
      <c r="O2021">
        <v>17340</v>
      </c>
      <c r="P2021">
        <v>16160</v>
      </c>
      <c r="Q2021">
        <v>-1180</v>
      </c>
      <c r="R2021">
        <v>-40</v>
      </c>
      <c r="S2021">
        <v>40</v>
      </c>
      <c r="T2021">
        <v>80</v>
      </c>
      <c r="U2021">
        <v>16120</v>
      </c>
      <c r="V2021">
        <v>-880</v>
      </c>
      <c r="W2021">
        <v>5386.666666666667</v>
      </c>
      <c r="X2021">
        <v>9295.3608500871724</v>
      </c>
      <c r="Y2021">
        <v>-16160</v>
      </c>
      <c r="Z2021">
        <v>93.194925028835058</v>
      </c>
      <c r="AA2021">
        <v>-1</v>
      </c>
      <c r="AB2021">
        <v>-0.57519732185722794</v>
      </c>
      <c r="AC2021">
        <v>80</v>
      </c>
      <c r="AD2021">
        <v>3.6888794541139363</v>
      </c>
      <c r="AE2021">
        <v>0</v>
      </c>
      <c r="AF2021">
        <v>1</v>
      </c>
    </row>
    <row r="2022" spans="1:32" x14ac:dyDescent="0.35">
      <c r="A2022" s="1">
        <v>45352</v>
      </c>
      <c r="B2022">
        <v>2024</v>
      </c>
      <c r="C2022">
        <v>3</v>
      </c>
      <c r="D2022">
        <v>1</v>
      </c>
      <c r="E2022">
        <v>0</v>
      </c>
      <c r="F2022">
        <v>0</v>
      </c>
      <c r="G2022" t="s">
        <v>267</v>
      </c>
      <c r="H2022" t="s">
        <v>265</v>
      </c>
      <c r="I2022" t="s">
        <v>853</v>
      </c>
      <c r="J2022" t="s">
        <v>854</v>
      </c>
      <c r="K2022" t="s">
        <v>846</v>
      </c>
      <c r="L2022" t="s">
        <v>66</v>
      </c>
      <c r="M2022" t="s">
        <v>1612</v>
      </c>
      <c r="N2022" t="s">
        <v>1615</v>
      </c>
      <c r="O2022">
        <v>0</v>
      </c>
      <c r="P2022">
        <v>750</v>
      </c>
      <c r="Q2022">
        <v>750</v>
      </c>
      <c r="R2022">
        <v>-7620</v>
      </c>
      <c r="S2022">
        <v>-8130</v>
      </c>
      <c r="T2022">
        <v>-510</v>
      </c>
      <c r="U2022">
        <v>8130</v>
      </c>
      <c r="V2022">
        <v>510</v>
      </c>
      <c r="W2022">
        <v>-2710</v>
      </c>
      <c r="X2022">
        <v>9387.7153770233144</v>
      </c>
      <c r="Y2022">
        <v>8130</v>
      </c>
      <c r="Z2022">
        <v>100</v>
      </c>
      <c r="AA2022">
        <v>1.0669291338582678</v>
      </c>
      <c r="AB2022">
        <v>-0.57735026918962584</v>
      </c>
      <c r="AC2022">
        <v>510</v>
      </c>
      <c r="AD2022">
        <v>9.0033162025418569</v>
      </c>
      <c r="AE2022">
        <v>0</v>
      </c>
      <c r="AF2022">
        <v>0</v>
      </c>
    </row>
    <row r="2023" spans="1:32" x14ac:dyDescent="0.35">
      <c r="A2023" s="1">
        <v>45383</v>
      </c>
      <c r="B2023">
        <v>2024</v>
      </c>
      <c r="C2023">
        <v>4</v>
      </c>
      <c r="D2023">
        <v>2</v>
      </c>
      <c r="E2023">
        <v>0</v>
      </c>
      <c r="F2023">
        <v>0</v>
      </c>
      <c r="G2023" t="s">
        <v>267</v>
      </c>
      <c r="H2023" t="s">
        <v>265</v>
      </c>
      <c r="I2023" t="s">
        <v>853</v>
      </c>
      <c r="J2023" t="s">
        <v>854</v>
      </c>
      <c r="K2023" t="s">
        <v>846</v>
      </c>
      <c r="L2023" t="s">
        <v>66</v>
      </c>
      <c r="M2023" t="s">
        <v>1612</v>
      </c>
      <c r="N2023" t="s">
        <v>1616</v>
      </c>
      <c r="O2023">
        <v>0</v>
      </c>
      <c r="P2023">
        <v>750</v>
      </c>
      <c r="Q2023">
        <v>750</v>
      </c>
      <c r="R2023">
        <v>-7620</v>
      </c>
      <c r="S2023">
        <v>-8130</v>
      </c>
      <c r="T2023">
        <v>-510</v>
      </c>
      <c r="U2023">
        <v>8130</v>
      </c>
      <c r="V2023">
        <v>510</v>
      </c>
      <c r="W2023">
        <v>-2710</v>
      </c>
      <c r="X2023">
        <v>9387.7153770233144</v>
      </c>
      <c r="Y2023">
        <v>8130</v>
      </c>
      <c r="Z2023">
        <v>100</v>
      </c>
      <c r="AA2023">
        <v>1.0669291338582678</v>
      </c>
      <c r="AB2023">
        <v>-0.57735026918962584</v>
      </c>
      <c r="AC2023">
        <v>510</v>
      </c>
      <c r="AD2023">
        <v>9.0033162025418569</v>
      </c>
      <c r="AE2023">
        <v>0</v>
      </c>
      <c r="AF2023">
        <v>0</v>
      </c>
    </row>
    <row r="2024" spans="1:32" x14ac:dyDescent="0.35">
      <c r="A2024" s="1">
        <v>45413</v>
      </c>
      <c r="B2024">
        <v>2024</v>
      </c>
      <c r="C2024">
        <v>5</v>
      </c>
      <c r="D2024">
        <v>2</v>
      </c>
      <c r="E2024">
        <v>1</v>
      </c>
      <c r="F2024">
        <v>0</v>
      </c>
      <c r="G2024" t="s">
        <v>267</v>
      </c>
      <c r="H2024" t="s">
        <v>265</v>
      </c>
      <c r="I2024" t="s">
        <v>853</v>
      </c>
      <c r="J2024" t="s">
        <v>854</v>
      </c>
      <c r="K2024" t="s">
        <v>846</v>
      </c>
      <c r="L2024" t="s">
        <v>66</v>
      </c>
      <c r="M2024" t="s">
        <v>1612</v>
      </c>
      <c r="N2024" t="s">
        <v>1617</v>
      </c>
      <c r="O2024">
        <v>0</v>
      </c>
      <c r="P2024">
        <v>750</v>
      </c>
      <c r="Q2024">
        <v>750</v>
      </c>
      <c r="R2024">
        <v>-7620</v>
      </c>
      <c r="S2024">
        <v>-8130</v>
      </c>
      <c r="T2024">
        <v>-510</v>
      </c>
      <c r="U2024">
        <v>8130</v>
      </c>
      <c r="V2024">
        <v>510</v>
      </c>
      <c r="W2024">
        <v>-2710</v>
      </c>
      <c r="X2024">
        <v>9387.7153770233144</v>
      </c>
      <c r="Y2024">
        <v>8130</v>
      </c>
      <c r="Z2024">
        <v>100</v>
      </c>
      <c r="AA2024">
        <v>1.0669291338582678</v>
      </c>
      <c r="AB2024">
        <v>-0.57735026918962584</v>
      </c>
      <c r="AC2024">
        <v>510</v>
      </c>
      <c r="AD2024">
        <v>9.0033162025418569</v>
      </c>
      <c r="AE2024">
        <v>0</v>
      </c>
      <c r="AF2024">
        <v>0</v>
      </c>
    </row>
    <row r="2025" spans="1:32" x14ac:dyDescent="0.35">
      <c r="A2025" s="1">
        <v>45444</v>
      </c>
      <c r="B2025">
        <v>2024</v>
      </c>
      <c r="C2025">
        <v>6</v>
      </c>
      <c r="D2025">
        <v>2</v>
      </c>
      <c r="E2025">
        <v>1</v>
      </c>
      <c r="F2025">
        <v>0</v>
      </c>
      <c r="G2025" t="s">
        <v>267</v>
      </c>
      <c r="H2025" t="s">
        <v>265</v>
      </c>
      <c r="I2025" t="s">
        <v>853</v>
      </c>
      <c r="J2025" t="s">
        <v>854</v>
      </c>
      <c r="K2025" t="s">
        <v>846</v>
      </c>
      <c r="L2025" t="s">
        <v>66</v>
      </c>
      <c r="M2025" t="s">
        <v>1612</v>
      </c>
      <c r="N2025" t="s">
        <v>1618</v>
      </c>
      <c r="O2025">
        <v>0</v>
      </c>
      <c r="P2025">
        <v>750</v>
      </c>
      <c r="Q2025">
        <v>750</v>
      </c>
      <c r="R2025">
        <v>-7620</v>
      </c>
      <c r="S2025">
        <v>-8130</v>
      </c>
      <c r="T2025">
        <v>-510</v>
      </c>
      <c r="U2025">
        <v>8130</v>
      </c>
      <c r="V2025">
        <v>510</v>
      </c>
      <c r="W2025">
        <v>-2710</v>
      </c>
      <c r="X2025">
        <v>9387.7153770233144</v>
      </c>
      <c r="Y2025">
        <v>0</v>
      </c>
      <c r="Z2025">
        <v>100</v>
      </c>
      <c r="AA2025">
        <v>1.0669291338582678</v>
      </c>
      <c r="AB2025">
        <v>-0.57735026918962584</v>
      </c>
      <c r="AC2025">
        <v>510</v>
      </c>
      <c r="AD2025">
        <v>9.0033162025418569</v>
      </c>
      <c r="AE2025">
        <v>0</v>
      </c>
      <c r="AF2025">
        <v>0</v>
      </c>
    </row>
    <row r="2026" spans="1:32" x14ac:dyDescent="0.35">
      <c r="A2026" s="1">
        <v>45505</v>
      </c>
      <c r="B2026">
        <v>2024</v>
      </c>
      <c r="C2026">
        <v>8</v>
      </c>
      <c r="D2026">
        <v>3</v>
      </c>
      <c r="E2026">
        <v>1</v>
      </c>
      <c r="F2026">
        <v>0</v>
      </c>
      <c r="G2026" t="s">
        <v>267</v>
      </c>
      <c r="H2026" t="s">
        <v>265</v>
      </c>
      <c r="I2026" t="s">
        <v>853</v>
      </c>
      <c r="J2026" t="s">
        <v>854</v>
      </c>
      <c r="K2026" t="s">
        <v>846</v>
      </c>
      <c r="L2026" t="s">
        <v>66</v>
      </c>
      <c r="M2026" t="s">
        <v>1612</v>
      </c>
      <c r="N2026" t="s">
        <v>1620</v>
      </c>
      <c r="O2026">
        <v>0</v>
      </c>
      <c r="P2026">
        <v>750</v>
      </c>
      <c r="Q2026">
        <v>750</v>
      </c>
      <c r="R2026">
        <v>-7620</v>
      </c>
      <c r="S2026">
        <v>-8130</v>
      </c>
      <c r="T2026">
        <v>-510</v>
      </c>
      <c r="U2026">
        <v>8130</v>
      </c>
      <c r="V2026">
        <v>510</v>
      </c>
      <c r="W2026">
        <v>0</v>
      </c>
      <c r="X2026">
        <v>8130</v>
      </c>
      <c r="Y2026">
        <v>8090</v>
      </c>
      <c r="Z2026">
        <v>100</v>
      </c>
      <c r="AA2026">
        <v>1.0669291338582678</v>
      </c>
      <c r="AB2026">
        <v>-1</v>
      </c>
      <c r="AC2026">
        <v>510</v>
      </c>
      <c r="AD2026">
        <v>9.0033162025418569</v>
      </c>
      <c r="AE2026">
        <v>0</v>
      </c>
      <c r="AF2026">
        <v>0</v>
      </c>
    </row>
    <row r="2027" spans="1:32" x14ac:dyDescent="0.35">
      <c r="A2027" s="1">
        <v>45323</v>
      </c>
      <c r="B2027">
        <v>2024</v>
      </c>
      <c r="C2027">
        <v>2</v>
      </c>
      <c r="D2027">
        <v>1</v>
      </c>
      <c r="E2027">
        <v>0</v>
      </c>
      <c r="F2027">
        <v>0</v>
      </c>
      <c r="G2027" t="s">
        <v>267</v>
      </c>
      <c r="H2027" t="s">
        <v>265</v>
      </c>
      <c r="I2027" t="s">
        <v>700</v>
      </c>
      <c r="J2027" t="s">
        <v>701</v>
      </c>
      <c r="K2027" t="s">
        <v>703</v>
      </c>
      <c r="L2027" t="s">
        <v>63</v>
      </c>
      <c r="M2027" t="s">
        <v>1612</v>
      </c>
      <c r="N2027" t="s">
        <v>1614</v>
      </c>
      <c r="O2027">
        <v>8120</v>
      </c>
      <c r="P2027">
        <v>3750</v>
      </c>
      <c r="Q2027">
        <v>-4370</v>
      </c>
      <c r="R2027">
        <v>8120</v>
      </c>
      <c r="S2027">
        <v>3500</v>
      </c>
      <c r="T2027">
        <v>-4620</v>
      </c>
      <c r="U2027">
        <v>250</v>
      </c>
      <c r="V2027">
        <v>250</v>
      </c>
      <c r="W2027">
        <v>2416.6666666666665</v>
      </c>
      <c r="X2027">
        <v>1876.3883748662838</v>
      </c>
      <c r="Y2027">
        <v>-3500</v>
      </c>
      <c r="Z2027">
        <v>46.182266009852221</v>
      </c>
      <c r="AA2027">
        <v>0.43103448275862066</v>
      </c>
      <c r="AB2027">
        <v>0.57735026918962584</v>
      </c>
      <c r="AC2027">
        <v>4620</v>
      </c>
      <c r="AD2027">
        <v>8.1605182474775049</v>
      </c>
      <c r="AE2027">
        <v>0</v>
      </c>
      <c r="AF2027">
        <v>0</v>
      </c>
    </row>
    <row r="2028" spans="1:32" x14ac:dyDescent="0.35">
      <c r="A2028" s="1">
        <v>45323</v>
      </c>
      <c r="B2028">
        <v>2024</v>
      </c>
      <c r="C2028">
        <v>2</v>
      </c>
      <c r="D2028">
        <v>1</v>
      </c>
      <c r="E2028">
        <v>0</v>
      </c>
      <c r="F2028">
        <v>0</v>
      </c>
      <c r="G2028" t="s">
        <v>267</v>
      </c>
      <c r="H2028" t="s">
        <v>265</v>
      </c>
      <c r="I2028" t="s">
        <v>700</v>
      </c>
      <c r="J2028" t="s">
        <v>701</v>
      </c>
      <c r="K2028" t="s">
        <v>703</v>
      </c>
      <c r="L2028" t="s">
        <v>63</v>
      </c>
      <c r="M2028" t="s">
        <v>1612</v>
      </c>
      <c r="N2028" t="s">
        <v>1614</v>
      </c>
      <c r="O2028">
        <v>0</v>
      </c>
      <c r="P2028">
        <v>250</v>
      </c>
      <c r="Q2028">
        <v>250</v>
      </c>
      <c r="R2028">
        <v>-8120</v>
      </c>
      <c r="S2028">
        <v>-3500</v>
      </c>
      <c r="T2028">
        <v>4620</v>
      </c>
      <c r="U2028">
        <v>3500</v>
      </c>
      <c r="V2028">
        <v>-4620</v>
      </c>
      <c r="W2028">
        <v>83.333333333333329</v>
      </c>
      <c r="X2028">
        <v>3502.9749261639504</v>
      </c>
      <c r="Y2028">
        <v>3500</v>
      </c>
      <c r="Z2028">
        <v>100</v>
      </c>
      <c r="AA2028">
        <v>0.43103448275862066</v>
      </c>
      <c r="AB2028">
        <v>-1.022940046350084</v>
      </c>
      <c r="AC2028">
        <v>4620</v>
      </c>
      <c r="AD2028">
        <v>8.1605182474775049</v>
      </c>
      <c r="AE2028">
        <v>0</v>
      </c>
      <c r="AF2028">
        <v>1</v>
      </c>
    </row>
    <row r="2029" spans="1:32" x14ac:dyDescent="0.35">
      <c r="A2029" s="1">
        <v>45352</v>
      </c>
      <c r="B2029">
        <v>2024</v>
      </c>
      <c r="C2029">
        <v>3</v>
      </c>
      <c r="D2029">
        <v>1</v>
      </c>
      <c r="E2029">
        <v>0</v>
      </c>
      <c r="F2029">
        <v>0</v>
      </c>
      <c r="G2029" t="s">
        <v>267</v>
      </c>
      <c r="H2029" t="s">
        <v>265</v>
      </c>
      <c r="I2029" t="s">
        <v>700</v>
      </c>
      <c r="J2029" t="s">
        <v>701</v>
      </c>
      <c r="K2029" t="s">
        <v>703</v>
      </c>
      <c r="L2029" t="s">
        <v>63</v>
      </c>
      <c r="M2029" t="s">
        <v>1612</v>
      </c>
      <c r="N2029" t="s">
        <v>1615</v>
      </c>
      <c r="O2029">
        <v>8120</v>
      </c>
      <c r="P2029">
        <v>3750</v>
      </c>
      <c r="Q2029">
        <v>-4370</v>
      </c>
      <c r="R2029">
        <v>8120</v>
      </c>
      <c r="S2029">
        <v>3500</v>
      </c>
      <c r="T2029">
        <v>-4620</v>
      </c>
      <c r="U2029">
        <v>-3500</v>
      </c>
      <c r="V2029">
        <v>4620</v>
      </c>
      <c r="W2029">
        <v>1166.6666666666667</v>
      </c>
      <c r="X2029">
        <v>4041.4518843273804</v>
      </c>
      <c r="Y2029">
        <v>-3500</v>
      </c>
      <c r="Z2029">
        <v>46.182266009852221</v>
      </c>
      <c r="AA2029">
        <v>0.43103448275862066</v>
      </c>
      <c r="AB2029">
        <v>0.57735026918962573</v>
      </c>
      <c r="AC2029">
        <v>4620</v>
      </c>
      <c r="AD2029">
        <v>8.1605182474775049</v>
      </c>
      <c r="AE2029">
        <v>0</v>
      </c>
      <c r="AF2029">
        <v>0</v>
      </c>
    </row>
    <row r="2030" spans="1:32" x14ac:dyDescent="0.35">
      <c r="A2030" s="1">
        <v>45352</v>
      </c>
      <c r="B2030">
        <v>2024</v>
      </c>
      <c r="C2030">
        <v>3</v>
      </c>
      <c r="D2030">
        <v>1</v>
      </c>
      <c r="E2030">
        <v>0</v>
      </c>
      <c r="F2030">
        <v>0</v>
      </c>
      <c r="G2030" t="s">
        <v>267</v>
      </c>
      <c r="H2030" t="s">
        <v>265</v>
      </c>
      <c r="I2030" t="s">
        <v>700</v>
      </c>
      <c r="J2030" t="s">
        <v>701</v>
      </c>
      <c r="K2030" t="s">
        <v>703</v>
      </c>
      <c r="L2030" t="s">
        <v>63</v>
      </c>
      <c r="M2030" t="s">
        <v>1612</v>
      </c>
      <c r="N2030" t="s">
        <v>1615</v>
      </c>
      <c r="O2030">
        <v>0</v>
      </c>
      <c r="P2030">
        <v>250</v>
      </c>
      <c r="Q2030">
        <v>250</v>
      </c>
      <c r="R2030">
        <v>-8120</v>
      </c>
      <c r="S2030">
        <v>-3500</v>
      </c>
      <c r="T2030">
        <v>4620</v>
      </c>
      <c r="U2030">
        <v>3500</v>
      </c>
      <c r="V2030">
        <v>-4620</v>
      </c>
      <c r="W2030">
        <v>-1166.6666666666667</v>
      </c>
      <c r="X2030">
        <v>4041.4518843273804</v>
      </c>
      <c r="Y2030">
        <v>3500</v>
      </c>
      <c r="Z2030">
        <v>100</v>
      </c>
      <c r="AA2030">
        <v>0.43103448275862066</v>
      </c>
      <c r="AB2030">
        <v>-0.57735026918962573</v>
      </c>
      <c r="AC2030">
        <v>4620</v>
      </c>
      <c r="AD2030">
        <v>8.1605182474775049</v>
      </c>
      <c r="AE2030">
        <v>0</v>
      </c>
      <c r="AF2030">
        <v>1</v>
      </c>
    </row>
    <row r="2031" spans="1:32" x14ac:dyDescent="0.35">
      <c r="A2031" s="1">
        <v>45383</v>
      </c>
      <c r="B2031">
        <v>2024</v>
      </c>
      <c r="C2031">
        <v>4</v>
      </c>
      <c r="D2031">
        <v>2</v>
      </c>
      <c r="E2031">
        <v>0</v>
      </c>
      <c r="F2031">
        <v>0</v>
      </c>
      <c r="G2031" t="s">
        <v>267</v>
      </c>
      <c r="H2031" t="s">
        <v>265</v>
      </c>
      <c r="I2031" t="s">
        <v>700</v>
      </c>
      <c r="J2031" t="s">
        <v>701</v>
      </c>
      <c r="K2031" t="s">
        <v>703</v>
      </c>
      <c r="L2031" t="s">
        <v>63</v>
      </c>
      <c r="M2031" t="s">
        <v>1612</v>
      </c>
      <c r="N2031" t="s">
        <v>1616</v>
      </c>
      <c r="O2031">
        <v>8120</v>
      </c>
      <c r="P2031">
        <v>3750</v>
      </c>
      <c r="Q2031">
        <v>-4370</v>
      </c>
      <c r="R2031">
        <v>8120</v>
      </c>
      <c r="S2031">
        <v>3500</v>
      </c>
      <c r="T2031">
        <v>-4620</v>
      </c>
      <c r="U2031">
        <v>-3500</v>
      </c>
      <c r="V2031">
        <v>4620</v>
      </c>
      <c r="W2031">
        <v>1166.6666666666667</v>
      </c>
      <c r="X2031">
        <v>4041.4518843273804</v>
      </c>
      <c r="Y2031">
        <v>-3500</v>
      </c>
      <c r="Z2031">
        <v>46.182266009852221</v>
      </c>
      <c r="AA2031">
        <v>0.43103448275862066</v>
      </c>
      <c r="AB2031">
        <v>0.57735026918962573</v>
      </c>
      <c r="AC2031">
        <v>4620</v>
      </c>
      <c r="AD2031">
        <v>8.1605182474775049</v>
      </c>
      <c r="AE2031">
        <v>0</v>
      </c>
      <c r="AF2031">
        <v>0</v>
      </c>
    </row>
    <row r="2032" spans="1:32" x14ac:dyDescent="0.35">
      <c r="A2032" s="1">
        <v>45383</v>
      </c>
      <c r="B2032">
        <v>2024</v>
      </c>
      <c r="C2032">
        <v>4</v>
      </c>
      <c r="D2032">
        <v>2</v>
      </c>
      <c r="E2032">
        <v>0</v>
      </c>
      <c r="F2032">
        <v>0</v>
      </c>
      <c r="G2032" t="s">
        <v>267</v>
      </c>
      <c r="H2032" t="s">
        <v>265</v>
      </c>
      <c r="I2032" t="s">
        <v>700</v>
      </c>
      <c r="J2032" t="s">
        <v>701</v>
      </c>
      <c r="K2032" t="s">
        <v>703</v>
      </c>
      <c r="L2032" t="s">
        <v>63</v>
      </c>
      <c r="M2032" t="s">
        <v>1612</v>
      </c>
      <c r="N2032" t="s">
        <v>1616</v>
      </c>
      <c r="O2032">
        <v>0</v>
      </c>
      <c r="P2032">
        <v>250</v>
      </c>
      <c r="Q2032">
        <v>250</v>
      </c>
      <c r="R2032">
        <v>-8120</v>
      </c>
      <c r="S2032">
        <v>-3500</v>
      </c>
      <c r="T2032">
        <v>4620</v>
      </c>
      <c r="U2032">
        <v>3500</v>
      </c>
      <c r="V2032">
        <v>-4620</v>
      </c>
      <c r="W2032">
        <v>-1166.6666666666667</v>
      </c>
      <c r="X2032">
        <v>4041.4518843273804</v>
      </c>
      <c r="Y2032">
        <v>-3500</v>
      </c>
      <c r="Z2032">
        <v>100</v>
      </c>
      <c r="AA2032">
        <v>0.43103448275862066</v>
      </c>
      <c r="AB2032">
        <v>-0.57735026918962573</v>
      </c>
      <c r="AC2032">
        <v>4620</v>
      </c>
      <c r="AD2032">
        <v>8.1605182474775049</v>
      </c>
      <c r="AE2032">
        <v>0</v>
      </c>
      <c r="AF2032">
        <v>1</v>
      </c>
    </row>
    <row r="2033" spans="1:32" x14ac:dyDescent="0.35">
      <c r="A2033" s="1">
        <v>45413</v>
      </c>
      <c r="B2033">
        <v>2024</v>
      </c>
      <c r="C2033">
        <v>5</v>
      </c>
      <c r="D2033">
        <v>2</v>
      </c>
      <c r="E2033">
        <v>1</v>
      </c>
      <c r="F2033">
        <v>0</v>
      </c>
      <c r="G2033" t="s">
        <v>267</v>
      </c>
      <c r="H2033" t="s">
        <v>265</v>
      </c>
      <c r="I2033" t="s">
        <v>700</v>
      </c>
      <c r="J2033" t="s">
        <v>701</v>
      </c>
      <c r="K2033" t="s">
        <v>703</v>
      </c>
      <c r="L2033" t="s">
        <v>63</v>
      </c>
      <c r="M2033" t="s">
        <v>1612</v>
      </c>
      <c r="N2033" t="s">
        <v>1617</v>
      </c>
      <c r="O2033">
        <v>0</v>
      </c>
      <c r="P2033">
        <v>250</v>
      </c>
      <c r="Q2033">
        <v>250</v>
      </c>
      <c r="R2033">
        <v>-8120</v>
      </c>
      <c r="S2033">
        <v>-3500</v>
      </c>
      <c r="T2033">
        <v>4620</v>
      </c>
      <c r="U2033">
        <v>-3500</v>
      </c>
      <c r="V2033">
        <v>4620</v>
      </c>
      <c r="W2033">
        <v>-1166.6666666666667</v>
      </c>
      <c r="X2033">
        <v>4041.4518843273804</v>
      </c>
      <c r="Y2033">
        <v>3500</v>
      </c>
      <c r="Z2033">
        <v>100</v>
      </c>
      <c r="AA2033">
        <v>0.43103448275862066</v>
      </c>
      <c r="AB2033">
        <v>-0.57735026918962573</v>
      </c>
      <c r="AC2033">
        <v>4620</v>
      </c>
      <c r="AD2033">
        <v>8.1605182474775049</v>
      </c>
      <c r="AE2033">
        <v>0</v>
      </c>
      <c r="AF2033">
        <v>1</v>
      </c>
    </row>
    <row r="2034" spans="1:32" x14ac:dyDescent="0.35">
      <c r="A2034" s="1">
        <v>45413</v>
      </c>
      <c r="B2034">
        <v>2024</v>
      </c>
      <c r="C2034">
        <v>5</v>
      </c>
      <c r="D2034">
        <v>2</v>
      </c>
      <c r="E2034">
        <v>1</v>
      </c>
      <c r="F2034">
        <v>0</v>
      </c>
      <c r="G2034" t="s">
        <v>267</v>
      </c>
      <c r="H2034" t="s">
        <v>265</v>
      </c>
      <c r="I2034" t="s">
        <v>700</v>
      </c>
      <c r="J2034" t="s">
        <v>701</v>
      </c>
      <c r="K2034" t="s">
        <v>703</v>
      </c>
      <c r="L2034" t="s">
        <v>63</v>
      </c>
      <c r="M2034" t="s">
        <v>1612</v>
      </c>
      <c r="N2034" t="s">
        <v>1617</v>
      </c>
      <c r="O2034">
        <v>8120</v>
      </c>
      <c r="P2034">
        <v>3750</v>
      </c>
      <c r="Q2034">
        <v>-4370</v>
      </c>
      <c r="R2034">
        <v>8120</v>
      </c>
      <c r="S2034">
        <v>3500</v>
      </c>
      <c r="T2034">
        <v>-4620</v>
      </c>
      <c r="U2034">
        <v>-3500</v>
      </c>
      <c r="V2034">
        <v>4620</v>
      </c>
      <c r="W2034">
        <v>-1166.6666666666667</v>
      </c>
      <c r="X2034">
        <v>4041.4518843273804</v>
      </c>
      <c r="Y2034">
        <v>3500</v>
      </c>
      <c r="Z2034">
        <v>46.182266009852221</v>
      </c>
      <c r="AA2034">
        <v>0.43103448275862066</v>
      </c>
      <c r="AB2034">
        <v>1.1547005383792517</v>
      </c>
      <c r="AC2034">
        <v>4620</v>
      </c>
      <c r="AD2034">
        <v>8.1605182474775049</v>
      </c>
      <c r="AE2034">
        <v>0</v>
      </c>
      <c r="AF2034">
        <v>0</v>
      </c>
    </row>
    <row r="2035" spans="1:32" x14ac:dyDescent="0.35">
      <c r="A2035" s="1">
        <v>45444</v>
      </c>
      <c r="B2035">
        <v>2024</v>
      </c>
      <c r="C2035">
        <v>6</v>
      </c>
      <c r="D2035">
        <v>2</v>
      </c>
      <c r="E2035">
        <v>1</v>
      </c>
      <c r="F2035">
        <v>0</v>
      </c>
      <c r="G2035" t="s">
        <v>267</v>
      </c>
      <c r="H2035" t="s">
        <v>265</v>
      </c>
      <c r="I2035" t="s">
        <v>700</v>
      </c>
      <c r="J2035" t="s">
        <v>701</v>
      </c>
      <c r="K2035" t="s">
        <v>703</v>
      </c>
      <c r="L2035" t="s">
        <v>63</v>
      </c>
      <c r="M2035" t="s">
        <v>1612</v>
      </c>
      <c r="N2035" t="s">
        <v>1618</v>
      </c>
      <c r="O2035">
        <v>8120</v>
      </c>
      <c r="P2035">
        <v>3750</v>
      </c>
      <c r="Q2035">
        <v>-4370</v>
      </c>
      <c r="R2035">
        <v>8120</v>
      </c>
      <c r="S2035">
        <v>3500</v>
      </c>
      <c r="T2035">
        <v>-4620</v>
      </c>
      <c r="U2035">
        <v>3500</v>
      </c>
      <c r="V2035">
        <v>-4620</v>
      </c>
      <c r="W2035">
        <v>1166.6666666666667</v>
      </c>
      <c r="X2035">
        <v>4041.4518843273804</v>
      </c>
      <c r="Y2035">
        <v>-3500</v>
      </c>
      <c r="Z2035">
        <v>46.182266009852221</v>
      </c>
      <c r="AA2035">
        <v>0.43103448275862066</v>
      </c>
      <c r="AB2035">
        <v>0.57735026918962573</v>
      </c>
      <c r="AC2035">
        <v>4620</v>
      </c>
      <c r="AD2035">
        <v>8.1605182474775049</v>
      </c>
      <c r="AE2035">
        <v>0</v>
      </c>
      <c r="AF2035">
        <v>0</v>
      </c>
    </row>
    <row r="2036" spans="1:32" x14ac:dyDescent="0.35">
      <c r="A2036" s="1">
        <v>45444</v>
      </c>
      <c r="B2036">
        <v>2024</v>
      </c>
      <c r="C2036">
        <v>6</v>
      </c>
      <c r="D2036">
        <v>2</v>
      </c>
      <c r="E2036">
        <v>1</v>
      </c>
      <c r="F2036">
        <v>0</v>
      </c>
      <c r="G2036" t="s">
        <v>267</v>
      </c>
      <c r="H2036" t="s">
        <v>265</v>
      </c>
      <c r="I2036" t="s">
        <v>700</v>
      </c>
      <c r="J2036" t="s">
        <v>701</v>
      </c>
      <c r="K2036" t="s">
        <v>703</v>
      </c>
      <c r="L2036" t="s">
        <v>63</v>
      </c>
      <c r="M2036" t="s">
        <v>1612</v>
      </c>
      <c r="N2036" t="s">
        <v>1618</v>
      </c>
      <c r="O2036">
        <v>0</v>
      </c>
      <c r="P2036">
        <v>250</v>
      </c>
      <c r="Q2036">
        <v>250</v>
      </c>
      <c r="R2036">
        <v>-8120</v>
      </c>
      <c r="S2036">
        <v>-3500</v>
      </c>
      <c r="T2036">
        <v>4620</v>
      </c>
      <c r="U2036">
        <v>3500</v>
      </c>
      <c r="V2036">
        <v>-4620</v>
      </c>
      <c r="W2036">
        <v>1166.6666666666667</v>
      </c>
      <c r="X2036">
        <v>4041.4518843273804</v>
      </c>
      <c r="Y2036">
        <v>-3500</v>
      </c>
      <c r="Z2036">
        <v>100</v>
      </c>
      <c r="AA2036">
        <v>0.43103448275862066</v>
      </c>
      <c r="AB2036">
        <v>-1.1547005383792517</v>
      </c>
      <c r="AC2036">
        <v>4620</v>
      </c>
      <c r="AD2036">
        <v>8.1605182474775049</v>
      </c>
      <c r="AE2036">
        <v>0</v>
      </c>
      <c r="AF2036">
        <v>1</v>
      </c>
    </row>
    <row r="2037" spans="1:32" x14ac:dyDescent="0.35">
      <c r="A2037" s="1">
        <v>45474</v>
      </c>
      <c r="B2037">
        <v>2024</v>
      </c>
      <c r="C2037">
        <v>7</v>
      </c>
      <c r="D2037">
        <v>3</v>
      </c>
      <c r="E2037">
        <v>1</v>
      </c>
      <c r="F2037">
        <v>0</v>
      </c>
      <c r="G2037" t="s">
        <v>267</v>
      </c>
      <c r="H2037" t="s">
        <v>265</v>
      </c>
      <c r="I2037" t="s">
        <v>700</v>
      </c>
      <c r="J2037" t="s">
        <v>701</v>
      </c>
      <c r="K2037" t="s">
        <v>703</v>
      </c>
      <c r="L2037" t="s">
        <v>63</v>
      </c>
      <c r="M2037" t="s">
        <v>1612</v>
      </c>
      <c r="N2037" t="s">
        <v>1619</v>
      </c>
      <c r="O2037">
        <v>0</v>
      </c>
      <c r="P2037">
        <v>250</v>
      </c>
      <c r="Q2037">
        <v>250</v>
      </c>
      <c r="R2037">
        <v>-8120</v>
      </c>
      <c r="S2037">
        <v>-3500</v>
      </c>
      <c r="T2037">
        <v>4620</v>
      </c>
      <c r="U2037">
        <v>-3500</v>
      </c>
      <c r="V2037">
        <v>4620</v>
      </c>
      <c r="W2037">
        <v>-1166.6666666666667</v>
      </c>
      <c r="X2037">
        <v>4041.4518843273804</v>
      </c>
      <c r="Y2037">
        <v>0</v>
      </c>
      <c r="Z2037">
        <v>100</v>
      </c>
      <c r="AA2037">
        <v>0.43103448275862066</v>
      </c>
      <c r="AB2037">
        <v>-0.57735026918962573</v>
      </c>
      <c r="AC2037">
        <v>4620</v>
      </c>
      <c r="AD2037">
        <v>8.1605182474775049</v>
      </c>
      <c r="AE2037">
        <v>0</v>
      </c>
      <c r="AF2037">
        <v>1</v>
      </c>
    </row>
    <row r="2038" spans="1:32" x14ac:dyDescent="0.35">
      <c r="A2038" s="1">
        <v>45505</v>
      </c>
      <c r="B2038">
        <v>2024</v>
      </c>
      <c r="C2038">
        <v>8</v>
      </c>
      <c r="D2038">
        <v>3</v>
      </c>
      <c r="E2038">
        <v>1</v>
      </c>
      <c r="F2038">
        <v>0</v>
      </c>
      <c r="G2038" t="s">
        <v>267</v>
      </c>
      <c r="H2038" t="s">
        <v>265</v>
      </c>
      <c r="I2038" t="s">
        <v>700</v>
      </c>
      <c r="J2038" t="s">
        <v>701</v>
      </c>
      <c r="K2038" t="s">
        <v>703</v>
      </c>
      <c r="L2038" t="s">
        <v>63</v>
      </c>
      <c r="M2038" t="s">
        <v>1612</v>
      </c>
      <c r="N2038" t="s">
        <v>1620</v>
      </c>
      <c r="O2038">
        <v>8160</v>
      </c>
      <c r="P2038">
        <v>3750</v>
      </c>
      <c r="Q2038">
        <v>-4410</v>
      </c>
      <c r="R2038">
        <v>8160</v>
      </c>
      <c r="S2038">
        <v>3500</v>
      </c>
      <c r="T2038">
        <v>-4660</v>
      </c>
      <c r="U2038">
        <v>-3500</v>
      </c>
      <c r="V2038">
        <v>4660</v>
      </c>
      <c r="W2038">
        <v>0</v>
      </c>
      <c r="X2038">
        <v>3500</v>
      </c>
      <c r="Y2038">
        <v>3500</v>
      </c>
      <c r="Z2038">
        <v>45.955882352941174</v>
      </c>
      <c r="AA2038">
        <v>0.42892156862745096</v>
      </c>
      <c r="AB2038">
        <v>1</v>
      </c>
      <c r="AC2038">
        <v>4660</v>
      </c>
      <c r="AD2038">
        <v>8.1605182474775049</v>
      </c>
      <c r="AE2038">
        <v>0</v>
      </c>
      <c r="AF2038">
        <v>0</v>
      </c>
    </row>
    <row r="2039" spans="1:32" x14ac:dyDescent="0.35">
      <c r="A2039" s="1">
        <v>45292</v>
      </c>
      <c r="B2039">
        <v>2024</v>
      </c>
      <c r="C2039">
        <v>1</v>
      </c>
      <c r="D2039">
        <v>1</v>
      </c>
      <c r="E2039">
        <v>0</v>
      </c>
      <c r="F2039">
        <v>0</v>
      </c>
      <c r="G2039" t="s">
        <v>267</v>
      </c>
      <c r="H2039" t="s">
        <v>265</v>
      </c>
      <c r="I2039" t="s">
        <v>796</v>
      </c>
      <c r="J2039" t="s">
        <v>797</v>
      </c>
      <c r="K2039" t="s">
        <v>787</v>
      </c>
      <c r="L2039" t="s">
        <v>60</v>
      </c>
      <c r="M2039" t="s">
        <v>1612</v>
      </c>
      <c r="N2039" t="s">
        <v>1613</v>
      </c>
      <c r="O2039">
        <v>3750</v>
      </c>
      <c r="P2039">
        <v>2000</v>
      </c>
      <c r="Q2039">
        <v>-1750</v>
      </c>
      <c r="R2039">
        <v>3750</v>
      </c>
      <c r="S2039">
        <v>1880</v>
      </c>
      <c r="T2039">
        <v>-1870</v>
      </c>
      <c r="U2039">
        <v>120</v>
      </c>
      <c r="V2039">
        <v>120</v>
      </c>
      <c r="W2039">
        <v>1000</v>
      </c>
      <c r="X2039">
        <v>1244.5079348883237</v>
      </c>
      <c r="Y2039">
        <v>-1880</v>
      </c>
      <c r="Z2039">
        <v>53.333333333333336</v>
      </c>
      <c r="AA2039">
        <v>0.5013333333333333</v>
      </c>
      <c r="AB2039">
        <v>0.70710678118654746</v>
      </c>
      <c r="AC2039">
        <v>1870</v>
      </c>
      <c r="AD2039">
        <v>7.5390270558239951</v>
      </c>
      <c r="AE2039">
        <v>0</v>
      </c>
      <c r="AF2039">
        <v>0</v>
      </c>
    </row>
    <row r="2040" spans="1:32" x14ac:dyDescent="0.35">
      <c r="A2040" s="1">
        <v>45323</v>
      </c>
      <c r="B2040">
        <v>2024</v>
      </c>
      <c r="C2040">
        <v>2</v>
      </c>
      <c r="D2040">
        <v>1</v>
      </c>
      <c r="E2040">
        <v>0</v>
      </c>
      <c r="F2040">
        <v>0</v>
      </c>
      <c r="G2040" t="s">
        <v>267</v>
      </c>
      <c r="H2040" t="s">
        <v>265</v>
      </c>
      <c r="I2040" t="s">
        <v>796</v>
      </c>
      <c r="J2040" t="s">
        <v>797</v>
      </c>
      <c r="K2040" t="s">
        <v>787</v>
      </c>
      <c r="L2040" t="s">
        <v>60</v>
      </c>
      <c r="M2040" t="s">
        <v>1612</v>
      </c>
      <c r="N2040" t="s">
        <v>1614</v>
      </c>
      <c r="O2040">
        <v>0</v>
      </c>
      <c r="P2040">
        <v>120</v>
      </c>
      <c r="Q2040">
        <v>120</v>
      </c>
      <c r="R2040">
        <v>-3750</v>
      </c>
      <c r="S2040">
        <v>-1880</v>
      </c>
      <c r="T2040">
        <v>1870</v>
      </c>
      <c r="U2040">
        <v>1880</v>
      </c>
      <c r="V2040">
        <v>-1870</v>
      </c>
      <c r="W2040">
        <v>40</v>
      </c>
      <c r="X2040">
        <v>1881.2761626087756</v>
      </c>
      <c r="Y2040">
        <v>1880</v>
      </c>
      <c r="Z2040">
        <v>100</v>
      </c>
      <c r="AA2040">
        <v>0.5013333333333333</v>
      </c>
      <c r="AB2040">
        <v>-1.0205838133501495</v>
      </c>
      <c r="AC2040">
        <v>1870</v>
      </c>
      <c r="AD2040">
        <v>7.5390270558239951</v>
      </c>
      <c r="AE2040">
        <v>0</v>
      </c>
      <c r="AF2040">
        <v>1</v>
      </c>
    </row>
    <row r="2041" spans="1:32" x14ac:dyDescent="0.35">
      <c r="A2041" s="1">
        <v>45323</v>
      </c>
      <c r="B2041">
        <v>2024</v>
      </c>
      <c r="C2041">
        <v>2</v>
      </c>
      <c r="D2041">
        <v>1</v>
      </c>
      <c r="E2041">
        <v>0</v>
      </c>
      <c r="F2041">
        <v>0</v>
      </c>
      <c r="G2041" t="s">
        <v>267</v>
      </c>
      <c r="H2041" t="s">
        <v>265</v>
      </c>
      <c r="I2041" t="s">
        <v>796</v>
      </c>
      <c r="J2041" t="s">
        <v>797</v>
      </c>
      <c r="K2041" t="s">
        <v>787</v>
      </c>
      <c r="L2041" t="s">
        <v>60</v>
      </c>
      <c r="M2041" t="s">
        <v>1612</v>
      </c>
      <c r="N2041" t="s">
        <v>1614</v>
      </c>
      <c r="O2041">
        <v>3750</v>
      </c>
      <c r="P2041">
        <v>2000</v>
      </c>
      <c r="Q2041">
        <v>-1750</v>
      </c>
      <c r="R2041">
        <v>3750</v>
      </c>
      <c r="S2041">
        <v>1880</v>
      </c>
      <c r="T2041">
        <v>-1870</v>
      </c>
      <c r="U2041">
        <v>-1880</v>
      </c>
      <c r="V2041">
        <v>1870</v>
      </c>
      <c r="W2041">
        <v>626.66666666666663</v>
      </c>
      <c r="X2041">
        <v>2170.8370121529929</v>
      </c>
      <c r="Y2041">
        <v>0</v>
      </c>
      <c r="Z2041">
        <v>53.333333333333336</v>
      </c>
      <c r="AA2041">
        <v>0.5013333333333333</v>
      </c>
      <c r="AB2041">
        <v>0.57735026918962584</v>
      </c>
      <c r="AC2041">
        <v>1870</v>
      </c>
      <c r="AD2041">
        <v>7.5390270558239951</v>
      </c>
      <c r="AE2041">
        <v>0</v>
      </c>
      <c r="AF2041">
        <v>0</v>
      </c>
    </row>
    <row r="2042" spans="1:32" x14ac:dyDescent="0.35">
      <c r="A2042" s="1">
        <v>45413</v>
      </c>
      <c r="B2042">
        <v>2024</v>
      </c>
      <c r="C2042">
        <v>5</v>
      </c>
      <c r="D2042">
        <v>2</v>
      </c>
      <c r="E2042">
        <v>1</v>
      </c>
      <c r="F2042">
        <v>0</v>
      </c>
      <c r="G2042" t="s">
        <v>267</v>
      </c>
      <c r="H2042" t="s">
        <v>265</v>
      </c>
      <c r="I2042" t="s">
        <v>796</v>
      </c>
      <c r="J2042" t="s">
        <v>797</v>
      </c>
      <c r="K2042" t="s">
        <v>787</v>
      </c>
      <c r="L2042" t="s">
        <v>60</v>
      </c>
      <c r="M2042" t="s">
        <v>1612</v>
      </c>
      <c r="N2042" t="s">
        <v>1617</v>
      </c>
      <c r="O2042">
        <v>0</v>
      </c>
      <c r="P2042">
        <v>120</v>
      </c>
      <c r="Q2042">
        <v>120</v>
      </c>
      <c r="R2042">
        <v>-3750</v>
      </c>
      <c r="S2042">
        <v>-1880</v>
      </c>
      <c r="T2042">
        <v>1870</v>
      </c>
      <c r="U2042">
        <v>1880</v>
      </c>
      <c r="V2042">
        <v>-1870</v>
      </c>
      <c r="W2042">
        <v>0</v>
      </c>
      <c r="X2042">
        <v>1880</v>
      </c>
      <c r="Y2042">
        <v>1880</v>
      </c>
      <c r="Z2042">
        <v>100</v>
      </c>
      <c r="AA2042">
        <v>0.5013333333333333</v>
      </c>
      <c r="AB2042">
        <v>-1</v>
      </c>
      <c r="AC2042">
        <v>1870</v>
      </c>
      <c r="AD2042">
        <v>7.5390270558239951</v>
      </c>
      <c r="AE2042">
        <v>0</v>
      </c>
      <c r="AF2042">
        <v>1</v>
      </c>
    </row>
    <row r="2043" spans="1:32" x14ac:dyDescent="0.35">
      <c r="A2043" s="1">
        <v>45413</v>
      </c>
      <c r="B2043">
        <v>2024</v>
      </c>
      <c r="C2043">
        <v>5</v>
      </c>
      <c r="D2043">
        <v>2</v>
      </c>
      <c r="E2043">
        <v>1</v>
      </c>
      <c r="F2043">
        <v>0</v>
      </c>
      <c r="G2043" t="s">
        <v>267</v>
      </c>
      <c r="H2043" t="s">
        <v>265</v>
      </c>
      <c r="I2043" t="s">
        <v>796</v>
      </c>
      <c r="J2043" t="s">
        <v>797</v>
      </c>
      <c r="K2043" t="s">
        <v>787</v>
      </c>
      <c r="L2043" t="s">
        <v>60</v>
      </c>
      <c r="M2043" t="s">
        <v>1612</v>
      </c>
      <c r="N2043" t="s">
        <v>1617</v>
      </c>
      <c r="O2043">
        <v>3750</v>
      </c>
      <c r="P2043">
        <v>2000</v>
      </c>
      <c r="Q2043">
        <v>-1750</v>
      </c>
      <c r="R2043">
        <v>3750</v>
      </c>
      <c r="S2043">
        <v>1880</v>
      </c>
      <c r="T2043">
        <v>-1870</v>
      </c>
      <c r="U2043">
        <v>-1880</v>
      </c>
      <c r="V2043">
        <v>1870</v>
      </c>
      <c r="W2043">
        <v>626.66666666666663</v>
      </c>
      <c r="X2043">
        <v>2170.8370121529929</v>
      </c>
      <c r="Y2043">
        <v>-1880</v>
      </c>
      <c r="Z2043">
        <v>53.333333333333336</v>
      </c>
      <c r="AA2043">
        <v>0.5013333333333333</v>
      </c>
      <c r="AB2043">
        <v>0.57735026918962584</v>
      </c>
      <c r="AC2043">
        <v>1870</v>
      </c>
      <c r="AD2043">
        <v>7.5390270558239951</v>
      </c>
      <c r="AE2043">
        <v>0</v>
      </c>
      <c r="AF2043">
        <v>0</v>
      </c>
    </row>
    <row r="2044" spans="1:32" x14ac:dyDescent="0.35">
      <c r="A2044" s="1">
        <v>45444</v>
      </c>
      <c r="B2044">
        <v>2024</v>
      </c>
      <c r="C2044">
        <v>6</v>
      </c>
      <c r="D2044">
        <v>2</v>
      </c>
      <c r="E2044">
        <v>1</v>
      </c>
      <c r="F2044">
        <v>0</v>
      </c>
      <c r="G2044" t="s">
        <v>267</v>
      </c>
      <c r="H2044" t="s">
        <v>265</v>
      </c>
      <c r="I2044" t="s">
        <v>796</v>
      </c>
      <c r="J2044" t="s">
        <v>797</v>
      </c>
      <c r="K2044" t="s">
        <v>787</v>
      </c>
      <c r="L2044" t="s">
        <v>60</v>
      </c>
      <c r="M2044" t="s">
        <v>1612</v>
      </c>
      <c r="N2044" t="s">
        <v>1618</v>
      </c>
      <c r="O2044">
        <v>0</v>
      </c>
      <c r="P2044">
        <v>120</v>
      </c>
      <c r="Q2044">
        <v>120</v>
      </c>
      <c r="R2044">
        <v>-3750</v>
      </c>
      <c r="S2044">
        <v>-1880</v>
      </c>
      <c r="T2044">
        <v>1870</v>
      </c>
      <c r="U2044">
        <v>1880</v>
      </c>
      <c r="V2044">
        <v>-1870</v>
      </c>
      <c r="W2044">
        <v>-626.66666666666663</v>
      </c>
      <c r="X2044">
        <v>2170.8370121529929</v>
      </c>
      <c r="Y2044">
        <v>1880</v>
      </c>
      <c r="Z2044">
        <v>100</v>
      </c>
      <c r="AA2044">
        <v>0.5013333333333333</v>
      </c>
      <c r="AB2044">
        <v>-0.57735026918962584</v>
      </c>
      <c r="AC2044">
        <v>1870</v>
      </c>
      <c r="AD2044">
        <v>7.5390270558239951</v>
      </c>
      <c r="AE2044">
        <v>0</v>
      </c>
      <c r="AF2044">
        <v>1</v>
      </c>
    </row>
    <row r="2045" spans="1:32" x14ac:dyDescent="0.35">
      <c r="A2045" s="1">
        <v>45444</v>
      </c>
      <c r="B2045">
        <v>2024</v>
      </c>
      <c r="C2045">
        <v>6</v>
      </c>
      <c r="D2045">
        <v>2</v>
      </c>
      <c r="E2045">
        <v>1</v>
      </c>
      <c r="F2045">
        <v>0</v>
      </c>
      <c r="G2045" t="s">
        <v>267</v>
      </c>
      <c r="H2045" t="s">
        <v>265</v>
      </c>
      <c r="I2045" t="s">
        <v>796</v>
      </c>
      <c r="J2045" t="s">
        <v>797</v>
      </c>
      <c r="K2045" t="s">
        <v>787</v>
      </c>
      <c r="L2045" t="s">
        <v>60</v>
      </c>
      <c r="M2045" t="s">
        <v>1612</v>
      </c>
      <c r="N2045" t="s">
        <v>1618</v>
      </c>
      <c r="O2045">
        <v>3750</v>
      </c>
      <c r="P2045">
        <v>2000</v>
      </c>
      <c r="Q2045">
        <v>-1750</v>
      </c>
      <c r="R2045">
        <v>3750</v>
      </c>
      <c r="S2045">
        <v>1880</v>
      </c>
      <c r="T2045">
        <v>-1870</v>
      </c>
      <c r="U2045">
        <v>-1880</v>
      </c>
      <c r="V2045">
        <v>1870</v>
      </c>
      <c r="W2045">
        <v>626.66666666666663</v>
      </c>
      <c r="X2045">
        <v>2170.8370121529929</v>
      </c>
      <c r="Y2045">
        <v>0</v>
      </c>
      <c r="Z2045">
        <v>53.333333333333336</v>
      </c>
      <c r="AA2045">
        <v>0.5013333333333333</v>
      </c>
      <c r="AB2045">
        <v>0.57735026918962584</v>
      </c>
      <c r="AC2045">
        <v>1870</v>
      </c>
      <c r="AD2045">
        <v>7.5390270558239951</v>
      </c>
      <c r="AE2045">
        <v>0</v>
      </c>
      <c r="AF2045">
        <v>0</v>
      </c>
    </row>
    <row r="2046" spans="1:32" x14ac:dyDescent="0.35">
      <c r="A2046" s="1">
        <v>45505</v>
      </c>
      <c r="B2046">
        <v>2024</v>
      </c>
      <c r="C2046">
        <v>8</v>
      </c>
      <c r="D2046">
        <v>3</v>
      </c>
      <c r="E2046">
        <v>1</v>
      </c>
      <c r="F2046">
        <v>0</v>
      </c>
      <c r="G2046" t="s">
        <v>267</v>
      </c>
      <c r="H2046" t="s">
        <v>265</v>
      </c>
      <c r="I2046" t="s">
        <v>796</v>
      </c>
      <c r="J2046" t="s">
        <v>797</v>
      </c>
      <c r="K2046" t="s">
        <v>787</v>
      </c>
      <c r="L2046" t="s">
        <v>60</v>
      </c>
      <c r="M2046" t="s">
        <v>1612</v>
      </c>
      <c r="N2046" t="s">
        <v>1620</v>
      </c>
      <c r="O2046">
        <v>3750</v>
      </c>
      <c r="P2046">
        <v>2000</v>
      </c>
      <c r="Q2046">
        <v>-1750</v>
      </c>
      <c r="R2046">
        <v>3750</v>
      </c>
      <c r="S2046">
        <v>1880</v>
      </c>
      <c r="T2046">
        <v>-1870</v>
      </c>
      <c r="U2046">
        <v>-1880</v>
      </c>
      <c r="V2046">
        <v>1870</v>
      </c>
      <c r="W2046">
        <v>0</v>
      </c>
      <c r="X2046">
        <v>1880</v>
      </c>
      <c r="Y2046">
        <v>-1840</v>
      </c>
      <c r="Z2046">
        <v>53.333333333333336</v>
      </c>
      <c r="AA2046">
        <v>0.5013333333333333</v>
      </c>
      <c r="AB2046">
        <v>1</v>
      </c>
      <c r="AC2046">
        <v>1870</v>
      </c>
      <c r="AD2046">
        <v>7.5390270558239951</v>
      </c>
      <c r="AE2046">
        <v>0</v>
      </c>
      <c r="AF2046">
        <v>0</v>
      </c>
    </row>
    <row r="2047" spans="1:32" x14ac:dyDescent="0.35">
      <c r="A2047" s="1">
        <v>45505</v>
      </c>
      <c r="B2047">
        <v>2024</v>
      </c>
      <c r="C2047">
        <v>8</v>
      </c>
      <c r="D2047">
        <v>3</v>
      </c>
      <c r="E2047">
        <v>1</v>
      </c>
      <c r="F2047">
        <v>0</v>
      </c>
      <c r="G2047" t="s">
        <v>267</v>
      </c>
      <c r="H2047" t="s">
        <v>265</v>
      </c>
      <c r="I2047" t="s">
        <v>796</v>
      </c>
      <c r="J2047" t="s">
        <v>797</v>
      </c>
      <c r="K2047" t="s">
        <v>787</v>
      </c>
      <c r="L2047" t="s">
        <v>60</v>
      </c>
      <c r="M2047" t="s">
        <v>1612</v>
      </c>
      <c r="N2047" t="s">
        <v>1620</v>
      </c>
      <c r="O2047">
        <v>0</v>
      </c>
      <c r="P2047">
        <v>160</v>
      </c>
      <c r="Q2047">
        <v>160</v>
      </c>
      <c r="R2047">
        <v>-3750</v>
      </c>
      <c r="S2047">
        <v>-1840</v>
      </c>
      <c r="T2047">
        <v>1910</v>
      </c>
      <c r="U2047">
        <v>1880</v>
      </c>
      <c r="V2047">
        <v>-1870</v>
      </c>
      <c r="W2047">
        <v>-613.33333333333337</v>
      </c>
      <c r="X2047">
        <v>2159.3826278205847</v>
      </c>
      <c r="Y2047">
        <v>-1840</v>
      </c>
      <c r="Z2047">
        <v>100</v>
      </c>
      <c r="AA2047">
        <v>0.49066666666666664</v>
      </c>
      <c r="AB2047">
        <v>-0.5680635987632785</v>
      </c>
      <c r="AC2047">
        <v>1910</v>
      </c>
      <c r="AD2047">
        <v>7.5175208506030309</v>
      </c>
      <c r="AE2047">
        <v>0</v>
      </c>
      <c r="AF2047">
        <v>1</v>
      </c>
    </row>
    <row r="2048" spans="1:32" x14ac:dyDescent="0.35">
      <c r="A2048" s="1">
        <v>45292</v>
      </c>
      <c r="B2048">
        <v>2024</v>
      </c>
      <c r="C2048">
        <v>1</v>
      </c>
      <c r="D2048">
        <v>1</v>
      </c>
      <c r="E2048">
        <v>0</v>
      </c>
      <c r="F2048">
        <v>0</v>
      </c>
      <c r="G2048" t="s">
        <v>267</v>
      </c>
      <c r="H2048" t="s">
        <v>265</v>
      </c>
      <c r="I2048" t="s">
        <v>909</v>
      </c>
      <c r="J2048" t="s">
        <v>910</v>
      </c>
      <c r="K2048" t="s">
        <v>912</v>
      </c>
      <c r="L2048" t="s">
        <v>60</v>
      </c>
      <c r="M2048" t="s">
        <v>1612</v>
      </c>
      <c r="N2048" t="s">
        <v>1613</v>
      </c>
      <c r="O2048">
        <v>0</v>
      </c>
      <c r="P2048">
        <v>2750</v>
      </c>
      <c r="Q2048">
        <v>2750</v>
      </c>
      <c r="R2048">
        <v>-1250</v>
      </c>
      <c r="S2048">
        <v>-500</v>
      </c>
      <c r="T2048">
        <v>750</v>
      </c>
      <c r="U2048">
        <v>3250</v>
      </c>
      <c r="V2048">
        <v>2000</v>
      </c>
      <c r="W2048">
        <v>1375</v>
      </c>
      <c r="X2048">
        <v>2651.650429449553</v>
      </c>
      <c r="Y2048">
        <v>500</v>
      </c>
      <c r="Z2048">
        <v>100</v>
      </c>
      <c r="AA2048">
        <v>0.4</v>
      </c>
      <c r="AB2048">
        <v>-0.70710678118654757</v>
      </c>
      <c r="AC2048">
        <v>750</v>
      </c>
      <c r="AD2048">
        <v>6.2146080984221914</v>
      </c>
      <c r="AE2048">
        <v>0</v>
      </c>
      <c r="AF2048">
        <v>1</v>
      </c>
    </row>
    <row r="2049" spans="1:32" x14ac:dyDescent="0.35">
      <c r="A2049" s="1">
        <v>45323</v>
      </c>
      <c r="B2049">
        <v>2024</v>
      </c>
      <c r="C2049">
        <v>2</v>
      </c>
      <c r="D2049">
        <v>1</v>
      </c>
      <c r="E2049">
        <v>0</v>
      </c>
      <c r="F2049">
        <v>0</v>
      </c>
      <c r="G2049" t="s">
        <v>267</v>
      </c>
      <c r="H2049" t="s">
        <v>265</v>
      </c>
      <c r="I2049" t="s">
        <v>909</v>
      </c>
      <c r="J2049" t="s">
        <v>910</v>
      </c>
      <c r="K2049" t="s">
        <v>912</v>
      </c>
      <c r="L2049" t="s">
        <v>60</v>
      </c>
      <c r="M2049" t="s">
        <v>1612</v>
      </c>
      <c r="N2049" t="s">
        <v>1614</v>
      </c>
      <c r="O2049">
        <v>0</v>
      </c>
      <c r="P2049">
        <v>2750</v>
      </c>
      <c r="Q2049">
        <v>2750</v>
      </c>
      <c r="R2049">
        <v>-1250</v>
      </c>
      <c r="S2049">
        <v>-500</v>
      </c>
      <c r="T2049">
        <v>750</v>
      </c>
      <c r="U2049">
        <v>500</v>
      </c>
      <c r="V2049">
        <v>-750</v>
      </c>
      <c r="W2049">
        <v>-166.66666666666666</v>
      </c>
      <c r="X2049">
        <v>577.35026918962581</v>
      </c>
      <c r="Y2049">
        <v>500</v>
      </c>
      <c r="Z2049">
        <v>100</v>
      </c>
      <c r="AA2049">
        <v>0.4</v>
      </c>
      <c r="AB2049">
        <v>-0.57735026918962584</v>
      </c>
      <c r="AC2049">
        <v>750</v>
      </c>
      <c r="AD2049">
        <v>6.2146080984221914</v>
      </c>
      <c r="AE2049">
        <v>0</v>
      </c>
      <c r="AF2049">
        <v>1</v>
      </c>
    </row>
    <row r="2050" spans="1:32" x14ac:dyDescent="0.35">
      <c r="A2050" s="1">
        <v>45383</v>
      </c>
      <c r="B2050">
        <v>2024</v>
      </c>
      <c r="C2050">
        <v>4</v>
      </c>
      <c r="D2050">
        <v>2</v>
      </c>
      <c r="E2050">
        <v>0</v>
      </c>
      <c r="F2050">
        <v>0</v>
      </c>
      <c r="G2050" t="s">
        <v>267</v>
      </c>
      <c r="H2050" t="s">
        <v>265</v>
      </c>
      <c r="I2050" t="s">
        <v>909</v>
      </c>
      <c r="J2050" t="s">
        <v>910</v>
      </c>
      <c r="K2050" t="s">
        <v>912</v>
      </c>
      <c r="L2050" t="s">
        <v>60</v>
      </c>
      <c r="M2050" t="s">
        <v>1612</v>
      </c>
      <c r="N2050" t="s">
        <v>1616</v>
      </c>
      <c r="O2050">
        <v>0</v>
      </c>
      <c r="P2050">
        <v>2750</v>
      </c>
      <c r="Q2050">
        <v>2750</v>
      </c>
      <c r="R2050">
        <v>-1250</v>
      </c>
      <c r="S2050">
        <v>-500</v>
      </c>
      <c r="T2050">
        <v>750</v>
      </c>
      <c r="U2050">
        <v>500</v>
      </c>
      <c r="V2050">
        <v>-750</v>
      </c>
      <c r="W2050">
        <v>0</v>
      </c>
      <c r="X2050">
        <v>500</v>
      </c>
      <c r="Y2050">
        <v>500</v>
      </c>
      <c r="Z2050">
        <v>100</v>
      </c>
      <c r="AA2050">
        <v>0.4</v>
      </c>
      <c r="AB2050">
        <v>-1</v>
      </c>
      <c r="AC2050">
        <v>750</v>
      </c>
      <c r="AD2050">
        <v>6.2146080984221914</v>
      </c>
      <c r="AE2050">
        <v>0</v>
      </c>
      <c r="AF2050">
        <v>1</v>
      </c>
    </row>
    <row r="2051" spans="1:32" x14ac:dyDescent="0.35">
      <c r="A2051" s="1">
        <v>45413</v>
      </c>
      <c r="B2051">
        <v>2024</v>
      </c>
      <c r="C2051">
        <v>5</v>
      </c>
      <c r="D2051">
        <v>2</v>
      </c>
      <c r="E2051">
        <v>1</v>
      </c>
      <c r="F2051">
        <v>0</v>
      </c>
      <c r="G2051" t="s">
        <v>267</v>
      </c>
      <c r="H2051" t="s">
        <v>265</v>
      </c>
      <c r="I2051" t="s">
        <v>909</v>
      </c>
      <c r="J2051" t="s">
        <v>910</v>
      </c>
      <c r="K2051" t="s">
        <v>912</v>
      </c>
      <c r="L2051" t="s">
        <v>60</v>
      </c>
      <c r="M2051" t="s">
        <v>1612</v>
      </c>
      <c r="N2051" t="s">
        <v>1617</v>
      </c>
      <c r="O2051">
        <v>0</v>
      </c>
      <c r="P2051">
        <v>2750</v>
      </c>
      <c r="Q2051">
        <v>2750</v>
      </c>
      <c r="R2051">
        <v>-1250</v>
      </c>
      <c r="S2051">
        <v>-500</v>
      </c>
      <c r="T2051">
        <v>750</v>
      </c>
      <c r="U2051">
        <v>500</v>
      </c>
      <c r="V2051">
        <v>-750</v>
      </c>
      <c r="W2051">
        <v>-166.66666666666666</v>
      </c>
      <c r="X2051">
        <v>577.35026918962581</v>
      </c>
      <c r="Y2051">
        <v>-500</v>
      </c>
      <c r="Z2051">
        <v>100</v>
      </c>
      <c r="AA2051">
        <v>0.4</v>
      </c>
      <c r="AB2051">
        <v>-0.57735026918962584</v>
      </c>
      <c r="AC2051">
        <v>750</v>
      </c>
      <c r="AD2051">
        <v>6.2146080984221914</v>
      </c>
      <c r="AE2051">
        <v>0</v>
      </c>
      <c r="AF2051">
        <v>1</v>
      </c>
    </row>
    <row r="2052" spans="1:32" x14ac:dyDescent="0.35">
      <c r="A2052" s="1">
        <v>45444</v>
      </c>
      <c r="B2052">
        <v>2024</v>
      </c>
      <c r="C2052">
        <v>6</v>
      </c>
      <c r="D2052">
        <v>2</v>
      </c>
      <c r="E2052">
        <v>1</v>
      </c>
      <c r="F2052">
        <v>0</v>
      </c>
      <c r="G2052" t="s">
        <v>267</v>
      </c>
      <c r="H2052" t="s">
        <v>265</v>
      </c>
      <c r="I2052" t="s">
        <v>909</v>
      </c>
      <c r="J2052" t="s">
        <v>910</v>
      </c>
      <c r="K2052" t="s">
        <v>912</v>
      </c>
      <c r="L2052" t="s">
        <v>60</v>
      </c>
      <c r="M2052" t="s">
        <v>1612</v>
      </c>
      <c r="N2052" t="s">
        <v>1618</v>
      </c>
      <c r="O2052">
        <v>0</v>
      </c>
      <c r="P2052">
        <v>2750</v>
      </c>
      <c r="Q2052">
        <v>2750</v>
      </c>
      <c r="R2052">
        <v>-1250</v>
      </c>
      <c r="S2052">
        <v>-500</v>
      </c>
      <c r="T2052">
        <v>750</v>
      </c>
      <c r="U2052">
        <v>-500</v>
      </c>
      <c r="V2052">
        <v>750</v>
      </c>
      <c r="W2052">
        <v>-166.66666666666666</v>
      </c>
      <c r="X2052">
        <v>577.35026918962581</v>
      </c>
      <c r="Y2052">
        <v>0</v>
      </c>
      <c r="Z2052">
        <v>100</v>
      </c>
      <c r="AA2052">
        <v>0.4</v>
      </c>
      <c r="AB2052">
        <v>-0.57735026918962584</v>
      </c>
      <c r="AC2052">
        <v>750</v>
      </c>
      <c r="AD2052">
        <v>6.2146080984221914</v>
      </c>
      <c r="AE2052">
        <v>0</v>
      </c>
      <c r="AF2052">
        <v>1</v>
      </c>
    </row>
    <row r="2053" spans="1:32" x14ac:dyDescent="0.35">
      <c r="A2053" s="1">
        <v>45505</v>
      </c>
      <c r="B2053">
        <v>2024</v>
      </c>
      <c r="C2053">
        <v>8</v>
      </c>
      <c r="D2053">
        <v>3</v>
      </c>
      <c r="E2053">
        <v>1</v>
      </c>
      <c r="F2053">
        <v>0</v>
      </c>
      <c r="G2053" t="s">
        <v>267</v>
      </c>
      <c r="H2053" t="s">
        <v>265</v>
      </c>
      <c r="I2053" t="s">
        <v>909</v>
      </c>
      <c r="J2053" t="s">
        <v>910</v>
      </c>
      <c r="K2053" t="s">
        <v>912</v>
      </c>
      <c r="L2053" t="s">
        <v>60</v>
      </c>
      <c r="M2053" t="s">
        <v>1612</v>
      </c>
      <c r="N2053" t="s">
        <v>1620</v>
      </c>
      <c r="O2053">
        <v>0</v>
      </c>
      <c r="P2053">
        <v>2750</v>
      </c>
      <c r="Q2053">
        <v>2750</v>
      </c>
      <c r="R2053">
        <v>-1250</v>
      </c>
      <c r="S2053">
        <v>-500</v>
      </c>
      <c r="T2053">
        <v>750</v>
      </c>
      <c r="U2053">
        <v>500</v>
      </c>
      <c r="V2053">
        <v>-750</v>
      </c>
      <c r="W2053">
        <v>0</v>
      </c>
      <c r="X2053">
        <v>500</v>
      </c>
      <c r="Y2053">
        <v>-500</v>
      </c>
      <c r="Z2053">
        <v>100</v>
      </c>
      <c r="AA2053">
        <v>0.4</v>
      </c>
      <c r="AB2053">
        <v>-1</v>
      </c>
      <c r="AC2053">
        <v>750</v>
      </c>
      <c r="AD2053">
        <v>6.2146080984221914</v>
      </c>
      <c r="AE2053">
        <v>0</v>
      </c>
      <c r="AF2053">
        <v>1</v>
      </c>
    </row>
    <row r="2054" spans="1:32" x14ac:dyDescent="0.35">
      <c r="A2054" s="1">
        <v>45323</v>
      </c>
      <c r="B2054">
        <v>2024</v>
      </c>
      <c r="C2054">
        <v>2</v>
      </c>
      <c r="D2054">
        <v>1</v>
      </c>
      <c r="E2054">
        <v>0</v>
      </c>
      <c r="F2054">
        <v>0</v>
      </c>
      <c r="G2054" t="s">
        <v>267</v>
      </c>
      <c r="H2054" t="s">
        <v>265</v>
      </c>
      <c r="I2054" t="s">
        <v>831</v>
      </c>
      <c r="J2054" t="s">
        <v>832</v>
      </c>
      <c r="K2054" t="s">
        <v>834</v>
      </c>
      <c r="L2054" t="s">
        <v>60</v>
      </c>
      <c r="M2054" t="s">
        <v>1612</v>
      </c>
      <c r="N2054" t="s">
        <v>1614</v>
      </c>
      <c r="O2054">
        <v>0</v>
      </c>
      <c r="P2054">
        <v>380</v>
      </c>
      <c r="Q2054">
        <v>380</v>
      </c>
      <c r="R2054">
        <v>-880</v>
      </c>
      <c r="S2054">
        <v>-1870</v>
      </c>
      <c r="T2054">
        <v>-990</v>
      </c>
      <c r="U2054">
        <v>1870</v>
      </c>
      <c r="V2054">
        <v>990</v>
      </c>
      <c r="W2054">
        <v>126.66666666666667</v>
      </c>
      <c r="X2054">
        <v>1882.82589033966</v>
      </c>
      <c r="Y2054">
        <v>1870</v>
      </c>
      <c r="Z2054">
        <v>100</v>
      </c>
      <c r="AA2054">
        <v>2.125</v>
      </c>
      <c r="AB2054">
        <v>-1.0604627209085542</v>
      </c>
      <c r="AC2054">
        <v>990</v>
      </c>
      <c r="AD2054">
        <v>7.5336937098486327</v>
      </c>
      <c r="AE2054">
        <v>0</v>
      </c>
      <c r="AF2054">
        <v>0</v>
      </c>
    </row>
    <row r="2055" spans="1:32" x14ac:dyDescent="0.35">
      <c r="A2055" s="1">
        <v>45352</v>
      </c>
      <c r="B2055">
        <v>2024</v>
      </c>
      <c r="C2055">
        <v>3</v>
      </c>
      <c r="D2055">
        <v>1</v>
      </c>
      <c r="E2055">
        <v>0</v>
      </c>
      <c r="F2055">
        <v>0</v>
      </c>
      <c r="G2055" t="s">
        <v>267</v>
      </c>
      <c r="H2055" t="s">
        <v>265</v>
      </c>
      <c r="I2055" t="s">
        <v>831</v>
      </c>
      <c r="J2055" t="s">
        <v>832</v>
      </c>
      <c r="K2055" t="s">
        <v>834</v>
      </c>
      <c r="L2055" t="s">
        <v>60</v>
      </c>
      <c r="M2055" t="s">
        <v>1612</v>
      </c>
      <c r="N2055" t="s">
        <v>1615</v>
      </c>
      <c r="O2055">
        <v>0</v>
      </c>
      <c r="P2055">
        <v>380</v>
      </c>
      <c r="Q2055">
        <v>380</v>
      </c>
      <c r="R2055">
        <v>-880</v>
      </c>
      <c r="S2055">
        <v>-1870</v>
      </c>
      <c r="T2055">
        <v>-990</v>
      </c>
      <c r="U2055">
        <v>1870</v>
      </c>
      <c r="V2055">
        <v>990</v>
      </c>
      <c r="W2055">
        <v>623.33333333333337</v>
      </c>
      <c r="X2055">
        <v>2159.2900067692003</v>
      </c>
      <c r="Y2055">
        <v>-1870</v>
      </c>
      <c r="Z2055">
        <v>100</v>
      </c>
      <c r="AA2055">
        <v>2.125</v>
      </c>
      <c r="AB2055">
        <v>-1.1547005383792517</v>
      </c>
      <c r="AC2055">
        <v>990</v>
      </c>
      <c r="AD2055">
        <v>7.5336937098486327</v>
      </c>
      <c r="AE2055">
        <v>0</v>
      </c>
      <c r="AF2055">
        <v>0</v>
      </c>
    </row>
    <row r="2056" spans="1:32" x14ac:dyDescent="0.35">
      <c r="A2056" s="1">
        <v>45383</v>
      </c>
      <c r="B2056">
        <v>2024</v>
      </c>
      <c r="C2056">
        <v>4</v>
      </c>
      <c r="D2056">
        <v>2</v>
      </c>
      <c r="E2056">
        <v>0</v>
      </c>
      <c r="F2056">
        <v>0</v>
      </c>
      <c r="G2056" t="s">
        <v>267</v>
      </c>
      <c r="H2056" t="s">
        <v>265</v>
      </c>
      <c r="I2056" t="s">
        <v>831</v>
      </c>
      <c r="J2056" t="s">
        <v>832</v>
      </c>
      <c r="K2056" t="s">
        <v>834</v>
      </c>
      <c r="L2056" t="s">
        <v>60</v>
      </c>
      <c r="M2056" t="s">
        <v>1612</v>
      </c>
      <c r="N2056" t="s">
        <v>1616</v>
      </c>
      <c r="O2056">
        <v>0</v>
      </c>
      <c r="P2056">
        <v>380</v>
      </c>
      <c r="Q2056">
        <v>380</v>
      </c>
      <c r="R2056">
        <v>-880</v>
      </c>
      <c r="S2056">
        <v>-1870</v>
      </c>
      <c r="T2056">
        <v>-990</v>
      </c>
      <c r="U2056">
        <v>-1870</v>
      </c>
      <c r="V2056">
        <v>-990</v>
      </c>
      <c r="W2056">
        <v>-623.33333333333337</v>
      </c>
      <c r="X2056">
        <v>2159.2900067692003</v>
      </c>
      <c r="Y2056">
        <v>0</v>
      </c>
      <c r="Z2056">
        <v>100</v>
      </c>
      <c r="AA2056">
        <v>2.125</v>
      </c>
      <c r="AB2056">
        <v>-0.57735026918962573</v>
      </c>
      <c r="AC2056">
        <v>990</v>
      </c>
      <c r="AD2056">
        <v>7.5336937098486327</v>
      </c>
      <c r="AE2056">
        <v>0</v>
      </c>
      <c r="AF2056">
        <v>0</v>
      </c>
    </row>
    <row r="2057" spans="1:32" x14ac:dyDescent="0.35">
      <c r="A2057" s="1">
        <v>45444</v>
      </c>
      <c r="B2057">
        <v>2024</v>
      </c>
      <c r="C2057">
        <v>6</v>
      </c>
      <c r="D2057">
        <v>2</v>
      </c>
      <c r="E2057">
        <v>1</v>
      </c>
      <c r="F2057">
        <v>0</v>
      </c>
      <c r="G2057" t="s">
        <v>267</v>
      </c>
      <c r="H2057" t="s">
        <v>265</v>
      </c>
      <c r="I2057" t="s">
        <v>831</v>
      </c>
      <c r="J2057" t="s">
        <v>832</v>
      </c>
      <c r="K2057" t="s">
        <v>834</v>
      </c>
      <c r="L2057" t="s">
        <v>60</v>
      </c>
      <c r="M2057" t="s">
        <v>1612</v>
      </c>
      <c r="N2057" t="s">
        <v>1618</v>
      </c>
      <c r="O2057">
        <v>0</v>
      </c>
      <c r="P2057">
        <v>380</v>
      </c>
      <c r="Q2057">
        <v>380</v>
      </c>
      <c r="R2057">
        <v>-880</v>
      </c>
      <c r="S2057">
        <v>-1870</v>
      </c>
      <c r="T2057">
        <v>-990</v>
      </c>
      <c r="U2057">
        <v>1870</v>
      </c>
      <c r="V2057">
        <v>990</v>
      </c>
      <c r="W2057">
        <v>623.33333333333337</v>
      </c>
      <c r="X2057">
        <v>2159.2900067692003</v>
      </c>
      <c r="Y2057">
        <v>-1870</v>
      </c>
      <c r="Z2057">
        <v>100</v>
      </c>
      <c r="AA2057">
        <v>2.125</v>
      </c>
      <c r="AB2057">
        <v>-1.1547005383792517</v>
      </c>
      <c r="AC2057">
        <v>990</v>
      </c>
      <c r="AD2057">
        <v>7.5336937098486327</v>
      </c>
      <c r="AE2057">
        <v>0</v>
      </c>
      <c r="AF2057">
        <v>0</v>
      </c>
    </row>
    <row r="2058" spans="1:32" x14ac:dyDescent="0.35">
      <c r="A2058" s="1">
        <v>45474</v>
      </c>
      <c r="B2058">
        <v>2024</v>
      </c>
      <c r="C2058">
        <v>7</v>
      </c>
      <c r="D2058">
        <v>3</v>
      </c>
      <c r="E2058">
        <v>1</v>
      </c>
      <c r="F2058">
        <v>0</v>
      </c>
      <c r="G2058" t="s">
        <v>267</v>
      </c>
      <c r="H2058" t="s">
        <v>265</v>
      </c>
      <c r="I2058" t="s">
        <v>831</v>
      </c>
      <c r="J2058" t="s">
        <v>832</v>
      </c>
      <c r="K2058" t="s">
        <v>834</v>
      </c>
      <c r="L2058" t="s">
        <v>60</v>
      </c>
      <c r="M2058" t="s">
        <v>1612</v>
      </c>
      <c r="N2058" t="s">
        <v>1619</v>
      </c>
      <c r="O2058">
        <v>0</v>
      </c>
      <c r="P2058">
        <v>380</v>
      </c>
      <c r="Q2058">
        <v>380</v>
      </c>
      <c r="R2058">
        <v>-880</v>
      </c>
      <c r="S2058">
        <v>-1870</v>
      </c>
      <c r="T2058">
        <v>-990</v>
      </c>
      <c r="U2058">
        <v>-1870</v>
      </c>
      <c r="V2058">
        <v>-990</v>
      </c>
      <c r="W2058">
        <v>-623.33333333333337</v>
      </c>
      <c r="X2058">
        <v>2159.2900067692003</v>
      </c>
      <c r="Y2058">
        <v>1870</v>
      </c>
      <c r="Z2058">
        <v>100</v>
      </c>
      <c r="AA2058">
        <v>2.125</v>
      </c>
      <c r="AB2058">
        <v>-0.57735026918962573</v>
      </c>
      <c r="AC2058">
        <v>990</v>
      </c>
      <c r="AD2058">
        <v>7.5336937098486327</v>
      </c>
      <c r="AE2058">
        <v>0</v>
      </c>
      <c r="AF2058">
        <v>0</v>
      </c>
    </row>
    <row r="2059" spans="1:32" x14ac:dyDescent="0.35">
      <c r="A2059" s="1">
        <v>45323</v>
      </c>
      <c r="B2059">
        <v>2024</v>
      </c>
      <c r="C2059">
        <v>2</v>
      </c>
      <c r="D2059">
        <v>1</v>
      </c>
      <c r="E2059">
        <v>0</v>
      </c>
      <c r="F2059">
        <v>0</v>
      </c>
      <c r="G2059" t="s">
        <v>267</v>
      </c>
      <c r="H2059" t="s">
        <v>265</v>
      </c>
      <c r="I2059" t="s">
        <v>1096</v>
      </c>
      <c r="J2059" t="s">
        <v>1097</v>
      </c>
      <c r="K2059" t="s">
        <v>1099</v>
      </c>
      <c r="L2059" t="s">
        <v>60</v>
      </c>
      <c r="M2059" t="s">
        <v>1612</v>
      </c>
      <c r="N2059" t="s">
        <v>1614</v>
      </c>
      <c r="O2059">
        <v>10380</v>
      </c>
      <c r="P2059">
        <v>9380</v>
      </c>
      <c r="Q2059">
        <v>-1000</v>
      </c>
      <c r="R2059">
        <v>-31870</v>
      </c>
      <c r="S2059">
        <v>-42000</v>
      </c>
      <c r="T2059">
        <v>-10130</v>
      </c>
      <c r="U2059">
        <v>42000</v>
      </c>
      <c r="V2059">
        <v>10130</v>
      </c>
      <c r="W2059">
        <v>3126.6666666666665</v>
      </c>
      <c r="X2059">
        <v>42347.705171984628</v>
      </c>
      <c r="Y2059">
        <v>42000</v>
      </c>
      <c r="Z2059">
        <v>90.366088631984582</v>
      </c>
      <c r="AA2059">
        <v>1.3178537809852526</v>
      </c>
      <c r="AB2059">
        <v>-1.0656224813929345</v>
      </c>
      <c r="AC2059">
        <v>10130</v>
      </c>
      <c r="AD2059">
        <v>10.645424897265505</v>
      </c>
      <c r="AE2059">
        <v>0</v>
      </c>
      <c r="AF2059">
        <v>0</v>
      </c>
    </row>
    <row r="2060" spans="1:32" x14ac:dyDescent="0.35">
      <c r="A2060" s="1">
        <v>45352</v>
      </c>
      <c r="B2060">
        <v>2024</v>
      </c>
      <c r="C2060">
        <v>3</v>
      </c>
      <c r="D2060">
        <v>1</v>
      </c>
      <c r="E2060">
        <v>0</v>
      </c>
      <c r="F2060">
        <v>0</v>
      </c>
      <c r="G2060" t="s">
        <v>267</v>
      </c>
      <c r="H2060" t="s">
        <v>265</v>
      </c>
      <c r="I2060" t="s">
        <v>1096</v>
      </c>
      <c r="J2060" t="s">
        <v>1097</v>
      </c>
      <c r="K2060" t="s">
        <v>1099</v>
      </c>
      <c r="L2060" t="s">
        <v>60</v>
      </c>
      <c r="M2060" t="s">
        <v>1612</v>
      </c>
      <c r="N2060" t="s">
        <v>1615</v>
      </c>
      <c r="O2060">
        <v>10380</v>
      </c>
      <c r="P2060">
        <v>9380</v>
      </c>
      <c r="Q2060">
        <v>-1000</v>
      </c>
      <c r="R2060">
        <v>-31870</v>
      </c>
      <c r="S2060">
        <v>-42000</v>
      </c>
      <c r="T2060">
        <v>-10130</v>
      </c>
      <c r="U2060">
        <v>42000</v>
      </c>
      <c r="V2060">
        <v>10130</v>
      </c>
      <c r="W2060">
        <v>-14000</v>
      </c>
      <c r="X2060">
        <v>48497.422611928567</v>
      </c>
      <c r="Y2060">
        <v>42000</v>
      </c>
      <c r="Z2060">
        <v>90.366088631984582</v>
      </c>
      <c r="AA2060">
        <v>1.3178537809852526</v>
      </c>
      <c r="AB2060">
        <v>-0.57735026918962573</v>
      </c>
      <c r="AC2060">
        <v>10130</v>
      </c>
      <c r="AD2060">
        <v>10.645424897265505</v>
      </c>
      <c r="AE2060">
        <v>0</v>
      </c>
      <c r="AF2060">
        <v>0</v>
      </c>
    </row>
    <row r="2061" spans="1:32" x14ac:dyDescent="0.35">
      <c r="A2061" s="1">
        <v>45383</v>
      </c>
      <c r="B2061">
        <v>2024</v>
      </c>
      <c r="C2061">
        <v>4</v>
      </c>
      <c r="D2061">
        <v>2</v>
      </c>
      <c r="E2061">
        <v>0</v>
      </c>
      <c r="F2061">
        <v>0</v>
      </c>
      <c r="G2061" t="s">
        <v>267</v>
      </c>
      <c r="H2061" t="s">
        <v>265</v>
      </c>
      <c r="I2061" t="s">
        <v>1096</v>
      </c>
      <c r="J2061" t="s">
        <v>1097</v>
      </c>
      <c r="K2061" t="s">
        <v>1099</v>
      </c>
      <c r="L2061" t="s">
        <v>60</v>
      </c>
      <c r="M2061" t="s">
        <v>1612</v>
      </c>
      <c r="N2061" t="s">
        <v>1616</v>
      </c>
      <c r="O2061">
        <v>10380</v>
      </c>
      <c r="P2061">
        <v>9380</v>
      </c>
      <c r="Q2061">
        <v>-1000</v>
      </c>
      <c r="R2061">
        <v>-31870</v>
      </c>
      <c r="S2061">
        <v>-42000</v>
      </c>
      <c r="T2061">
        <v>-10130</v>
      </c>
      <c r="U2061">
        <v>42000</v>
      </c>
      <c r="V2061">
        <v>10130</v>
      </c>
      <c r="W2061">
        <v>-14000</v>
      </c>
      <c r="X2061">
        <v>48497.422611928567</v>
      </c>
      <c r="Y2061">
        <v>42000</v>
      </c>
      <c r="Z2061">
        <v>90.366088631984582</v>
      </c>
      <c r="AA2061">
        <v>1.3178537809852526</v>
      </c>
      <c r="AB2061">
        <v>-0.57735026918962573</v>
      </c>
      <c r="AC2061">
        <v>10130</v>
      </c>
      <c r="AD2061">
        <v>10.645424897265505</v>
      </c>
      <c r="AE2061">
        <v>0</v>
      </c>
      <c r="AF2061">
        <v>0</v>
      </c>
    </row>
    <row r="2062" spans="1:32" x14ac:dyDescent="0.35">
      <c r="A2062" s="1">
        <v>45413</v>
      </c>
      <c r="B2062">
        <v>2024</v>
      </c>
      <c r="C2062">
        <v>5</v>
      </c>
      <c r="D2062">
        <v>2</v>
      </c>
      <c r="E2062">
        <v>1</v>
      </c>
      <c r="F2062">
        <v>0</v>
      </c>
      <c r="G2062" t="s">
        <v>267</v>
      </c>
      <c r="H2062" t="s">
        <v>265</v>
      </c>
      <c r="I2062" t="s">
        <v>1096</v>
      </c>
      <c r="J2062" t="s">
        <v>1097</v>
      </c>
      <c r="K2062" t="s">
        <v>1099</v>
      </c>
      <c r="L2062" t="s">
        <v>60</v>
      </c>
      <c r="M2062" t="s">
        <v>1612</v>
      </c>
      <c r="N2062" t="s">
        <v>1617</v>
      </c>
      <c r="O2062">
        <v>10380</v>
      </c>
      <c r="P2062">
        <v>9380</v>
      </c>
      <c r="Q2062">
        <v>-1000</v>
      </c>
      <c r="R2062">
        <v>-31870</v>
      </c>
      <c r="S2062">
        <v>-42000</v>
      </c>
      <c r="T2062">
        <v>-10130</v>
      </c>
      <c r="U2062">
        <v>42000</v>
      </c>
      <c r="V2062">
        <v>10130</v>
      </c>
      <c r="W2062">
        <v>-14000</v>
      </c>
      <c r="X2062">
        <v>48497.422611928567</v>
      </c>
      <c r="Y2062">
        <v>42000</v>
      </c>
      <c r="Z2062">
        <v>90.366088631984582</v>
      </c>
      <c r="AA2062">
        <v>1.3178537809852526</v>
      </c>
      <c r="AB2062">
        <v>-0.57735026918962573</v>
      </c>
      <c r="AC2062">
        <v>10130</v>
      </c>
      <c r="AD2062">
        <v>10.645424897265505</v>
      </c>
      <c r="AE2062">
        <v>0</v>
      </c>
      <c r="AF2062">
        <v>0</v>
      </c>
    </row>
    <row r="2063" spans="1:32" x14ac:dyDescent="0.35">
      <c r="A2063" s="1">
        <v>45505</v>
      </c>
      <c r="B2063">
        <v>2024</v>
      </c>
      <c r="C2063">
        <v>8</v>
      </c>
      <c r="D2063">
        <v>3</v>
      </c>
      <c r="E2063">
        <v>1</v>
      </c>
      <c r="F2063">
        <v>0</v>
      </c>
      <c r="G2063" t="s">
        <v>267</v>
      </c>
      <c r="H2063" t="s">
        <v>265</v>
      </c>
      <c r="I2063" t="s">
        <v>1096</v>
      </c>
      <c r="J2063" t="s">
        <v>1097</v>
      </c>
      <c r="K2063" t="s">
        <v>1099</v>
      </c>
      <c r="L2063" t="s">
        <v>60</v>
      </c>
      <c r="M2063" t="s">
        <v>1612</v>
      </c>
      <c r="N2063" t="s">
        <v>1620</v>
      </c>
      <c r="O2063">
        <v>10340</v>
      </c>
      <c r="P2063">
        <v>9340</v>
      </c>
      <c r="Q2063">
        <v>-1000</v>
      </c>
      <c r="R2063">
        <v>-31910</v>
      </c>
      <c r="S2063">
        <v>-42000</v>
      </c>
      <c r="T2063">
        <v>-10090</v>
      </c>
      <c r="U2063">
        <v>-40</v>
      </c>
      <c r="V2063">
        <v>-40</v>
      </c>
      <c r="W2063">
        <v>-13.333333333333334</v>
      </c>
      <c r="X2063">
        <v>42000.006349205869</v>
      </c>
      <c r="Y2063">
        <v>-42000</v>
      </c>
      <c r="Z2063">
        <v>90.32882011605416</v>
      </c>
      <c r="AA2063">
        <v>1.3162018176120338</v>
      </c>
      <c r="AB2063">
        <v>-0.99968238855898517</v>
      </c>
      <c r="AC2063">
        <v>10090</v>
      </c>
      <c r="AD2063">
        <v>10.645424897265505</v>
      </c>
      <c r="AE2063">
        <v>0</v>
      </c>
      <c r="AF2063">
        <v>0</v>
      </c>
    </row>
    <row r="2064" spans="1:32" x14ac:dyDescent="0.35">
      <c r="A2064" s="1">
        <v>45323</v>
      </c>
      <c r="B2064">
        <v>2024</v>
      </c>
      <c r="C2064">
        <v>2</v>
      </c>
      <c r="D2064">
        <v>1</v>
      </c>
      <c r="E2064">
        <v>0</v>
      </c>
      <c r="F2064">
        <v>0</v>
      </c>
      <c r="G2064" t="s">
        <v>267</v>
      </c>
      <c r="H2064" t="s">
        <v>265</v>
      </c>
      <c r="I2064" t="s">
        <v>1009</v>
      </c>
      <c r="J2064" t="s">
        <v>1010</v>
      </c>
      <c r="K2064" t="s">
        <v>994</v>
      </c>
      <c r="L2064" t="s">
        <v>63</v>
      </c>
      <c r="M2064" t="s">
        <v>1612</v>
      </c>
      <c r="N2064" t="s">
        <v>1614</v>
      </c>
      <c r="O2064">
        <v>0</v>
      </c>
      <c r="P2064">
        <v>620</v>
      </c>
      <c r="Q2064">
        <v>620</v>
      </c>
      <c r="R2064">
        <v>-12620</v>
      </c>
      <c r="S2064">
        <v>-44380</v>
      </c>
      <c r="T2064">
        <v>-31760</v>
      </c>
      <c r="U2064">
        <v>45000</v>
      </c>
      <c r="V2064">
        <v>32380</v>
      </c>
      <c r="W2064">
        <v>-14586.666666666666</v>
      </c>
      <c r="X2064">
        <v>51603.567060168753</v>
      </c>
      <c r="Y2064">
        <v>44380</v>
      </c>
      <c r="Z2064">
        <v>100</v>
      </c>
      <c r="AA2064">
        <v>3.5166402535657686</v>
      </c>
      <c r="AB2064">
        <v>-0.57735026918962584</v>
      </c>
      <c r="AC2064">
        <v>31760</v>
      </c>
      <c r="AD2064">
        <v>10.700544196486584</v>
      </c>
      <c r="AE2064">
        <v>0</v>
      </c>
      <c r="AF2064">
        <v>0</v>
      </c>
    </row>
    <row r="2065" spans="1:32" x14ac:dyDescent="0.35">
      <c r="A2065" s="1">
        <v>45383</v>
      </c>
      <c r="B2065">
        <v>2024</v>
      </c>
      <c r="C2065">
        <v>4</v>
      </c>
      <c r="D2065">
        <v>2</v>
      </c>
      <c r="E2065">
        <v>0</v>
      </c>
      <c r="F2065">
        <v>0</v>
      </c>
      <c r="G2065" t="s">
        <v>267</v>
      </c>
      <c r="H2065" t="s">
        <v>265</v>
      </c>
      <c r="I2065" t="s">
        <v>1009</v>
      </c>
      <c r="J2065" t="s">
        <v>1010</v>
      </c>
      <c r="K2065" t="s">
        <v>994</v>
      </c>
      <c r="L2065" t="s">
        <v>63</v>
      </c>
      <c r="M2065" t="s">
        <v>1612</v>
      </c>
      <c r="N2065" t="s">
        <v>1616</v>
      </c>
      <c r="O2065">
        <v>0</v>
      </c>
      <c r="P2065">
        <v>620</v>
      </c>
      <c r="Q2065">
        <v>620</v>
      </c>
      <c r="R2065">
        <v>-12620</v>
      </c>
      <c r="S2065">
        <v>-44380</v>
      </c>
      <c r="T2065">
        <v>-31760</v>
      </c>
      <c r="U2065">
        <v>44380</v>
      </c>
      <c r="V2065">
        <v>31760</v>
      </c>
      <c r="W2065">
        <v>0</v>
      </c>
      <c r="X2065">
        <v>44380</v>
      </c>
      <c r="Y2065">
        <v>-44380</v>
      </c>
      <c r="Z2065">
        <v>100</v>
      </c>
      <c r="AA2065">
        <v>3.5166402535657686</v>
      </c>
      <c r="AB2065">
        <v>-1</v>
      </c>
      <c r="AC2065">
        <v>31760</v>
      </c>
      <c r="AD2065">
        <v>10.700544196486584</v>
      </c>
      <c r="AE2065">
        <v>0</v>
      </c>
      <c r="AF2065">
        <v>0</v>
      </c>
    </row>
    <row r="2066" spans="1:32" x14ac:dyDescent="0.35">
      <c r="A2066" s="1">
        <v>45413</v>
      </c>
      <c r="B2066">
        <v>2024</v>
      </c>
      <c r="C2066">
        <v>5</v>
      </c>
      <c r="D2066">
        <v>2</v>
      </c>
      <c r="E2066">
        <v>1</v>
      </c>
      <c r="F2066">
        <v>0</v>
      </c>
      <c r="G2066" t="s">
        <v>267</v>
      </c>
      <c r="H2066" t="s">
        <v>265</v>
      </c>
      <c r="I2066" t="s">
        <v>1009</v>
      </c>
      <c r="J2066" t="s">
        <v>1010</v>
      </c>
      <c r="K2066" t="s">
        <v>994</v>
      </c>
      <c r="L2066" t="s">
        <v>63</v>
      </c>
      <c r="M2066" t="s">
        <v>1612</v>
      </c>
      <c r="N2066" t="s">
        <v>1617</v>
      </c>
      <c r="O2066">
        <v>0</v>
      </c>
      <c r="P2066">
        <v>620</v>
      </c>
      <c r="Q2066">
        <v>620</v>
      </c>
      <c r="R2066">
        <v>-12620</v>
      </c>
      <c r="S2066">
        <v>-44380</v>
      </c>
      <c r="T2066">
        <v>-31760</v>
      </c>
      <c r="U2066">
        <v>-44380</v>
      </c>
      <c r="V2066">
        <v>-31760</v>
      </c>
      <c r="W2066">
        <v>-14793.333333333334</v>
      </c>
      <c r="X2066">
        <v>51245.609893271183</v>
      </c>
      <c r="Y2066">
        <v>0</v>
      </c>
      <c r="Z2066">
        <v>100</v>
      </c>
      <c r="AA2066">
        <v>3.5166402535657686</v>
      </c>
      <c r="AB2066">
        <v>-0.57735026918962573</v>
      </c>
      <c r="AC2066">
        <v>31760</v>
      </c>
      <c r="AD2066">
        <v>10.700544196486584</v>
      </c>
      <c r="AE2066">
        <v>0</v>
      </c>
      <c r="AF2066">
        <v>0</v>
      </c>
    </row>
    <row r="2067" spans="1:32" x14ac:dyDescent="0.35">
      <c r="A2067" s="1">
        <v>45474</v>
      </c>
      <c r="B2067">
        <v>2024</v>
      </c>
      <c r="C2067">
        <v>7</v>
      </c>
      <c r="D2067">
        <v>3</v>
      </c>
      <c r="E2067">
        <v>1</v>
      </c>
      <c r="F2067">
        <v>0</v>
      </c>
      <c r="G2067" t="s">
        <v>267</v>
      </c>
      <c r="H2067" t="s">
        <v>265</v>
      </c>
      <c r="I2067" t="s">
        <v>1009</v>
      </c>
      <c r="J2067" t="s">
        <v>1010</v>
      </c>
      <c r="K2067" t="s">
        <v>994</v>
      </c>
      <c r="L2067" t="s">
        <v>63</v>
      </c>
      <c r="M2067" t="s">
        <v>1612</v>
      </c>
      <c r="N2067" t="s">
        <v>1619</v>
      </c>
      <c r="O2067">
        <v>0</v>
      </c>
      <c r="P2067">
        <v>620</v>
      </c>
      <c r="Q2067">
        <v>620</v>
      </c>
      <c r="R2067">
        <v>-12620</v>
      </c>
      <c r="S2067">
        <v>-44380</v>
      </c>
      <c r="T2067">
        <v>-31760</v>
      </c>
      <c r="U2067">
        <v>44380</v>
      </c>
      <c r="V2067">
        <v>31760</v>
      </c>
      <c r="W2067">
        <v>0</v>
      </c>
      <c r="X2067">
        <v>44380</v>
      </c>
      <c r="Y2067">
        <v>-44340</v>
      </c>
      <c r="Z2067">
        <v>100</v>
      </c>
      <c r="AA2067">
        <v>3.5166402535657686</v>
      </c>
      <c r="AB2067">
        <v>-1</v>
      </c>
      <c r="AC2067">
        <v>31760</v>
      </c>
      <c r="AD2067">
        <v>10.700544196486584</v>
      </c>
      <c r="AE2067">
        <v>0</v>
      </c>
      <c r="AF2067">
        <v>0</v>
      </c>
    </row>
    <row r="2068" spans="1:32" x14ac:dyDescent="0.35">
      <c r="A2068" s="1">
        <v>45505</v>
      </c>
      <c r="B2068">
        <v>2024</v>
      </c>
      <c r="C2068">
        <v>8</v>
      </c>
      <c r="D2068">
        <v>3</v>
      </c>
      <c r="E2068">
        <v>1</v>
      </c>
      <c r="F2068">
        <v>0</v>
      </c>
      <c r="G2068" t="s">
        <v>267</v>
      </c>
      <c r="H2068" t="s">
        <v>265</v>
      </c>
      <c r="I2068" t="s">
        <v>1009</v>
      </c>
      <c r="J2068" t="s">
        <v>1010</v>
      </c>
      <c r="K2068" t="s">
        <v>994</v>
      </c>
      <c r="L2068" t="s">
        <v>63</v>
      </c>
      <c r="M2068" t="s">
        <v>1612</v>
      </c>
      <c r="N2068" t="s">
        <v>1620</v>
      </c>
      <c r="O2068">
        <v>0</v>
      </c>
      <c r="P2068">
        <v>660</v>
      </c>
      <c r="Q2068">
        <v>660</v>
      </c>
      <c r="R2068">
        <v>-12660</v>
      </c>
      <c r="S2068">
        <v>-44340</v>
      </c>
      <c r="T2068">
        <v>-31680</v>
      </c>
      <c r="U2068">
        <v>-44380</v>
      </c>
      <c r="V2068">
        <v>-31760</v>
      </c>
      <c r="W2068">
        <v>-14780</v>
      </c>
      <c r="X2068">
        <v>51234.066791540179</v>
      </c>
      <c r="Y2068">
        <v>0</v>
      </c>
      <c r="Z2068">
        <v>100</v>
      </c>
      <c r="AA2068">
        <v>3.5023696682464456</v>
      </c>
      <c r="AB2068">
        <v>-0.57695985993602561</v>
      </c>
      <c r="AC2068">
        <v>31680</v>
      </c>
      <c r="AD2068">
        <v>10.699642483170303</v>
      </c>
      <c r="AE2068">
        <v>0</v>
      </c>
      <c r="AF2068">
        <v>0</v>
      </c>
    </row>
    <row r="2069" spans="1:32" x14ac:dyDescent="0.35">
      <c r="A2069" s="1">
        <v>45292</v>
      </c>
      <c r="B2069">
        <v>2024</v>
      </c>
      <c r="C2069">
        <v>1</v>
      </c>
      <c r="D2069">
        <v>1</v>
      </c>
      <c r="E2069">
        <v>0</v>
      </c>
      <c r="F2069">
        <v>0</v>
      </c>
      <c r="G2069" t="s">
        <v>267</v>
      </c>
      <c r="H2069" t="s">
        <v>265</v>
      </c>
      <c r="I2069" t="s">
        <v>796</v>
      </c>
      <c r="J2069" t="s">
        <v>797</v>
      </c>
      <c r="K2069" t="s">
        <v>787</v>
      </c>
      <c r="L2069" t="s">
        <v>63</v>
      </c>
      <c r="M2069" t="s">
        <v>1612</v>
      </c>
      <c r="N2069" t="s">
        <v>1613</v>
      </c>
      <c r="O2069">
        <v>0</v>
      </c>
      <c r="P2069">
        <v>1750</v>
      </c>
      <c r="Q2069">
        <v>1750</v>
      </c>
      <c r="R2069">
        <v>-2500</v>
      </c>
      <c r="S2069">
        <v>-630</v>
      </c>
      <c r="T2069">
        <v>1870</v>
      </c>
      <c r="U2069">
        <v>2380</v>
      </c>
      <c r="V2069">
        <v>-120</v>
      </c>
      <c r="W2069">
        <v>875</v>
      </c>
      <c r="X2069">
        <v>2128.3914113715082</v>
      </c>
      <c r="Y2069">
        <v>0</v>
      </c>
      <c r="Z2069">
        <v>100</v>
      </c>
      <c r="AA2069">
        <v>0.252</v>
      </c>
      <c r="AB2069">
        <v>-0.70710678118654746</v>
      </c>
      <c r="AC2069">
        <v>1870</v>
      </c>
      <c r="AD2069">
        <v>6.4457198193855785</v>
      </c>
      <c r="AE2069">
        <v>0</v>
      </c>
      <c r="AF2069">
        <v>1</v>
      </c>
    </row>
    <row r="2070" spans="1:32" x14ac:dyDescent="0.35">
      <c r="A2070" s="1">
        <v>45352</v>
      </c>
      <c r="B2070">
        <v>2024</v>
      </c>
      <c r="C2070">
        <v>3</v>
      </c>
      <c r="D2070">
        <v>1</v>
      </c>
      <c r="E2070">
        <v>0</v>
      </c>
      <c r="F2070">
        <v>0</v>
      </c>
      <c r="G2070" t="s">
        <v>267</v>
      </c>
      <c r="H2070" t="s">
        <v>265</v>
      </c>
      <c r="I2070" t="s">
        <v>796</v>
      </c>
      <c r="J2070" t="s">
        <v>797</v>
      </c>
      <c r="K2070" t="s">
        <v>787</v>
      </c>
      <c r="L2070" t="s">
        <v>63</v>
      </c>
      <c r="M2070" t="s">
        <v>1612</v>
      </c>
      <c r="N2070" t="s">
        <v>1615</v>
      </c>
      <c r="O2070">
        <v>0</v>
      </c>
      <c r="P2070">
        <v>1750</v>
      </c>
      <c r="Q2070">
        <v>1750</v>
      </c>
      <c r="R2070">
        <v>-2500</v>
      </c>
      <c r="S2070">
        <v>-630</v>
      </c>
      <c r="T2070">
        <v>1870</v>
      </c>
      <c r="U2070">
        <v>630</v>
      </c>
      <c r="V2070">
        <v>-1870</v>
      </c>
      <c r="W2070">
        <v>0</v>
      </c>
      <c r="X2070">
        <v>630</v>
      </c>
      <c r="Y2070">
        <v>630</v>
      </c>
      <c r="Z2070">
        <v>100</v>
      </c>
      <c r="AA2070">
        <v>0.252</v>
      </c>
      <c r="AB2070">
        <v>-1</v>
      </c>
      <c r="AC2070">
        <v>1870</v>
      </c>
      <c r="AD2070">
        <v>6.4457198193855785</v>
      </c>
      <c r="AE2070">
        <v>0</v>
      </c>
      <c r="AF2070">
        <v>1</v>
      </c>
    </row>
    <row r="2071" spans="1:32" x14ac:dyDescent="0.35">
      <c r="A2071" s="1">
        <v>45352</v>
      </c>
      <c r="B2071">
        <v>2024</v>
      </c>
      <c r="C2071">
        <v>3</v>
      </c>
      <c r="D2071">
        <v>1</v>
      </c>
      <c r="E2071">
        <v>0</v>
      </c>
      <c r="F2071">
        <v>0</v>
      </c>
      <c r="G2071" t="s">
        <v>267</v>
      </c>
      <c r="H2071" t="s">
        <v>265</v>
      </c>
      <c r="I2071" t="s">
        <v>796</v>
      </c>
      <c r="J2071" t="s">
        <v>797</v>
      </c>
      <c r="K2071" t="s">
        <v>787</v>
      </c>
      <c r="L2071" t="s">
        <v>63</v>
      </c>
      <c r="M2071" t="s">
        <v>1612</v>
      </c>
      <c r="N2071" t="s">
        <v>1615</v>
      </c>
      <c r="O2071">
        <v>2500</v>
      </c>
      <c r="P2071">
        <v>2380</v>
      </c>
      <c r="Q2071">
        <v>-120</v>
      </c>
      <c r="R2071">
        <v>2500</v>
      </c>
      <c r="S2071">
        <v>630</v>
      </c>
      <c r="T2071">
        <v>-1870</v>
      </c>
      <c r="U2071">
        <v>-630</v>
      </c>
      <c r="V2071">
        <v>1870</v>
      </c>
      <c r="W2071">
        <v>210</v>
      </c>
      <c r="X2071">
        <v>727.46133917892848</v>
      </c>
      <c r="Y2071">
        <v>-630</v>
      </c>
      <c r="Z2071">
        <v>95.199999999999989</v>
      </c>
      <c r="AA2071">
        <v>0.252</v>
      </c>
      <c r="AB2071">
        <v>0.57735026918962573</v>
      </c>
      <c r="AC2071">
        <v>1870</v>
      </c>
      <c r="AD2071">
        <v>6.4457198193855785</v>
      </c>
      <c r="AE2071">
        <v>0</v>
      </c>
      <c r="AF2071">
        <v>0</v>
      </c>
    </row>
    <row r="2072" spans="1:32" x14ac:dyDescent="0.35">
      <c r="A2072" s="1">
        <v>45383</v>
      </c>
      <c r="B2072">
        <v>2024</v>
      </c>
      <c r="C2072">
        <v>4</v>
      </c>
      <c r="D2072">
        <v>2</v>
      </c>
      <c r="E2072">
        <v>0</v>
      </c>
      <c r="F2072">
        <v>0</v>
      </c>
      <c r="G2072" t="s">
        <v>267</v>
      </c>
      <c r="H2072" t="s">
        <v>265</v>
      </c>
      <c r="I2072" t="s">
        <v>796</v>
      </c>
      <c r="J2072" t="s">
        <v>797</v>
      </c>
      <c r="K2072" t="s">
        <v>787</v>
      </c>
      <c r="L2072" t="s">
        <v>63</v>
      </c>
      <c r="M2072" t="s">
        <v>1612</v>
      </c>
      <c r="N2072" t="s">
        <v>1616</v>
      </c>
      <c r="O2072">
        <v>0</v>
      </c>
      <c r="P2072">
        <v>1750</v>
      </c>
      <c r="Q2072">
        <v>1750</v>
      </c>
      <c r="R2072">
        <v>-2500</v>
      </c>
      <c r="S2072">
        <v>-630</v>
      </c>
      <c r="T2072">
        <v>1870</v>
      </c>
      <c r="U2072">
        <v>630</v>
      </c>
      <c r="V2072">
        <v>-1870</v>
      </c>
      <c r="W2072">
        <v>-210</v>
      </c>
      <c r="X2072">
        <v>727.46133917892848</v>
      </c>
      <c r="Y2072">
        <v>630</v>
      </c>
      <c r="Z2072">
        <v>100</v>
      </c>
      <c r="AA2072">
        <v>0.252</v>
      </c>
      <c r="AB2072">
        <v>-0.57735026918962573</v>
      </c>
      <c r="AC2072">
        <v>1870</v>
      </c>
      <c r="AD2072">
        <v>6.4457198193855785</v>
      </c>
      <c r="AE2072">
        <v>0</v>
      </c>
      <c r="AF2072">
        <v>1</v>
      </c>
    </row>
    <row r="2073" spans="1:32" x14ac:dyDescent="0.35">
      <c r="A2073" s="1">
        <v>45383</v>
      </c>
      <c r="B2073">
        <v>2024</v>
      </c>
      <c r="C2073">
        <v>4</v>
      </c>
      <c r="D2073">
        <v>2</v>
      </c>
      <c r="E2073">
        <v>0</v>
      </c>
      <c r="F2073">
        <v>0</v>
      </c>
      <c r="G2073" t="s">
        <v>267</v>
      </c>
      <c r="H2073" t="s">
        <v>265</v>
      </c>
      <c r="I2073" t="s">
        <v>796</v>
      </c>
      <c r="J2073" t="s">
        <v>797</v>
      </c>
      <c r="K2073" t="s">
        <v>787</v>
      </c>
      <c r="L2073" t="s">
        <v>63</v>
      </c>
      <c r="M2073" t="s">
        <v>1612</v>
      </c>
      <c r="N2073" t="s">
        <v>1616</v>
      </c>
      <c r="O2073">
        <v>2500</v>
      </c>
      <c r="P2073">
        <v>2380</v>
      </c>
      <c r="Q2073">
        <v>-120</v>
      </c>
      <c r="R2073">
        <v>2500</v>
      </c>
      <c r="S2073">
        <v>630</v>
      </c>
      <c r="T2073">
        <v>-1870</v>
      </c>
      <c r="U2073">
        <v>-630</v>
      </c>
      <c r="V2073">
        <v>1870</v>
      </c>
      <c r="W2073">
        <v>210</v>
      </c>
      <c r="X2073">
        <v>727.46133917892848</v>
      </c>
      <c r="Y2073">
        <v>-630</v>
      </c>
      <c r="Z2073">
        <v>95.199999999999989</v>
      </c>
      <c r="AA2073">
        <v>0.252</v>
      </c>
      <c r="AB2073">
        <v>0.57735026918962573</v>
      </c>
      <c r="AC2073">
        <v>1870</v>
      </c>
      <c r="AD2073">
        <v>6.4457198193855785</v>
      </c>
      <c r="AE2073">
        <v>0</v>
      </c>
      <c r="AF2073">
        <v>0</v>
      </c>
    </row>
    <row r="2074" spans="1:32" x14ac:dyDescent="0.35">
      <c r="A2074" s="1">
        <v>45413</v>
      </c>
      <c r="B2074">
        <v>2024</v>
      </c>
      <c r="C2074">
        <v>5</v>
      </c>
      <c r="D2074">
        <v>2</v>
      </c>
      <c r="E2074">
        <v>1</v>
      </c>
      <c r="F2074">
        <v>0</v>
      </c>
      <c r="G2074" t="s">
        <v>267</v>
      </c>
      <c r="H2074" t="s">
        <v>265</v>
      </c>
      <c r="I2074" t="s">
        <v>796</v>
      </c>
      <c r="J2074" t="s">
        <v>797</v>
      </c>
      <c r="K2074" t="s">
        <v>787</v>
      </c>
      <c r="L2074" t="s">
        <v>63</v>
      </c>
      <c r="M2074" t="s">
        <v>1612</v>
      </c>
      <c r="N2074" t="s">
        <v>1617</v>
      </c>
      <c r="O2074">
        <v>0</v>
      </c>
      <c r="P2074">
        <v>1750</v>
      </c>
      <c r="Q2074">
        <v>1750</v>
      </c>
      <c r="R2074">
        <v>-2500</v>
      </c>
      <c r="S2074">
        <v>-630</v>
      </c>
      <c r="T2074">
        <v>1870</v>
      </c>
      <c r="U2074">
        <v>630</v>
      </c>
      <c r="V2074">
        <v>-1870</v>
      </c>
      <c r="W2074">
        <v>-210</v>
      </c>
      <c r="X2074">
        <v>727.46133917892848</v>
      </c>
      <c r="Y2074">
        <v>630</v>
      </c>
      <c r="Z2074">
        <v>100</v>
      </c>
      <c r="AA2074">
        <v>0.252</v>
      </c>
      <c r="AB2074">
        <v>-0.57735026918962573</v>
      </c>
      <c r="AC2074">
        <v>1870</v>
      </c>
      <c r="AD2074">
        <v>6.4457198193855785</v>
      </c>
      <c r="AE2074">
        <v>0</v>
      </c>
      <c r="AF2074">
        <v>1</v>
      </c>
    </row>
    <row r="2075" spans="1:32" x14ac:dyDescent="0.35">
      <c r="A2075" s="1">
        <v>45413</v>
      </c>
      <c r="B2075">
        <v>2024</v>
      </c>
      <c r="C2075">
        <v>5</v>
      </c>
      <c r="D2075">
        <v>2</v>
      </c>
      <c r="E2075">
        <v>1</v>
      </c>
      <c r="F2075">
        <v>0</v>
      </c>
      <c r="G2075" t="s">
        <v>267</v>
      </c>
      <c r="H2075" t="s">
        <v>265</v>
      </c>
      <c r="I2075" t="s">
        <v>796</v>
      </c>
      <c r="J2075" t="s">
        <v>797</v>
      </c>
      <c r="K2075" t="s">
        <v>787</v>
      </c>
      <c r="L2075" t="s">
        <v>63</v>
      </c>
      <c r="M2075" t="s">
        <v>1612</v>
      </c>
      <c r="N2075" t="s">
        <v>1617</v>
      </c>
      <c r="O2075">
        <v>2500</v>
      </c>
      <c r="P2075">
        <v>2380</v>
      </c>
      <c r="Q2075">
        <v>-120</v>
      </c>
      <c r="R2075">
        <v>2500</v>
      </c>
      <c r="S2075">
        <v>630</v>
      </c>
      <c r="T2075">
        <v>-1870</v>
      </c>
      <c r="U2075">
        <v>-630</v>
      </c>
      <c r="V2075">
        <v>1870</v>
      </c>
      <c r="W2075">
        <v>210</v>
      </c>
      <c r="X2075">
        <v>727.46133917892848</v>
      </c>
      <c r="Y2075">
        <v>-630</v>
      </c>
      <c r="Z2075">
        <v>95.199999999999989</v>
      </c>
      <c r="AA2075">
        <v>0.252</v>
      </c>
      <c r="AB2075">
        <v>0.57735026918962573</v>
      </c>
      <c r="AC2075">
        <v>1870</v>
      </c>
      <c r="AD2075">
        <v>6.4457198193855785</v>
      </c>
      <c r="AE2075">
        <v>0</v>
      </c>
      <c r="AF2075">
        <v>0</v>
      </c>
    </row>
    <row r="2076" spans="1:32" x14ac:dyDescent="0.35">
      <c r="A2076" s="1">
        <v>45444</v>
      </c>
      <c r="B2076">
        <v>2024</v>
      </c>
      <c r="C2076">
        <v>6</v>
      </c>
      <c r="D2076">
        <v>2</v>
      </c>
      <c r="E2076">
        <v>1</v>
      </c>
      <c r="F2076">
        <v>0</v>
      </c>
      <c r="G2076" t="s">
        <v>267</v>
      </c>
      <c r="H2076" t="s">
        <v>265</v>
      </c>
      <c r="I2076" t="s">
        <v>796</v>
      </c>
      <c r="J2076" t="s">
        <v>797</v>
      </c>
      <c r="K2076" t="s">
        <v>787</v>
      </c>
      <c r="L2076" t="s">
        <v>63</v>
      </c>
      <c r="M2076" t="s">
        <v>1612</v>
      </c>
      <c r="N2076" t="s">
        <v>1618</v>
      </c>
      <c r="O2076">
        <v>0</v>
      </c>
      <c r="P2076">
        <v>1750</v>
      </c>
      <c r="Q2076">
        <v>1750</v>
      </c>
      <c r="R2076">
        <v>-2500</v>
      </c>
      <c r="S2076">
        <v>-630</v>
      </c>
      <c r="T2076">
        <v>1870</v>
      </c>
      <c r="U2076">
        <v>630</v>
      </c>
      <c r="V2076">
        <v>-1870</v>
      </c>
      <c r="W2076">
        <v>-210</v>
      </c>
      <c r="X2076">
        <v>727.46133917892848</v>
      </c>
      <c r="Y2076">
        <v>630</v>
      </c>
      <c r="Z2076">
        <v>100</v>
      </c>
      <c r="AA2076">
        <v>0.252</v>
      </c>
      <c r="AB2076">
        <v>-0.57735026918962573</v>
      </c>
      <c r="AC2076">
        <v>1870</v>
      </c>
      <c r="AD2076">
        <v>6.4457198193855785</v>
      </c>
      <c r="AE2076">
        <v>0</v>
      </c>
      <c r="AF2076">
        <v>1</v>
      </c>
    </row>
    <row r="2077" spans="1:32" x14ac:dyDescent="0.35">
      <c r="A2077" s="1">
        <v>45444</v>
      </c>
      <c r="B2077">
        <v>2024</v>
      </c>
      <c r="C2077">
        <v>6</v>
      </c>
      <c r="D2077">
        <v>2</v>
      </c>
      <c r="E2077">
        <v>1</v>
      </c>
      <c r="F2077">
        <v>0</v>
      </c>
      <c r="G2077" t="s">
        <v>267</v>
      </c>
      <c r="H2077" t="s">
        <v>265</v>
      </c>
      <c r="I2077" t="s">
        <v>796</v>
      </c>
      <c r="J2077" t="s">
        <v>797</v>
      </c>
      <c r="K2077" t="s">
        <v>787</v>
      </c>
      <c r="L2077" t="s">
        <v>63</v>
      </c>
      <c r="M2077" t="s">
        <v>1612</v>
      </c>
      <c r="N2077" t="s">
        <v>1618</v>
      </c>
      <c r="O2077">
        <v>2500</v>
      </c>
      <c r="P2077">
        <v>2380</v>
      </c>
      <c r="Q2077">
        <v>-120</v>
      </c>
      <c r="R2077">
        <v>2500</v>
      </c>
      <c r="S2077">
        <v>630</v>
      </c>
      <c r="T2077">
        <v>-1870</v>
      </c>
      <c r="U2077">
        <v>-630</v>
      </c>
      <c r="V2077">
        <v>1870</v>
      </c>
      <c r="W2077">
        <v>210</v>
      </c>
      <c r="X2077">
        <v>727.46133917892848</v>
      </c>
      <c r="Y2077">
        <v>-630</v>
      </c>
      <c r="Z2077">
        <v>95.199999999999989</v>
      </c>
      <c r="AA2077">
        <v>0.252</v>
      </c>
      <c r="AB2077">
        <v>0.57735026918962573</v>
      </c>
      <c r="AC2077">
        <v>1870</v>
      </c>
      <c r="AD2077">
        <v>6.4457198193855785</v>
      </c>
      <c r="AE2077">
        <v>0</v>
      </c>
      <c r="AF2077">
        <v>0</v>
      </c>
    </row>
    <row r="2078" spans="1:32" x14ac:dyDescent="0.35">
      <c r="A2078" s="1">
        <v>45474</v>
      </c>
      <c r="B2078">
        <v>2024</v>
      </c>
      <c r="C2078">
        <v>7</v>
      </c>
      <c r="D2078">
        <v>3</v>
      </c>
      <c r="E2078">
        <v>1</v>
      </c>
      <c r="F2078">
        <v>0</v>
      </c>
      <c r="G2078" t="s">
        <v>267</v>
      </c>
      <c r="H2078" t="s">
        <v>265</v>
      </c>
      <c r="I2078" t="s">
        <v>796</v>
      </c>
      <c r="J2078" t="s">
        <v>797</v>
      </c>
      <c r="K2078" t="s">
        <v>787</v>
      </c>
      <c r="L2078" t="s">
        <v>63</v>
      </c>
      <c r="M2078" t="s">
        <v>1612</v>
      </c>
      <c r="N2078" t="s">
        <v>1619</v>
      </c>
      <c r="O2078">
        <v>0</v>
      </c>
      <c r="P2078">
        <v>1750</v>
      </c>
      <c r="Q2078">
        <v>1750</v>
      </c>
      <c r="R2078">
        <v>-2500</v>
      </c>
      <c r="S2078">
        <v>-630</v>
      </c>
      <c r="T2078">
        <v>1870</v>
      </c>
      <c r="U2078">
        <v>630</v>
      </c>
      <c r="V2078">
        <v>-1870</v>
      </c>
      <c r="W2078">
        <v>-210</v>
      </c>
      <c r="X2078">
        <v>727.46133917892848</v>
      </c>
      <c r="Y2078">
        <v>630</v>
      </c>
      <c r="Z2078">
        <v>100</v>
      </c>
      <c r="AA2078">
        <v>0.252</v>
      </c>
      <c r="AB2078">
        <v>-0.57735026918962573</v>
      </c>
      <c r="AC2078">
        <v>1870</v>
      </c>
      <c r="AD2078">
        <v>6.4457198193855785</v>
      </c>
      <c r="AE2078">
        <v>0</v>
      </c>
      <c r="AF2078">
        <v>1</v>
      </c>
    </row>
    <row r="2079" spans="1:32" x14ac:dyDescent="0.35">
      <c r="A2079" s="1">
        <v>45474</v>
      </c>
      <c r="B2079">
        <v>2024</v>
      </c>
      <c r="C2079">
        <v>7</v>
      </c>
      <c r="D2079">
        <v>3</v>
      </c>
      <c r="E2079">
        <v>1</v>
      </c>
      <c r="F2079">
        <v>0</v>
      </c>
      <c r="G2079" t="s">
        <v>267</v>
      </c>
      <c r="H2079" t="s">
        <v>265</v>
      </c>
      <c r="I2079" t="s">
        <v>796</v>
      </c>
      <c r="J2079" t="s">
        <v>797</v>
      </c>
      <c r="K2079" t="s">
        <v>787</v>
      </c>
      <c r="L2079" t="s">
        <v>63</v>
      </c>
      <c r="M2079" t="s">
        <v>1612</v>
      </c>
      <c r="N2079" t="s">
        <v>1619</v>
      </c>
      <c r="O2079">
        <v>2500</v>
      </c>
      <c r="P2079">
        <v>2380</v>
      </c>
      <c r="Q2079">
        <v>-120</v>
      </c>
      <c r="R2079">
        <v>2500</v>
      </c>
      <c r="S2079">
        <v>630</v>
      </c>
      <c r="T2079">
        <v>-1870</v>
      </c>
      <c r="U2079">
        <v>-630</v>
      </c>
      <c r="V2079">
        <v>1870</v>
      </c>
      <c r="W2079">
        <v>210</v>
      </c>
      <c r="X2079">
        <v>727.46133917892848</v>
      </c>
      <c r="Y2079">
        <v>-40</v>
      </c>
      <c r="Z2079">
        <v>95.199999999999989</v>
      </c>
      <c r="AA2079">
        <v>0.252</v>
      </c>
      <c r="AB2079">
        <v>0.57735026918962573</v>
      </c>
      <c r="AC2079">
        <v>1870</v>
      </c>
      <c r="AD2079">
        <v>6.4457198193855785</v>
      </c>
      <c r="AE2079">
        <v>0</v>
      </c>
      <c r="AF2079">
        <v>0</v>
      </c>
    </row>
    <row r="2080" spans="1:32" x14ac:dyDescent="0.35">
      <c r="A2080" s="1">
        <v>45505</v>
      </c>
      <c r="B2080">
        <v>2024</v>
      </c>
      <c r="C2080">
        <v>8</v>
      </c>
      <c r="D2080">
        <v>3</v>
      </c>
      <c r="E2080">
        <v>1</v>
      </c>
      <c r="F2080">
        <v>0</v>
      </c>
      <c r="G2080" t="s">
        <v>267</v>
      </c>
      <c r="H2080" t="s">
        <v>265</v>
      </c>
      <c r="I2080" t="s">
        <v>796</v>
      </c>
      <c r="J2080" t="s">
        <v>797</v>
      </c>
      <c r="K2080" t="s">
        <v>787</v>
      </c>
      <c r="L2080" t="s">
        <v>63</v>
      </c>
      <c r="M2080" t="s">
        <v>1612</v>
      </c>
      <c r="N2080" t="s">
        <v>1620</v>
      </c>
      <c r="O2080">
        <v>0</v>
      </c>
      <c r="P2080">
        <v>1750</v>
      </c>
      <c r="Q2080">
        <v>1750</v>
      </c>
      <c r="R2080">
        <v>-2500</v>
      </c>
      <c r="S2080">
        <v>-590</v>
      </c>
      <c r="T2080">
        <v>1910</v>
      </c>
      <c r="U2080">
        <v>-40</v>
      </c>
      <c r="V2080">
        <v>-40</v>
      </c>
      <c r="W2080">
        <v>0</v>
      </c>
      <c r="X2080">
        <v>610.98281481560514</v>
      </c>
      <c r="Y2080">
        <v>-590</v>
      </c>
      <c r="Z2080">
        <v>100</v>
      </c>
      <c r="AA2080">
        <v>0.23599999999999999</v>
      </c>
      <c r="AB2080">
        <v>-0.96565727495635412</v>
      </c>
      <c r="AC2080">
        <v>1910</v>
      </c>
      <c r="AD2080">
        <v>6.3801225368997647</v>
      </c>
      <c r="AE2080">
        <v>0</v>
      </c>
      <c r="AF2080">
        <v>1</v>
      </c>
    </row>
    <row r="2081" spans="1:32" x14ac:dyDescent="0.35">
      <c r="A2081" s="1">
        <v>45292</v>
      </c>
      <c r="B2081">
        <v>2024</v>
      </c>
      <c r="C2081">
        <v>1</v>
      </c>
      <c r="D2081">
        <v>1</v>
      </c>
      <c r="E2081">
        <v>0</v>
      </c>
      <c r="F2081">
        <v>0</v>
      </c>
      <c r="G2081" t="s">
        <v>267</v>
      </c>
      <c r="H2081" t="s">
        <v>265</v>
      </c>
      <c r="I2081" t="s">
        <v>1096</v>
      </c>
      <c r="J2081" t="s">
        <v>1097</v>
      </c>
      <c r="K2081" t="s">
        <v>1099</v>
      </c>
      <c r="L2081" t="s">
        <v>66</v>
      </c>
      <c r="M2081" t="s">
        <v>1612</v>
      </c>
      <c r="N2081" t="s">
        <v>1613</v>
      </c>
      <c r="O2081">
        <v>9120</v>
      </c>
      <c r="P2081">
        <v>8250</v>
      </c>
      <c r="Q2081">
        <v>-870</v>
      </c>
      <c r="R2081">
        <v>-57260</v>
      </c>
      <c r="S2081">
        <v>-66370</v>
      </c>
      <c r="T2081">
        <v>-9110</v>
      </c>
      <c r="U2081">
        <v>74620</v>
      </c>
      <c r="V2081">
        <v>8240</v>
      </c>
      <c r="W2081">
        <v>2750</v>
      </c>
      <c r="X2081">
        <v>70535.217444904789</v>
      </c>
      <c r="Y2081">
        <v>66370</v>
      </c>
      <c r="Z2081">
        <v>90.460526315789465</v>
      </c>
      <c r="AA2081">
        <v>1.159098847362906</v>
      </c>
      <c r="AB2081">
        <v>-0.97993601641605177</v>
      </c>
      <c r="AC2081">
        <v>9110</v>
      </c>
      <c r="AD2081">
        <v>11.103000426139971</v>
      </c>
      <c r="AE2081">
        <v>0</v>
      </c>
      <c r="AF2081">
        <v>0</v>
      </c>
    </row>
    <row r="2082" spans="1:32" x14ac:dyDescent="0.35">
      <c r="A2082" s="1">
        <v>45352</v>
      </c>
      <c r="B2082">
        <v>2024</v>
      </c>
      <c r="C2082">
        <v>3</v>
      </c>
      <c r="D2082">
        <v>1</v>
      </c>
      <c r="E2082">
        <v>0</v>
      </c>
      <c r="F2082">
        <v>0</v>
      </c>
      <c r="G2082" t="s">
        <v>267</v>
      </c>
      <c r="H2082" t="s">
        <v>265</v>
      </c>
      <c r="I2082" t="s">
        <v>1096</v>
      </c>
      <c r="J2082" t="s">
        <v>1097</v>
      </c>
      <c r="K2082" t="s">
        <v>1099</v>
      </c>
      <c r="L2082" t="s">
        <v>66</v>
      </c>
      <c r="M2082" t="s">
        <v>1612</v>
      </c>
      <c r="N2082" t="s">
        <v>1615</v>
      </c>
      <c r="O2082">
        <v>9120</v>
      </c>
      <c r="P2082">
        <v>8250</v>
      </c>
      <c r="Q2082">
        <v>-870</v>
      </c>
      <c r="R2082">
        <v>9120</v>
      </c>
      <c r="S2082">
        <v>8250</v>
      </c>
      <c r="T2082">
        <v>-870</v>
      </c>
      <c r="U2082">
        <v>66370</v>
      </c>
      <c r="V2082">
        <v>9110</v>
      </c>
      <c r="W2082">
        <v>0</v>
      </c>
      <c r="X2082">
        <v>70856.135231890818</v>
      </c>
      <c r="Y2082">
        <v>-66370</v>
      </c>
      <c r="Z2082">
        <v>90.460526315789465</v>
      </c>
      <c r="AA2082">
        <v>0.90460526315789469</v>
      </c>
      <c r="AB2082">
        <v>0.11643310735196369</v>
      </c>
      <c r="AC2082">
        <v>870</v>
      </c>
      <c r="AD2082">
        <v>9.0179684793287258</v>
      </c>
      <c r="AE2082">
        <v>0</v>
      </c>
      <c r="AF2082">
        <v>0</v>
      </c>
    </row>
    <row r="2083" spans="1:32" x14ac:dyDescent="0.35">
      <c r="A2083" s="1">
        <v>45383</v>
      </c>
      <c r="B2083">
        <v>2024</v>
      </c>
      <c r="C2083">
        <v>4</v>
      </c>
      <c r="D2083">
        <v>2</v>
      </c>
      <c r="E2083">
        <v>0</v>
      </c>
      <c r="F2083">
        <v>0</v>
      </c>
      <c r="G2083" t="s">
        <v>267</v>
      </c>
      <c r="H2083" t="s">
        <v>265</v>
      </c>
      <c r="I2083" t="s">
        <v>1096</v>
      </c>
      <c r="J2083" t="s">
        <v>1097</v>
      </c>
      <c r="K2083" t="s">
        <v>1099</v>
      </c>
      <c r="L2083" t="s">
        <v>66</v>
      </c>
      <c r="M2083" t="s">
        <v>1612</v>
      </c>
      <c r="N2083" t="s">
        <v>1616</v>
      </c>
      <c r="O2083">
        <v>9120</v>
      </c>
      <c r="P2083">
        <v>8250</v>
      </c>
      <c r="Q2083">
        <v>-870</v>
      </c>
      <c r="R2083">
        <v>-57260</v>
      </c>
      <c r="S2083">
        <v>-66370</v>
      </c>
      <c r="T2083">
        <v>-9110</v>
      </c>
      <c r="U2083">
        <v>8250</v>
      </c>
      <c r="V2083">
        <v>-870</v>
      </c>
      <c r="W2083">
        <v>2750</v>
      </c>
      <c r="X2083">
        <v>66540.697321263477</v>
      </c>
      <c r="Y2083">
        <v>74620</v>
      </c>
      <c r="Z2083">
        <v>90.460526315789465</v>
      </c>
      <c r="AA2083">
        <v>1.159098847362906</v>
      </c>
      <c r="AB2083">
        <v>-1.038762784018981</v>
      </c>
      <c r="AC2083">
        <v>9110</v>
      </c>
      <c r="AD2083">
        <v>11.103000426139971</v>
      </c>
      <c r="AE2083">
        <v>0</v>
      </c>
      <c r="AF2083">
        <v>0</v>
      </c>
    </row>
    <row r="2084" spans="1:32" x14ac:dyDescent="0.35">
      <c r="A2084" s="1">
        <v>45474</v>
      </c>
      <c r="B2084">
        <v>2024</v>
      </c>
      <c r="C2084">
        <v>7</v>
      </c>
      <c r="D2084">
        <v>3</v>
      </c>
      <c r="E2084">
        <v>1</v>
      </c>
      <c r="F2084">
        <v>0</v>
      </c>
      <c r="G2084" t="s">
        <v>267</v>
      </c>
      <c r="H2084" t="s">
        <v>265</v>
      </c>
      <c r="I2084" t="s">
        <v>1096</v>
      </c>
      <c r="J2084" t="s">
        <v>1097</v>
      </c>
      <c r="K2084" t="s">
        <v>1099</v>
      </c>
      <c r="L2084" t="s">
        <v>66</v>
      </c>
      <c r="M2084" t="s">
        <v>1612</v>
      </c>
      <c r="N2084" t="s">
        <v>1619</v>
      </c>
      <c r="O2084">
        <v>9120</v>
      </c>
      <c r="P2084">
        <v>8250</v>
      </c>
      <c r="Q2084">
        <v>-870</v>
      </c>
      <c r="R2084">
        <v>-57260</v>
      </c>
      <c r="S2084">
        <v>-66370</v>
      </c>
      <c r="T2084">
        <v>-9110</v>
      </c>
      <c r="U2084">
        <v>66370</v>
      </c>
      <c r="V2084">
        <v>9110</v>
      </c>
      <c r="W2084">
        <v>22123.333333333332</v>
      </c>
      <c r="X2084">
        <v>76637.474732230927</v>
      </c>
      <c r="Y2084">
        <v>-74620</v>
      </c>
      <c r="Z2084">
        <v>90.460526315789465</v>
      </c>
      <c r="AA2084">
        <v>1.159098847362906</v>
      </c>
      <c r="AB2084">
        <v>-1.1547005383792515</v>
      </c>
      <c r="AC2084">
        <v>9110</v>
      </c>
      <c r="AD2084">
        <v>11.103000426139971</v>
      </c>
      <c r="AE2084">
        <v>0</v>
      </c>
      <c r="AF2084">
        <v>0</v>
      </c>
    </row>
    <row r="2085" spans="1:32" x14ac:dyDescent="0.35">
      <c r="A2085" s="1">
        <v>45505</v>
      </c>
      <c r="B2085">
        <v>2024</v>
      </c>
      <c r="C2085">
        <v>8</v>
      </c>
      <c r="D2085">
        <v>3</v>
      </c>
      <c r="E2085">
        <v>1</v>
      </c>
      <c r="F2085">
        <v>0</v>
      </c>
      <c r="G2085" t="s">
        <v>267</v>
      </c>
      <c r="H2085" t="s">
        <v>265</v>
      </c>
      <c r="I2085" t="s">
        <v>1096</v>
      </c>
      <c r="J2085" t="s">
        <v>1097</v>
      </c>
      <c r="K2085" t="s">
        <v>1099</v>
      </c>
      <c r="L2085" t="s">
        <v>66</v>
      </c>
      <c r="M2085" t="s">
        <v>1612</v>
      </c>
      <c r="N2085" t="s">
        <v>1620</v>
      </c>
      <c r="O2085">
        <v>9160</v>
      </c>
      <c r="P2085">
        <v>8250</v>
      </c>
      <c r="Q2085">
        <v>-910</v>
      </c>
      <c r="R2085">
        <v>9160</v>
      </c>
      <c r="S2085">
        <v>8250</v>
      </c>
      <c r="T2085">
        <v>-910</v>
      </c>
      <c r="U2085">
        <v>-74620</v>
      </c>
      <c r="V2085">
        <v>-8240</v>
      </c>
      <c r="W2085">
        <v>-44246.666666666664</v>
      </c>
      <c r="X2085">
        <v>45650.198612200293</v>
      </c>
      <c r="Y2085">
        <v>74660</v>
      </c>
      <c r="Z2085">
        <v>90.06550218340611</v>
      </c>
      <c r="AA2085">
        <v>0.9006550218340611</v>
      </c>
      <c r="AB2085">
        <v>1.1499767418894999</v>
      </c>
      <c r="AC2085">
        <v>910</v>
      </c>
      <c r="AD2085">
        <v>9.0179684793287258</v>
      </c>
      <c r="AE2085">
        <v>0</v>
      </c>
      <c r="AF2085">
        <v>0</v>
      </c>
    </row>
    <row r="2086" spans="1:32" x14ac:dyDescent="0.35">
      <c r="A2086" s="1">
        <v>45292</v>
      </c>
      <c r="B2086">
        <v>2024</v>
      </c>
      <c r="C2086">
        <v>1</v>
      </c>
      <c r="D2086">
        <v>1</v>
      </c>
      <c r="E2086">
        <v>0</v>
      </c>
      <c r="F2086">
        <v>0</v>
      </c>
      <c r="G2086" t="s">
        <v>267</v>
      </c>
      <c r="H2086" t="s">
        <v>265</v>
      </c>
      <c r="I2086" t="s">
        <v>969</v>
      </c>
      <c r="J2086" t="s">
        <v>970</v>
      </c>
      <c r="K2086" t="s">
        <v>972</v>
      </c>
      <c r="L2086" t="s">
        <v>63</v>
      </c>
      <c r="M2086" t="s">
        <v>1612</v>
      </c>
      <c r="N2086" t="s">
        <v>1613</v>
      </c>
      <c r="O2086">
        <v>205620</v>
      </c>
      <c r="P2086">
        <v>209750</v>
      </c>
      <c r="Q2086">
        <v>4130</v>
      </c>
      <c r="R2086">
        <v>72120</v>
      </c>
      <c r="S2086">
        <v>86250</v>
      </c>
      <c r="T2086">
        <v>14130</v>
      </c>
      <c r="U2086">
        <v>733000</v>
      </c>
      <c r="V2086">
        <v>134870</v>
      </c>
      <c r="W2086">
        <v>409625</v>
      </c>
      <c r="X2086">
        <v>457321.31073239964</v>
      </c>
      <c r="Y2086">
        <v>123500</v>
      </c>
      <c r="Z2086">
        <v>102.00855947864993</v>
      </c>
      <c r="AA2086">
        <v>1.1959234608985025</v>
      </c>
      <c r="AB2086">
        <v>-0.70710678118654746</v>
      </c>
      <c r="AC2086">
        <v>14130</v>
      </c>
      <c r="AD2086">
        <v>11.365005334893606</v>
      </c>
      <c r="AE2086">
        <v>0</v>
      </c>
      <c r="AF2086">
        <v>1</v>
      </c>
    </row>
    <row r="2087" spans="1:32" x14ac:dyDescent="0.35">
      <c r="A2087" s="1">
        <v>45292</v>
      </c>
      <c r="B2087">
        <v>2024</v>
      </c>
      <c r="C2087">
        <v>1</v>
      </c>
      <c r="D2087">
        <v>1</v>
      </c>
      <c r="E2087">
        <v>0</v>
      </c>
      <c r="F2087">
        <v>0</v>
      </c>
      <c r="G2087" t="s">
        <v>267</v>
      </c>
      <c r="H2087" t="s">
        <v>265</v>
      </c>
      <c r="I2087" t="s">
        <v>969</v>
      </c>
      <c r="J2087" t="s">
        <v>970</v>
      </c>
      <c r="K2087" t="s">
        <v>972</v>
      </c>
      <c r="L2087" t="s">
        <v>63</v>
      </c>
      <c r="M2087" t="s">
        <v>1612</v>
      </c>
      <c r="N2087" t="s">
        <v>1613</v>
      </c>
      <c r="O2087">
        <v>133500</v>
      </c>
      <c r="P2087">
        <v>123500</v>
      </c>
      <c r="Q2087">
        <v>-10000</v>
      </c>
      <c r="R2087">
        <v>133500</v>
      </c>
      <c r="S2087">
        <v>123500</v>
      </c>
      <c r="T2087">
        <v>-10000</v>
      </c>
      <c r="U2087">
        <v>86250</v>
      </c>
      <c r="V2087">
        <v>14130</v>
      </c>
      <c r="W2087">
        <v>314250</v>
      </c>
      <c r="X2087">
        <v>363126.09724446962</v>
      </c>
      <c r="Y2087">
        <v>0</v>
      </c>
      <c r="Z2087">
        <v>92.509363295880149</v>
      </c>
      <c r="AA2087">
        <v>0.92509363295880154</v>
      </c>
      <c r="AB2087">
        <v>-0.52529961753638488</v>
      </c>
      <c r="AC2087">
        <v>10000</v>
      </c>
      <c r="AD2087">
        <v>11.72399643505017</v>
      </c>
      <c r="AE2087">
        <v>0</v>
      </c>
      <c r="AF2087">
        <v>0</v>
      </c>
    </row>
    <row r="2088" spans="1:32" x14ac:dyDescent="0.35">
      <c r="A2088" s="1">
        <v>45323</v>
      </c>
      <c r="B2088">
        <v>2024</v>
      </c>
      <c r="C2088">
        <v>2</v>
      </c>
      <c r="D2088">
        <v>1</v>
      </c>
      <c r="E2088">
        <v>0</v>
      </c>
      <c r="F2088">
        <v>0</v>
      </c>
      <c r="G2088" t="s">
        <v>267</v>
      </c>
      <c r="H2088" t="s">
        <v>265</v>
      </c>
      <c r="I2088" t="s">
        <v>969</v>
      </c>
      <c r="J2088" t="s">
        <v>970</v>
      </c>
      <c r="K2088" t="s">
        <v>972</v>
      </c>
      <c r="L2088" t="s">
        <v>63</v>
      </c>
      <c r="M2088" t="s">
        <v>1612</v>
      </c>
      <c r="N2088" t="s">
        <v>1614</v>
      </c>
      <c r="O2088">
        <v>133500</v>
      </c>
      <c r="P2088">
        <v>123500</v>
      </c>
      <c r="Q2088">
        <v>-10000</v>
      </c>
      <c r="R2088">
        <v>-72120</v>
      </c>
      <c r="S2088">
        <v>-86250</v>
      </c>
      <c r="T2088">
        <v>-14130</v>
      </c>
      <c r="U2088">
        <v>-733000</v>
      </c>
      <c r="V2088">
        <v>-134870</v>
      </c>
      <c r="W2088">
        <v>-273083.33333333331</v>
      </c>
      <c r="X2088">
        <v>400627.34658699139</v>
      </c>
      <c r="Y2088">
        <v>0</v>
      </c>
      <c r="Z2088">
        <v>92.509363295880149</v>
      </c>
      <c r="AA2088">
        <v>1.1959234608985025</v>
      </c>
      <c r="AB2088">
        <v>0.46635192261585845</v>
      </c>
      <c r="AC2088">
        <v>14130</v>
      </c>
      <c r="AD2088">
        <v>11.365005334893606</v>
      </c>
      <c r="AE2088">
        <v>0</v>
      </c>
      <c r="AF2088">
        <v>0</v>
      </c>
    </row>
    <row r="2089" spans="1:32" x14ac:dyDescent="0.35">
      <c r="A2089" s="1">
        <v>45383</v>
      </c>
      <c r="B2089">
        <v>2024</v>
      </c>
      <c r="C2089">
        <v>4</v>
      </c>
      <c r="D2089">
        <v>2</v>
      </c>
      <c r="E2089">
        <v>0</v>
      </c>
      <c r="F2089">
        <v>0</v>
      </c>
      <c r="G2089" t="s">
        <v>267</v>
      </c>
      <c r="H2089" t="s">
        <v>265</v>
      </c>
      <c r="I2089" t="s">
        <v>969</v>
      </c>
      <c r="J2089" t="s">
        <v>970</v>
      </c>
      <c r="K2089" t="s">
        <v>972</v>
      </c>
      <c r="L2089" t="s">
        <v>63</v>
      </c>
      <c r="M2089" t="s">
        <v>1612</v>
      </c>
      <c r="N2089" t="s">
        <v>1616</v>
      </c>
      <c r="O2089">
        <v>133500</v>
      </c>
      <c r="P2089">
        <v>123500</v>
      </c>
      <c r="Q2089">
        <v>-10000</v>
      </c>
      <c r="R2089">
        <v>-670250</v>
      </c>
      <c r="S2089">
        <v>-819250</v>
      </c>
      <c r="T2089">
        <v>-149000</v>
      </c>
      <c r="U2089">
        <v>733000</v>
      </c>
      <c r="V2089">
        <v>134870</v>
      </c>
      <c r="W2089">
        <v>0</v>
      </c>
      <c r="X2089">
        <v>779711.0442336956</v>
      </c>
      <c r="Y2089">
        <v>819250</v>
      </c>
      <c r="Z2089">
        <v>92.509363295880149</v>
      </c>
      <c r="AA2089">
        <v>1.2223051100335696</v>
      </c>
      <c r="AB2089">
        <v>-1.0507097546696462</v>
      </c>
      <c r="AC2089">
        <v>149000</v>
      </c>
      <c r="AD2089">
        <v>13.616144566561061</v>
      </c>
      <c r="AE2089">
        <v>0</v>
      </c>
      <c r="AF2089">
        <v>0</v>
      </c>
    </row>
    <row r="2090" spans="1:32" x14ac:dyDescent="0.35">
      <c r="A2090" s="1">
        <v>45383</v>
      </c>
      <c r="B2090">
        <v>2024</v>
      </c>
      <c r="C2090">
        <v>4</v>
      </c>
      <c r="D2090">
        <v>2</v>
      </c>
      <c r="E2090">
        <v>0</v>
      </c>
      <c r="F2090">
        <v>0</v>
      </c>
      <c r="G2090" t="s">
        <v>267</v>
      </c>
      <c r="H2090" t="s">
        <v>265</v>
      </c>
      <c r="I2090" t="s">
        <v>969</v>
      </c>
      <c r="J2090" t="s">
        <v>970</v>
      </c>
      <c r="K2090" t="s">
        <v>972</v>
      </c>
      <c r="L2090" t="s">
        <v>63</v>
      </c>
      <c r="M2090" t="s">
        <v>1612</v>
      </c>
      <c r="N2090" t="s">
        <v>1616</v>
      </c>
      <c r="O2090">
        <v>205620</v>
      </c>
      <c r="P2090">
        <v>209750</v>
      </c>
      <c r="Q2090">
        <v>4130</v>
      </c>
      <c r="R2090">
        <v>-598130</v>
      </c>
      <c r="S2090">
        <v>-733000</v>
      </c>
      <c r="T2090">
        <v>-134870</v>
      </c>
      <c r="U2090">
        <v>819250</v>
      </c>
      <c r="V2090">
        <v>149000</v>
      </c>
      <c r="W2090">
        <v>-244333.33333333334</v>
      </c>
      <c r="X2090">
        <v>922099.17895708664</v>
      </c>
      <c r="Y2090">
        <v>733000</v>
      </c>
      <c r="Z2090">
        <v>102.00855947864993</v>
      </c>
      <c r="AA2090">
        <v>1.2254860983398257</v>
      </c>
      <c r="AB2090">
        <v>-0.52995022424741645</v>
      </c>
      <c r="AC2090">
        <v>134870</v>
      </c>
      <c r="AD2090">
        <v>13.504900980868788</v>
      </c>
      <c r="AE2090">
        <v>0</v>
      </c>
      <c r="AF2090">
        <v>0</v>
      </c>
    </row>
    <row r="2091" spans="1:32" x14ac:dyDescent="0.35">
      <c r="A2091" s="1">
        <v>45413</v>
      </c>
      <c r="B2091">
        <v>2024</v>
      </c>
      <c r="C2091">
        <v>5</v>
      </c>
      <c r="D2091">
        <v>2</v>
      </c>
      <c r="E2091">
        <v>1</v>
      </c>
      <c r="F2091">
        <v>0</v>
      </c>
      <c r="G2091" t="s">
        <v>267</v>
      </c>
      <c r="H2091" t="s">
        <v>265</v>
      </c>
      <c r="I2091" t="s">
        <v>969</v>
      </c>
      <c r="J2091" t="s">
        <v>970</v>
      </c>
      <c r="K2091" t="s">
        <v>972</v>
      </c>
      <c r="L2091" t="s">
        <v>63</v>
      </c>
      <c r="M2091" t="s">
        <v>1612</v>
      </c>
      <c r="N2091" t="s">
        <v>1617</v>
      </c>
      <c r="O2091">
        <v>205620</v>
      </c>
      <c r="P2091">
        <v>209750</v>
      </c>
      <c r="Q2091">
        <v>4130</v>
      </c>
      <c r="R2091">
        <v>-598130</v>
      </c>
      <c r="S2091">
        <v>-733000</v>
      </c>
      <c r="T2091">
        <v>-134870</v>
      </c>
      <c r="U2091">
        <v>733000</v>
      </c>
      <c r="V2091">
        <v>134870</v>
      </c>
      <c r="W2091">
        <v>-244333.33333333334</v>
      </c>
      <c r="X2091">
        <v>846395.49463199137</v>
      </c>
      <c r="Y2091">
        <v>-86250</v>
      </c>
      <c r="Z2091">
        <v>102.00855947864993</v>
      </c>
      <c r="AA2091">
        <v>1.2254860983398257</v>
      </c>
      <c r="AB2091">
        <v>-0.57735026918962573</v>
      </c>
      <c r="AC2091">
        <v>134870</v>
      </c>
      <c r="AD2091">
        <v>13.504900980868788</v>
      </c>
      <c r="AE2091">
        <v>0</v>
      </c>
      <c r="AF2091">
        <v>0</v>
      </c>
    </row>
    <row r="2092" spans="1:32" x14ac:dyDescent="0.35">
      <c r="A2092" s="1">
        <v>45413</v>
      </c>
      <c r="B2092">
        <v>2024</v>
      </c>
      <c r="C2092">
        <v>5</v>
      </c>
      <c r="D2092">
        <v>2</v>
      </c>
      <c r="E2092">
        <v>1</v>
      </c>
      <c r="F2092">
        <v>0</v>
      </c>
      <c r="G2092" t="s">
        <v>267</v>
      </c>
      <c r="H2092" t="s">
        <v>265</v>
      </c>
      <c r="I2092" t="s">
        <v>969</v>
      </c>
      <c r="J2092" t="s">
        <v>970</v>
      </c>
      <c r="K2092" t="s">
        <v>972</v>
      </c>
      <c r="L2092" t="s">
        <v>63</v>
      </c>
      <c r="M2092" t="s">
        <v>1612</v>
      </c>
      <c r="N2092" t="s">
        <v>1617</v>
      </c>
      <c r="O2092">
        <v>133500</v>
      </c>
      <c r="P2092">
        <v>123500</v>
      </c>
      <c r="Q2092">
        <v>-10000</v>
      </c>
      <c r="R2092">
        <v>-72120</v>
      </c>
      <c r="S2092">
        <v>-86250</v>
      </c>
      <c r="T2092">
        <v>-14130</v>
      </c>
      <c r="U2092">
        <v>-733000</v>
      </c>
      <c r="V2092">
        <v>-134870</v>
      </c>
      <c r="W2092">
        <v>-28750</v>
      </c>
      <c r="X2092">
        <v>734689.51775562984</v>
      </c>
      <c r="Y2092">
        <v>0</v>
      </c>
      <c r="Z2092">
        <v>92.509363295880149</v>
      </c>
      <c r="AA2092">
        <v>1.1959234608985025</v>
      </c>
      <c r="AB2092">
        <v>-7.8264353322549343E-2</v>
      </c>
      <c r="AC2092">
        <v>14130</v>
      </c>
      <c r="AD2092">
        <v>11.365005334893606</v>
      </c>
      <c r="AE2092">
        <v>0</v>
      </c>
      <c r="AF2092">
        <v>0</v>
      </c>
    </row>
    <row r="2093" spans="1:32" x14ac:dyDescent="0.35">
      <c r="A2093" s="1">
        <v>45474</v>
      </c>
      <c r="B2093">
        <v>2024</v>
      </c>
      <c r="C2093">
        <v>7</v>
      </c>
      <c r="D2093">
        <v>3</v>
      </c>
      <c r="E2093">
        <v>1</v>
      </c>
      <c r="F2093">
        <v>0</v>
      </c>
      <c r="G2093" t="s">
        <v>267</v>
      </c>
      <c r="H2093" t="s">
        <v>265</v>
      </c>
      <c r="I2093" t="s">
        <v>969</v>
      </c>
      <c r="J2093" t="s">
        <v>970</v>
      </c>
      <c r="K2093" t="s">
        <v>972</v>
      </c>
      <c r="L2093" t="s">
        <v>63</v>
      </c>
      <c r="M2093" t="s">
        <v>1612</v>
      </c>
      <c r="N2093" t="s">
        <v>1619</v>
      </c>
      <c r="O2093">
        <v>133500</v>
      </c>
      <c r="P2093">
        <v>123500</v>
      </c>
      <c r="Q2093">
        <v>-10000</v>
      </c>
      <c r="R2093">
        <v>-670250</v>
      </c>
      <c r="S2093">
        <v>-819250</v>
      </c>
      <c r="T2093">
        <v>-149000</v>
      </c>
      <c r="U2093">
        <v>733000</v>
      </c>
      <c r="V2093">
        <v>134870</v>
      </c>
      <c r="W2093">
        <v>0</v>
      </c>
      <c r="X2093">
        <v>779711.0442336956</v>
      </c>
      <c r="Y2093">
        <v>86250</v>
      </c>
      <c r="Z2093">
        <v>92.509363295880149</v>
      </c>
      <c r="AA2093">
        <v>1.2223051100335696</v>
      </c>
      <c r="AB2093">
        <v>-1.0507097546696462</v>
      </c>
      <c r="AC2093">
        <v>149000</v>
      </c>
      <c r="AD2093">
        <v>13.616144566561061</v>
      </c>
      <c r="AE2093">
        <v>0</v>
      </c>
      <c r="AF2093">
        <v>0</v>
      </c>
    </row>
    <row r="2094" spans="1:32" x14ac:dyDescent="0.35">
      <c r="A2094" s="1">
        <v>45474</v>
      </c>
      <c r="B2094">
        <v>2024</v>
      </c>
      <c r="C2094">
        <v>7</v>
      </c>
      <c r="D2094">
        <v>3</v>
      </c>
      <c r="E2094">
        <v>1</v>
      </c>
      <c r="F2094">
        <v>0</v>
      </c>
      <c r="G2094" t="s">
        <v>267</v>
      </c>
      <c r="H2094" t="s">
        <v>265</v>
      </c>
      <c r="I2094" t="s">
        <v>969</v>
      </c>
      <c r="J2094" t="s">
        <v>970</v>
      </c>
      <c r="K2094" t="s">
        <v>972</v>
      </c>
      <c r="L2094" t="s">
        <v>63</v>
      </c>
      <c r="M2094" t="s">
        <v>1612</v>
      </c>
      <c r="N2094" t="s">
        <v>1619</v>
      </c>
      <c r="O2094">
        <v>205620</v>
      </c>
      <c r="P2094">
        <v>209750</v>
      </c>
      <c r="Q2094">
        <v>4130</v>
      </c>
      <c r="R2094">
        <v>72120</v>
      </c>
      <c r="S2094">
        <v>86250</v>
      </c>
      <c r="T2094">
        <v>14130</v>
      </c>
      <c r="U2094">
        <v>-819250</v>
      </c>
      <c r="V2094">
        <v>-149000</v>
      </c>
      <c r="W2094">
        <v>0</v>
      </c>
      <c r="X2094">
        <v>779711.0442336956</v>
      </c>
      <c r="Y2094">
        <v>733000</v>
      </c>
      <c r="Z2094">
        <v>102.00855947864993</v>
      </c>
      <c r="AA2094">
        <v>1.1959234608985025</v>
      </c>
      <c r="AB2094">
        <v>0.11061790215472321</v>
      </c>
      <c r="AC2094">
        <v>14130</v>
      </c>
      <c r="AD2094">
        <v>11.365005334893606</v>
      </c>
      <c r="AE2094">
        <v>0</v>
      </c>
      <c r="AF2094">
        <v>1</v>
      </c>
    </row>
    <row r="2095" spans="1:32" x14ac:dyDescent="0.35">
      <c r="A2095" s="1">
        <v>45505</v>
      </c>
      <c r="B2095">
        <v>2024</v>
      </c>
      <c r="C2095">
        <v>8</v>
      </c>
      <c r="D2095">
        <v>3</v>
      </c>
      <c r="E2095">
        <v>1</v>
      </c>
      <c r="F2095">
        <v>0</v>
      </c>
      <c r="G2095" t="s">
        <v>267</v>
      </c>
      <c r="H2095" t="s">
        <v>265</v>
      </c>
      <c r="I2095" t="s">
        <v>969</v>
      </c>
      <c r="J2095" t="s">
        <v>970</v>
      </c>
      <c r="K2095" t="s">
        <v>972</v>
      </c>
      <c r="L2095" t="s">
        <v>63</v>
      </c>
      <c r="M2095" t="s">
        <v>1612</v>
      </c>
      <c r="N2095" t="s">
        <v>1620</v>
      </c>
      <c r="O2095">
        <v>205660</v>
      </c>
      <c r="P2095">
        <v>209750</v>
      </c>
      <c r="Q2095">
        <v>4090</v>
      </c>
      <c r="R2095">
        <v>-598090</v>
      </c>
      <c r="S2095">
        <v>-733000</v>
      </c>
      <c r="T2095">
        <v>-134910</v>
      </c>
      <c r="U2095">
        <v>733000</v>
      </c>
      <c r="V2095">
        <v>134870</v>
      </c>
      <c r="W2095">
        <v>28750</v>
      </c>
      <c r="X2095">
        <v>734689.51775562984</v>
      </c>
      <c r="Y2095">
        <v>-86250</v>
      </c>
      <c r="Z2095">
        <v>101.98871924535642</v>
      </c>
      <c r="AA2095">
        <v>1.2255680583189821</v>
      </c>
      <c r="AB2095">
        <v>-1.0368325416252515</v>
      </c>
      <c r="AC2095">
        <v>134910</v>
      </c>
      <c r="AD2095">
        <v>13.504900980868788</v>
      </c>
      <c r="AE2095">
        <v>0</v>
      </c>
      <c r="AF2095">
        <v>0</v>
      </c>
    </row>
    <row r="2096" spans="1:32" x14ac:dyDescent="0.35">
      <c r="A2096" s="1">
        <v>45505</v>
      </c>
      <c r="B2096">
        <v>2024</v>
      </c>
      <c r="C2096">
        <v>8</v>
      </c>
      <c r="D2096">
        <v>3</v>
      </c>
      <c r="E2096">
        <v>1</v>
      </c>
      <c r="F2096">
        <v>0</v>
      </c>
      <c r="G2096" t="s">
        <v>267</v>
      </c>
      <c r="H2096" t="s">
        <v>265</v>
      </c>
      <c r="I2096" t="s">
        <v>969</v>
      </c>
      <c r="J2096" t="s">
        <v>970</v>
      </c>
      <c r="K2096" t="s">
        <v>972</v>
      </c>
      <c r="L2096" t="s">
        <v>63</v>
      </c>
      <c r="M2096" t="s">
        <v>1612</v>
      </c>
      <c r="N2096" t="s">
        <v>1620</v>
      </c>
      <c r="O2096">
        <v>133500</v>
      </c>
      <c r="P2096">
        <v>123500</v>
      </c>
      <c r="Q2096">
        <v>-10000</v>
      </c>
      <c r="R2096">
        <v>-72160</v>
      </c>
      <c r="S2096">
        <v>-86250</v>
      </c>
      <c r="T2096">
        <v>-14090</v>
      </c>
      <c r="U2096">
        <v>-733000</v>
      </c>
      <c r="V2096">
        <v>-134910</v>
      </c>
      <c r="W2096">
        <v>-28750</v>
      </c>
      <c r="X2096">
        <v>734689.51775562984</v>
      </c>
      <c r="Y2096">
        <v>819250</v>
      </c>
      <c r="Z2096">
        <v>92.509363295880149</v>
      </c>
      <c r="AA2096">
        <v>1.1952605321507761</v>
      </c>
      <c r="AB2096">
        <v>-7.8264353322549343E-2</v>
      </c>
      <c r="AC2096">
        <v>14090</v>
      </c>
      <c r="AD2096">
        <v>11.365005334893606</v>
      </c>
      <c r="AE2096">
        <v>0</v>
      </c>
      <c r="AF2096">
        <v>0</v>
      </c>
    </row>
    <row r="2097" spans="1:32" x14ac:dyDescent="0.35">
      <c r="A2097" s="1">
        <v>45323</v>
      </c>
      <c r="B2097">
        <v>2024</v>
      </c>
      <c r="C2097">
        <v>2</v>
      </c>
      <c r="D2097">
        <v>1</v>
      </c>
      <c r="E2097">
        <v>0</v>
      </c>
      <c r="F2097">
        <v>0</v>
      </c>
      <c r="G2097" t="s">
        <v>267</v>
      </c>
      <c r="H2097" t="s">
        <v>265</v>
      </c>
      <c r="I2097" t="s">
        <v>687</v>
      </c>
      <c r="J2097" t="s">
        <v>688</v>
      </c>
      <c r="K2097" t="s">
        <v>690</v>
      </c>
      <c r="L2097" t="s">
        <v>66</v>
      </c>
      <c r="M2097" t="s">
        <v>1612</v>
      </c>
      <c r="N2097" t="s">
        <v>1614</v>
      </c>
      <c r="O2097">
        <v>47250</v>
      </c>
      <c r="P2097">
        <v>36750</v>
      </c>
      <c r="Q2097">
        <v>-10500</v>
      </c>
      <c r="R2097">
        <v>47250</v>
      </c>
      <c r="S2097">
        <v>36750</v>
      </c>
      <c r="T2097">
        <v>-10500</v>
      </c>
      <c r="U2097">
        <v>-36750</v>
      </c>
      <c r="V2097">
        <v>10500</v>
      </c>
      <c r="W2097">
        <v>12250</v>
      </c>
      <c r="X2097">
        <v>42435.244785437491</v>
      </c>
      <c r="Y2097">
        <v>-36750</v>
      </c>
      <c r="Z2097">
        <v>77.777777777777786</v>
      </c>
      <c r="AA2097">
        <v>0.77777777777777779</v>
      </c>
      <c r="AB2097">
        <v>0.57735026918962584</v>
      </c>
      <c r="AC2097">
        <v>10500</v>
      </c>
      <c r="AD2097">
        <v>10.511893504640982</v>
      </c>
      <c r="AE2097">
        <v>0</v>
      </c>
      <c r="AF2097">
        <v>0</v>
      </c>
    </row>
    <row r="2098" spans="1:32" x14ac:dyDescent="0.35">
      <c r="A2098" s="1">
        <v>45383</v>
      </c>
      <c r="B2098">
        <v>2024</v>
      </c>
      <c r="C2098">
        <v>4</v>
      </c>
      <c r="D2098">
        <v>2</v>
      </c>
      <c r="E2098">
        <v>0</v>
      </c>
      <c r="F2098">
        <v>0</v>
      </c>
      <c r="G2098" t="s">
        <v>267</v>
      </c>
      <c r="H2098" t="s">
        <v>265</v>
      </c>
      <c r="I2098" t="s">
        <v>687</v>
      </c>
      <c r="J2098" t="s">
        <v>688</v>
      </c>
      <c r="K2098" t="s">
        <v>690</v>
      </c>
      <c r="L2098" t="s">
        <v>66</v>
      </c>
      <c r="M2098" t="s">
        <v>1612</v>
      </c>
      <c r="N2098" t="s">
        <v>1616</v>
      </c>
      <c r="O2098">
        <v>47250</v>
      </c>
      <c r="P2098">
        <v>36750</v>
      </c>
      <c r="Q2098">
        <v>-10500</v>
      </c>
      <c r="R2098">
        <v>47250</v>
      </c>
      <c r="S2098">
        <v>36750</v>
      </c>
      <c r="T2098">
        <v>-10500</v>
      </c>
      <c r="U2098">
        <v>-36750</v>
      </c>
      <c r="V2098">
        <v>10500</v>
      </c>
      <c r="W2098">
        <v>12250</v>
      </c>
      <c r="X2098">
        <v>42435.244785437491</v>
      </c>
      <c r="Y2098">
        <v>-36750</v>
      </c>
      <c r="Z2098">
        <v>77.777777777777786</v>
      </c>
      <c r="AA2098">
        <v>0.77777777777777779</v>
      </c>
      <c r="AB2098">
        <v>0.57735026918962584</v>
      </c>
      <c r="AC2098">
        <v>10500</v>
      </c>
      <c r="AD2098">
        <v>10.511893504640982</v>
      </c>
      <c r="AE2098">
        <v>0</v>
      </c>
      <c r="AF2098">
        <v>0</v>
      </c>
    </row>
    <row r="2099" spans="1:32" x14ac:dyDescent="0.35">
      <c r="A2099" s="1">
        <v>45413</v>
      </c>
      <c r="B2099">
        <v>2024</v>
      </c>
      <c r="C2099">
        <v>5</v>
      </c>
      <c r="D2099">
        <v>2</v>
      </c>
      <c r="E2099">
        <v>1</v>
      </c>
      <c r="F2099">
        <v>0</v>
      </c>
      <c r="G2099" t="s">
        <v>267</v>
      </c>
      <c r="H2099" t="s">
        <v>265</v>
      </c>
      <c r="I2099" t="s">
        <v>687</v>
      </c>
      <c r="J2099" t="s">
        <v>688</v>
      </c>
      <c r="K2099" t="s">
        <v>690</v>
      </c>
      <c r="L2099" t="s">
        <v>66</v>
      </c>
      <c r="M2099" t="s">
        <v>1612</v>
      </c>
      <c r="N2099" t="s">
        <v>1617</v>
      </c>
      <c r="O2099">
        <v>47250</v>
      </c>
      <c r="P2099">
        <v>36750</v>
      </c>
      <c r="Q2099">
        <v>-10500</v>
      </c>
      <c r="R2099">
        <v>47250</v>
      </c>
      <c r="S2099">
        <v>36750</v>
      </c>
      <c r="T2099">
        <v>-10500</v>
      </c>
      <c r="U2099">
        <v>-36750</v>
      </c>
      <c r="V2099">
        <v>10500</v>
      </c>
      <c r="W2099">
        <v>12250</v>
      </c>
      <c r="X2099">
        <v>42435.244785437491</v>
      </c>
      <c r="Y2099">
        <v>0</v>
      </c>
      <c r="Z2099">
        <v>77.777777777777786</v>
      </c>
      <c r="AA2099">
        <v>0.77777777777777779</v>
      </c>
      <c r="AB2099">
        <v>0.57735026918962584</v>
      </c>
      <c r="AC2099">
        <v>10500</v>
      </c>
      <c r="AD2099">
        <v>10.511893504640982</v>
      </c>
      <c r="AE2099">
        <v>0</v>
      </c>
      <c r="AF2099">
        <v>0</v>
      </c>
    </row>
    <row r="2100" spans="1:32" x14ac:dyDescent="0.35">
      <c r="A2100" s="1">
        <v>45474</v>
      </c>
      <c r="B2100">
        <v>2024</v>
      </c>
      <c r="C2100">
        <v>7</v>
      </c>
      <c r="D2100">
        <v>3</v>
      </c>
      <c r="E2100">
        <v>1</v>
      </c>
      <c r="F2100">
        <v>0</v>
      </c>
      <c r="G2100" t="s">
        <v>267</v>
      </c>
      <c r="H2100" t="s">
        <v>265</v>
      </c>
      <c r="I2100" t="s">
        <v>687</v>
      </c>
      <c r="J2100" t="s">
        <v>688</v>
      </c>
      <c r="K2100" t="s">
        <v>690</v>
      </c>
      <c r="L2100" t="s">
        <v>66</v>
      </c>
      <c r="M2100" t="s">
        <v>1612</v>
      </c>
      <c r="N2100" t="s">
        <v>1619</v>
      </c>
      <c r="O2100">
        <v>47250</v>
      </c>
      <c r="P2100">
        <v>36750</v>
      </c>
      <c r="Q2100">
        <v>-10500</v>
      </c>
      <c r="R2100">
        <v>47250</v>
      </c>
      <c r="S2100">
        <v>36750</v>
      </c>
      <c r="T2100">
        <v>-10500</v>
      </c>
      <c r="U2100">
        <v>-36750</v>
      </c>
      <c r="V2100">
        <v>10500</v>
      </c>
      <c r="W2100">
        <v>0</v>
      </c>
      <c r="X2100">
        <v>36750</v>
      </c>
      <c r="Y2100">
        <v>-36750</v>
      </c>
      <c r="Z2100">
        <v>77.777777777777786</v>
      </c>
      <c r="AA2100">
        <v>0.77777777777777779</v>
      </c>
      <c r="AB2100">
        <v>1</v>
      </c>
      <c r="AC2100">
        <v>10500</v>
      </c>
      <c r="AD2100">
        <v>10.511893504640982</v>
      </c>
      <c r="AE2100">
        <v>0</v>
      </c>
      <c r="AF2100">
        <v>0</v>
      </c>
    </row>
    <row r="2101" spans="1:32" x14ac:dyDescent="0.35">
      <c r="A2101" s="1">
        <v>45505</v>
      </c>
      <c r="B2101">
        <v>2024</v>
      </c>
      <c r="C2101">
        <v>8</v>
      </c>
      <c r="D2101">
        <v>3</v>
      </c>
      <c r="E2101">
        <v>1</v>
      </c>
      <c r="F2101">
        <v>0</v>
      </c>
      <c r="G2101" t="s">
        <v>267</v>
      </c>
      <c r="H2101" t="s">
        <v>265</v>
      </c>
      <c r="I2101" t="s">
        <v>687</v>
      </c>
      <c r="J2101" t="s">
        <v>688</v>
      </c>
      <c r="K2101" t="s">
        <v>690</v>
      </c>
      <c r="L2101" t="s">
        <v>66</v>
      </c>
      <c r="M2101" t="s">
        <v>1612</v>
      </c>
      <c r="N2101" t="s">
        <v>1620</v>
      </c>
      <c r="O2101">
        <v>47250</v>
      </c>
      <c r="P2101">
        <v>36750</v>
      </c>
      <c r="Q2101">
        <v>-10500</v>
      </c>
      <c r="R2101">
        <v>47250</v>
      </c>
      <c r="S2101">
        <v>36750</v>
      </c>
      <c r="T2101">
        <v>-10500</v>
      </c>
      <c r="U2101">
        <v>-36750</v>
      </c>
      <c r="V2101">
        <v>10500</v>
      </c>
      <c r="W2101">
        <v>12250</v>
      </c>
      <c r="X2101">
        <v>42435.244785437491</v>
      </c>
      <c r="Y2101">
        <v>-36750</v>
      </c>
      <c r="Z2101">
        <v>77.777777777777786</v>
      </c>
      <c r="AA2101">
        <v>0.77777777777777779</v>
      </c>
      <c r="AB2101">
        <v>0.57735026918962584</v>
      </c>
      <c r="AC2101">
        <v>10500</v>
      </c>
      <c r="AD2101">
        <v>10.511893504640982</v>
      </c>
      <c r="AE2101">
        <v>0</v>
      </c>
      <c r="AF2101">
        <v>0</v>
      </c>
    </row>
    <row r="2102" spans="1:32" x14ac:dyDescent="0.35">
      <c r="A2102" s="1">
        <v>45292</v>
      </c>
      <c r="B2102">
        <v>2024</v>
      </c>
      <c r="C2102">
        <v>1</v>
      </c>
      <c r="D2102">
        <v>1</v>
      </c>
      <c r="E2102">
        <v>0</v>
      </c>
      <c r="F2102">
        <v>0</v>
      </c>
      <c r="G2102" t="s">
        <v>267</v>
      </c>
      <c r="H2102" t="s">
        <v>265</v>
      </c>
      <c r="I2102" t="s">
        <v>1129</v>
      </c>
      <c r="J2102" t="s">
        <v>1130</v>
      </c>
      <c r="K2102" t="s">
        <v>1132</v>
      </c>
      <c r="L2102" t="s">
        <v>60</v>
      </c>
      <c r="M2102" t="s">
        <v>1612</v>
      </c>
      <c r="N2102" t="s">
        <v>1613</v>
      </c>
      <c r="O2102">
        <v>6250</v>
      </c>
      <c r="P2102">
        <v>6120</v>
      </c>
      <c r="Q2102">
        <v>-130</v>
      </c>
      <c r="R2102">
        <v>6250</v>
      </c>
      <c r="S2102">
        <v>2120</v>
      </c>
      <c r="T2102">
        <v>-4130</v>
      </c>
      <c r="U2102">
        <v>4000</v>
      </c>
      <c r="V2102">
        <v>4000</v>
      </c>
      <c r="W2102">
        <v>3060</v>
      </c>
      <c r="X2102">
        <v>1329.3607486307094</v>
      </c>
      <c r="Y2102">
        <v>-2120</v>
      </c>
      <c r="Z2102">
        <v>97.92</v>
      </c>
      <c r="AA2102">
        <v>0.3392</v>
      </c>
      <c r="AB2102">
        <v>-0.70710678118654746</v>
      </c>
      <c r="AC2102">
        <v>4130</v>
      </c>
      <c r="AD2102">
        <v>7.6591713676660582</v>
      </c>
      <c r="AE2102">
        <v>0</v>
      </c>
      <c r="AF2102">
        <v>0</v>
      </c>
    </row>
    <row r="2103" spans="1:32" x14ac:dyDescent="0.35">
      <c r="A2103" s="1">
        <v>45323</v>
      </c>
      <c r="B2103">
        <v>2024</v>
      </c>
      <c r="C2103">
        <v>2</v>
      </c>
      <c r="D2103">
        <v>1</v>
      </c>
      <c r="E2103">
        <v>0</v>
      </c>
      <c r="F2103">
        <v>0</v>
      </c>
      <c r="G2103" t="s">
        <v>267</v>
      </c>
      <c r="H2103" t="s">
        <v>265</v>
      </c>
      <c r="I2103" t="s">
        <v>1129</v>
      </c>
      <c r="J2103" t="s">
        <v>1130</v>
      </c>
      <c r="K2103" t="s">
        <v>1132</v>
      </c>
      <c r="L2103" t="s">
        <v>60</v>
      </c>
      <c r="M2103" t="s">
        <v>1612</v>
      </c>
      <c r="N2103" t="s">
        <v>1614</v>
      </c>
      <c r="O2103">
        <v>0</v>
      </c>
      <c r="P2103">
        <v>4000</v>
      </c>
      <c r="Q2103">
        <v>4000</v>
      </c>
      <c r="R2103">
        <v>-6250</v>
      </c>
      <c r="S2103">
        <v>-2120</v>
      </c>
      <c r="T2103">
        <v>4130</v>
      </c>
      <c r="U2103">
        <v>2120</v>
      </c>
      <c r="V2103">
        <v>-4130</v>
      </c>
      <c r="W2103">
        <v>1333.3333333333333</v>
      </c>
      <c r="X2103">
        <v>3134.9215832829586</v>
      </c>
      <c r="Y2103">
        <v>2120</v>
      </c>
      <c r="Z2103">
        <v>100</v>
      </c>
      <c r="AA2103">
        <v>0.3392</v>
      </c>
      <c r="AB2103">
        <v>-1.1015692870112963</v>
      </c>
      <c r="AC2103">
        <v>4130</v>
      </c>
      <c r="AD2103">
        <v>7.6591713676660582</v>
      </c>
      <c r="AE2103">
        <v>0</v>
      </c>
      <c r="AF2103">
        <v>1</v>
      </c>
    </row>
    <row r="2104" spans="1:32" x14ac:dyDescent="0.35">
      <c r="A2104" s="1">
        <v>45323</v>
      </c>
      <c r="B2104">
        <v>2024</v>
      </c>
      <c r="C2104">
        <v>2</v>
      </c>
      <c r="D2104">
        <v>1</v>
      </c>
      <c r="E2104">
        <v>0</v>
      </c>
      <c r="F2104">
        <v>0</v>
      </c>
      <c r="G2104" t="s">
        <v>267</v>
      </c>
      <c r="H2104" t="s">
        <v>265</v>
      </c>
      <c r="I2104" t="s">
        <v>1129</v>
      </c>
      <c r="J2104" t="s">
        <v>1130</v>
      </c>
      <c r="K2104" t="s">
        <v>1132</v>
      </c>
      <c r="L2104" t="s">
        <v>60</v>
      </c>
      <c r="M2104" t="s">
        <v>1612</v>
      </c>
      <c r="N2104" t="s">
        <v>1614</v>
      </c>
      <c r="O2104">
        <v>6250</v>
      </c>
      <c r="P2104">
        <v>6120</v>
      </c>
      <c r="Q2104">
        <v>-130</v>
      </c>
      <c r="R2104">
        <v>6250</v>
      </c>
      <c r="S2104">
        <v>2120</v>
      </c>
      <c r="T2104">
        <v>-4130</v>
      </c>
      <c r="U2104">
        <v>-2120</v>
      </c>
      <c r="V2104">
        <v>4130</v>
      </c>
      <c r="W2104">
        <v>706.66666666666663</v>
      </c>
      <c r="X2104">
        <v>2447.9651413640136</v>
      </c>
      <c r="Y2104">
        <v>0</v>
      </c>
      <c r="Z2104">
        <v>97.92</v>
      </c>
      <c r="AA2104">
        <v>0.3392</v>
      </c>
      <c r="AB2104">
        <v>0.57735026918962573</v>
      </c>
      <c r="AC2104">
        <v>4130</v>
      </c>
      <c r="AD2104">
        <v>7.6591713676660582</v>
      </c>
      <c r="AE2104">
        <v>0</v>
      </c>
      <c r="AF2104">
        <v>0</v>
      </c>
    </row>
    <row r="2105" spans="1:32" x14ac:dyDescent="0.35">
      <c r="A2105" s="1">
        <v>45444</v>
      </c>
      <c r="B2105">
        <v>2024</v>
      </c>
      <c r="C2105">
        <v>6</v>
      </c>
      <c r="D2105">
        <v>2</v>
      </c>
      <c r="E2105">
        <v>1</v>
      </c>
      <c r="F2105">
        <v>0</v>
      </c>
      <c r="G2105" t="s">
        <v>267</v>
      </c>
      <c r="H2105" t="s">
        <v>265</v>
      </c>
      <c r="I2105" t="s">
        <v>1129</v>
      </c>
      <c r="J2105" t="s">
        <v>1130</v>
      </c>
      <c r="K2105" t="s">
        <v>1132</v>
      </c>
      <c r="L2105" t="s">
        <v>60</v>
      </c>
      <c r="M2105" t="s">
        <v>1612</v>
      </c>
      <c r="N2105" t="s">
        <v>1618</v>
      </c>
      <c r="O2105">
        <v>6250</v>
      </c>
      <c r="P2105">
        <v>6120</v>
      </c>
      <c r="Q2105">
        <v>-130</v>
      </c>
      <c r="R2105">
        <v>6250</v>
      </c>
      <c r="S2105">
        <v>2120</v>
      </c>
      <c r="T2105">
        <v>-4130</v>
      </c>
      <c r="U2105">
        <v>-2120</v>
      </c>
      <c r="V2105">
        <v>4130</v>
      </c>
      <c r="W2105">
        <v>0</v>
      </c>
      <c r="X2105">
        <v>2120</v>
      </c>
      <c r="Y2105">
        <v>-2120</v>
      </c>
      <c r="Z2105">
        <v>97.92</v>
      </c>
      <c r="AA2105">
        <v>0.3392</v>
      </c>
      <c r="AB2105">
        <v>1</v>
      </c>
      <c r="AC2105">
        <v>4130</v>
      </c>
      <c r="AD2105">
        <v>7.6591713676660582</v>
      </c>
      <c r="AE2105">
        <v>0</v>
      </c>
      <c r="AF2105">
        <v>0</v>
      </c>
    </row>
    <row r="2106" spans="1:32" x14ac:dyDescent="0.35">
      <c r="A2106" s="1">
        <v>45444</v>
      </c>
      <c r="B2106">
        <v>2024</v>
      </c>
      <c r="C2106">
        <v>6</v>
      </c>
      <c r="D2106">
        <v>2</v>
      </c>
      <c r="E2106">
        <v>1</v>
      </c>
      <c r="F2106">
        <v>0</v>
      </c>
      <c r="G2106" t="s">
        <v>267</v>
      </c>
      <c r="H2106" t="s">
        <v>265</v>
      </c>
      <c r="I2106" t="s">
        <v>1129</v>
      </c>
      <c r="J2106" t="s">
        <v>1130</v>
      </c>
      <c r="K2106" t="s">
        <v>1132</v>
      </c>
      <c r="L2106" t="s">
        <v>60</v>
      </c>
      <c r="M2106" t="s">
        <v>1612</v>
      </c>
      <c r="N2106" t="s">
        <v>1618</v>
      </c>
      <c r="O2106">
        <v>0</v>
      </c>
      <c r="P2106">
        <v>4000</v>
      </c>
      <c r="Q2106">
        <v>4000</v>
      </c>
      <c r="R2106">
        <v>-6250</v>
      </c>
      <c r="S2106">
        <v>-2120</v>
      </c>
      <c r="T2106">
        <v>4130</v>
      </c>
      <c r="U2106">
        <v>2120</v>
      </c>
      <c r="V2106">
        <v>-4130</v>
      </c>
      <c r="W2106">
        <v>-706.66666666666663</v>
      </c>
      <c r="X2106">
        <v>2447.9651413640136</v>
      </c>
      <c r="Y2106">
        <v>0</v>
      </c>
      <c r="Z2106">
        <v>100</v>
      </c>
      <c r="AA2106">
        <v>0.3392</v>
      </c>
      <c r="AB2106">
        <v>-0.57735026918962573</v>
      </c>
      <c r="AC2106">
        <v>4130</v>
      </c>
      <c r="AD2106">
        <v>7.6591713676660582</v>
      </c>
      <c r="AE2106">
        <v>0</v>
      </c>
      <c r="AF2106">
        <v>1</v>
      </c>
    </row>
    <row r="2107" spans="1:32" x14ac:dyDescent="0.35">
      <c r="A2107" s="1">
        <v>45505</v>
      </c>
      <c r="B2107">
        <v>2024</v>
      </c>
      <c r="C2107">
        <v>8</v>
      </c>
      <c r="D2107">
        <v>3</v>
      </c>
      <c r="E2107">
        <v>1</v>
      </c>
      <c r="F2107">
        <v>0</v>
      </c>
      <c r="G2107" t="s">
        <v>267</v>
      </c>
      <c r="H2107" t="s">
        <v>265</v>
      </c>
      <c r="I2107" t="s">
        <v>1129</v>
      </c>
      <c r="J2107" t="s">
        <v>1130</v>
      </c>
      <c r="K2107" t="s">
        <v>1132</v>
      </c>
      <c r="L2107" t="s">
        <v>60</v>
      </c>
      <c r="M2107" t="s">
        <v>1612</v>
      </c>
      <c r="N2107" t="s">
        <v>1620</v>
      </c>
      <c r="O2107">
        <v>0</v>
      </c>
      <c r="P2107">
        <v>4000</v>
      </c>
      <c r="Q2107">
        <v>4000</v>
      </c>
      <c r="R2107">
        <v>-6250</v>
      </c>
      <c r="S2107">
        <v>-2120</v>
      </c>
      <c r="T2107">
        <v>4130</v>
      </c>
      <c r="U2107">
        <v>2120</v>
      </c>
      <c r="V2107">
        <v>-4130</v>
      </c>
      <c r="W2107">
        <v>0</v>
      </c>
      <c r="X2107">
        <v>2120</v>
      </c>
      <c r="Y2107">
        <v>2160</v>
      </c>
      <c r="Z2107">
        <v>100</v>
      </c>
      <c r="AA2107">
        <v>0.3392</v>
      </c>
      <c r="AB2107">
        <v>-1</v>
      </c>
      <c r="AC2107">
        <v>4130</v>
      </c>
      <c r="AD2107">
        <v>7.6591713676660582</v>
      </c>
      <c r="AE2107">
        <v>0</v>
      </c>
      <c r="AF2107">
        <v>1</v>
      </c>
    </row>
    <row r="2108" spans="1:32" x14ac:dyDescent="0.35">
      <c r="A2108" s="1">
        <v>45505</v>
      </c>
      <c r="B2108">
        <v>2024</v>
      </c>
      <c r="C2108">
        <v>8</v>
      </c>
      <c r="D2108">
        <v>3</v>
      </c>
      <c r="E2108">
        <v>1</v>
      </c>
      <c r="F2108">
        <v>0</v>
      </c>
      <c r="G2108" t="s">
        <v>267</v>
      </c>
      <c r="H2108" t="s">
        <v>265</v>
      </c>
      <c r="I2108" t="s">
        <v>1129</v>
      </c>
      <c r="J2108" t="s">
        <v>1130</v>
      </c>
      <c r="K2108" t="s">
        <v>1132</v>
      </c>
      <c r="L2108" t="s">
        <v>60</v>
      </c>
      <c r="M2108" t="s">
        <v>1612</v>
      </c>
      <c r="N2108" t="s">
        <v>1620</v>
      </c>
      <c r="O2108">
        <v>6250</v>
      </c>
      <c r="P2108">
        <v>6160</v>
      </c>
      <c r="Q2108">
        <v>-90</v>
      </c>
      <c r="R2108">
        <v>6250</v>
      </c>
      <c r="S2108">
        <v>2160</v>
      </c>
      <c r="T2108">
        <v>-4090</v>
      </c>
      <c r="U2108">
        <v>-2120</v>
      </c>
      <c r="V2108">
        <v>4130</v>
      </c>
      <c r="W2108">
        <v>720</v>
      </c>
      <c r="X2108">
        <v>2459.5934623429134</v>
      </c>
      <c r="Y2108">
        <v>2160</v>
      </c>
      <c r="Z2108">
        <v>98.56</v>
      </c>
      <c r="AA2108">
        <v>0.34560000000000002</v>
      </c>
      <c r="AB2108">
        <v>0.58546260674652784</v>
      </c>
      <c r="AC2108">
        <v>4090</v>
      </c>
      <c r="AD2108">
        <v>7.6778635006782103</v>
      </c>
      <c r="AE2108">
        <v>0</v>
      </c>
      <c r="AF2108">
        <v>0</v>
      </c>
    </row>
    <row r="2109" spans="1:32" x14ac:dyDescent="0.35">
      <c r="A2109" s="1">
        <v>45323</v>
      </c>
      <c r="B2109">
        <v>2024</v>
      </c>
      <c r="C2109">
        <v>2</v>
      </c>
      <c r="D2109">
        <v>1</v>
      </c>
      <c r="E2109">
        <v>0</v>
      </c>
      <c r="F2109">
        <v>0</v>
      </c>
      <c r="G2109" t="s">
        <v>267</v>
      </c>
      <c r="H2109" t="s">
        <v>265</v>
      </c>
      <c r="I2109" t="s">
        <v>969</v>
      </c>
      <c r="J2109" t="s">
        <v>970</v>
      </c>
      <c r="K2109" t="s">
        <v>972</v>
      </c>
      <c r="L2109" t="s">
        <v>66</v>
      </c>
      <c r="M2109" t="s">
        <v>1612</v>
      </c>
      <c r="N2109" t="s">
        <v>1614</v>
      </c>
      <c r="O2109">
        <v>0</v>
      </c>
      <c r="P2109">
        <v>0</v>
      </c>
      <c r="Q2109">
        <v>0</v>
      </c>
      <c r="R2109">
        <v>-44750</v>
      </c>
      <c r="S2109">
        <v>-44620</v>
      </c>
      <c r="T2109">
        <v>130</v>
      </c>
      <c r="U2109">
        <v>44620</v>
      </c>
      <c r="V2109">
        <v>-130</v>
      </c>
      <c r="W2109">
        <v>-14873.333333333334</v>
      </c>
      <c r="X2109">
        <v>51522.738022482197</v>
      </c>
      <c r="Y2109">
        <v>44620</v>
      </c>
      <c r="Z2109">
        <v>100</v>
      </c>
      <c r="AA2109">
        <v>0.99709497206703912</v>
      </c>
      <c r="AB2109">
        <v>-0.57735026918962573</v>
      </c>
      <c r="AC2109">
        <v>130</v>
      </c>
      <c r="AD2109">
        <v>10.705937467986523</v>
      </c>
      <c r="AE2109">
        <v>0</v>
      </c>
      <c r="AF2109">
        <v>1</v>
      </c>
    </row>
    <row r="2110" spans="1:32" x14ac:dyDescent="0.35">
      <c r="A2110" s="1">
        <v>45352</v>
      </c>
      <c r="B2110">
        <v>2024</v>
      </c>
      <c r="C2110">
        <v>3</v>
      </c>
      <c r="D2110">
        <v>1</v>
      </c>
      <c r="E2110">
        <v>0</v>
      </c>
      <c r="F2110">
        <v>0</v>
      </c>
      <c r="G2110" t="s">
        <v>267</v>
      </c>
      <c r="H2110" t="s">
        <v>265</v>
      </c>
      <c r="I2110" t="s">
        <v>969</v>
      </c>
      <c r="J2110" t="s">
        <v>970</v>
      </c>
      <c r="K2110" t="s">
        <v>972</v>
      </c>
      <c r="L2110" t="s">
        <v>66</v>
      </c>
      <c r="M2110" t="s">
        <v>1612</v>
      </c>
      <c r="N2110" t="s">
        <v>1615</v>
      </c>
      <c r="O2110">
        <v>0</v>
      </c>
      <c r="P2110">
        <v>0</v>
      </c>
      <c r="Q2110">
        <v>0</v>
      </c>
      <c r="R2110">
        <v>-44750</v>
      </c>
      <c r="S2110">
        <v>-44620</v>
      </c>
      <c r="T2110">
        <v>130</v>
      </c>
      <c r="U2110">
        <v>44620</v>
      </c>
      <c r="V2110">
        <v>-130</v>
      </c>
      <c r="W2110">
        <v>-14873.333333333334</v>
      </c>
      <c r="X2110">
        <v>51522.738022482197</v>
      </c>
      <c r="Y2110">
        <v>44620</v>
      </c>
      <c r="Z2110">
        <v>100</v>
      </c>
      <c r="AA2110">
        <v>0.99709497206703912</v>
      </c>
      <c r="AB2110">
        <v>-0.57735026918962573</v>
      </c>
      <c r="AC2110">
        <v>130</v>
      </c>
      <c r="AD2110">
        <v>10.705937467986523</v>
      </c>
      <c r="AE2110">
        <v>0</v>
      </c>
      <c r="AF2110">
        <v>1</v>
      </c>
    </row>
    <row r="2111" spans="1:32" x14ac:dyDescent="0.35">
      <c r="A2111" s="1">
        <v>45383</v>
      </c>
      <c r="B2111">
        <v>2024</v>
      </c>
      <c r="C2111">
        <v>4</v>
      </c>
      <c r="D2111">
        <v>2</v>
      </c>
      <c r="E2111">
        <v>0</v>
      </c>
      <c r="F2111">
        <v>0</v>
      </c>
      <c r="G2111" t="s">
        <v>267</v>
      </c>
      <c r="H2111" t="s">
        <v>265</v>
      </c>
      <c r="I2111" t="s">
        <v>969</v>
      </c>
      <c r="J2111" t="s">
        <v>970</v>
      </c>
      <c r="K2111" t="s">
        <v>972</v>
      </c>
      <c r="L2111" t="s">
        <v>66</v>
      </c>
      <c r="M2111" t="s">
        <v>1612</v>
      </c>
      <c r="N2111" t="s">
        <v>1616</v>
      </c>
      <c r="O2111">
        <v>0</v>
      </c>
      <c r="P2111">
        <v>0</v>
      </c>
      <c r="Q2111">
        <v>0</v>
      </c>
      <c r="R2111">
        <v>-44750</v>
      </c>
      <c r="S2111">
        <v>-44620</v>
      </c>
      <c r="T2111">
        <v>130</v>
      </c>
      <c r="U2111">
        <v>44620</v>
      </c>
      <c r="V2111">
        <v>-130</v>
      </c>
      <c r="W2111">
        <v>-14873.333333333334</v>
      </c>
      <c r="X2111">
        <v>51522.738022482197</v>
      </c>
      <c r="Y2111">
        <v>44620</v>
      </c>
      <c r="Z2111">
        <v>100</v>
      </c>
      <c r="AA2111">
        <v>0.99709497206703912</v>
      </c>
      <c r="AB2111">
        <v>-0.57735026918962573</v>
      </c>
      <c r="AC2111">
        <v>130</v>
      </c>
      <c r="AD2111">
        <v>10.705937467986523</v>
      </c>
      <c r="AE2111">
        <v>0</v>
      </c>
      <c r="AF2111">
        <v>1</v>
      </c>
    </row>
    <row r="2112" spans="1:32" x14ac:dyDescent="0.35">
      <c r="A2112" s="1">
        <v>45413</v>
      </c>
      <c r="B2112">
        <v>2024</v>
      </c>
      <c r="C2112">
        <v>5</v>
      </c>
      <c r="D2112">
        <v>2</v>
      </c>
      <c r="E2112">
        <v>1</v>
      </c>
      <c r="F2112">
        <v>0</v>
      </c>
      <c r="G2112" t="s">
        <v>267</v>
      </c>
      <c r="H2112" t="s">
        <v>265</v>
      </c>
      <c r="I2112" t="s">
        <v>969</v>
      </c>
      <c r="J2112" t="s">
        <v>970</v>
      </c>
      <c r="K2112" t="s">
        <v>972</v>
      </c>
      <c r="L2112" t="s">
        <v>66</v>
      </c>
      <c r="M2112" t="s">
        <v>1612</v>
      </c>
      <c r="N2112" t="s">
        <v>1617</v>
      </c>
      <c r="O2112">
        <v>0</v>
      </c>
      <c r="P2112">
        <v>0</v>
      </c>
      <c r="Q2112">
        <v>0</v>
      </c>
      <c r="R2112">
        <v>-44750</v>
      </c>
      <c r="S2112">
        <v>-44620</v>
      </c>
      <c r="T2112">
        <v>130</v>
      </c>
      <c r="U2112">
        <v>44620</v>
      </c>
      <c r="V2112">
        <v>-130</v>
      </c>
      <c r="W2112">
        <v>-14873.333333333334</v>
      </c>
      <c r="X2112">
        <v>51522.738022482197</v>
      </c>
      <c r="Y2112">
        <v>0</v>
      </c>
      <c r="Z2112">
        <v>100</v>
      </c>
      <c r="AA2112">
        <v>0.99709497206703912</v>
      </c>
      <c r="AB2112">
        <v>-0.57735026918962573</v>
      </c>
      <c r="AC2112">
        <v>130</v>
      </c>
      <c r="AD2112">
        <v>10.705937467986523</v>
      </c>
      <c r="AE2112">
        <v>0</v>
      </c>
      <c r="AF2112">
        <v>1</v>
      </c>
    </row>
    <row r="2113" spans="1:32" x14ac:dyDescent="0.35">
      <c r="A2113" s="1">
        <v>45323</v>
      </c>
      <c r="B2113">
        <v>2024</v>
      </c>
      <c r="C2113">
        <v>2</v>
      </c>
      <c r="D2113">
        <v>1</v>
      </c>
      <c r="E2113">
        <v>0</v>
      </c>
      <c r="F2113">
        <v>0</v>
      </c>
      <c r="G2113" t="s">
        <v>267</v>
      </c>
      <c r="H2113" t="s">
        <v>265</v>
      </c>
      <c r="I2113" t="s">
        <v>669</v>
      </c>
      <c r="J2113" t="s">
        <v>670</v>
      </c>
      <c r="K2113" t="s">
        <v>672</v>
      </c>
      <c r="L2113" t="s">
        <v>60</v>
      </c>
      <c r="M2113" t="s">
        <v>1612</v>
      </c>
      <c r="N2113" t="s">
        <v>1614</v>
      </c>
      <c r="O2113">
        <v>0</v>
      </c>
      <c r="P2113">
        <v>0</v>
      </c>
      <c r="Q2113">
        <v>0</v>
      </c>
      <c r="R2113">
        <v>-17380</v>
      </c>
      <c r="S2113">
        <v>-16120</v>
      </c>
      <c r="T2113">
        <v>1260</v>
      </c>
      <c r="U2113">
        <v>16120</v>
      </c>
      <c r="V2113">
        <v>-880</v>
      </c>
      <c r="W2113">
        <v>-5373.333333333333</v>
      </c>
      <c r="X2113">
        <v>18613.772678673537</v>
      </c>
      <c r="Y2113">
        <v>0</v>
      </c>
      <c r="Z2113">
        <v>100</v>
      </c>
      <c r="AA2113">
        <v>0.92750287686996546</v>
      </c>
      <c r="AB2113">
        <v>-0.57735026918962573</v>
      </c>
      <c r="AC2113">
        <v>1260</v>
      </c>
      <c r="AD2113">
        <v>9.6878160160606193</v>
      </c>
      <c r="AE2113">
        <v>0</v>
      </c>
      <c r="AF2113">
        <v>1</v>
      </c>
    </row>
    <row r="2114" spans="1:32" x14ac:dyDescent="0.35">
      <c r="A2114" s="1">
        <v>45413</v>
      </c>
      <c r="B2114">
        <v>2024</v>
      </c>
      <c r="C2114">
        <v>5</v>
      </c>
      <c r="D2114">
        <v>2</v>
      </c>
      <c r="E2114">
        <v>1</v>
      </c>
      <c r="F2114">
        <v>0</v>
      </c>
      <c r="G2114" t="s">
        <v>267</v>
      </c>
      <c r="H2114" t="s">
        <v>265</v>
      </c>
      <c r="I2114" t="s">
        <v>669</v>
      </c>
      <c r="J2114" t="s">
        <v>670</v>
      </c>
      <c r="K2114" t="s">
        <v>672</v>
      </c>
      <c r="L2114" t="s">
        <v>60</v>
      </c>
      <c r="M2114" t="s">
        <v>1612</v>
      </c>
      <c r="N2114" t="s">
        <v>1617</v>
      </c>
      <c r="O2114">
        <v>0</v>
      </c>
      <c r="P2114">
        <v>0</v>
      </c>
      <c r="Q2114">
        <v>0</v>
      </c>
      <c r="R2114">
        <v>-17380</v>
      </c>
      <c r="S2114">
        <v>-16120</v>
      </c>
      <c r="T2114">
        <v>1260</v>
      </c>
      <c r="U2114">
        <v>16120</v>
      </c>
      <c r="V2114">
        <v>-880</v>
      </c>
      <c r="W2114">
        <v>-5373.333333333333</v>
      </c>
      <c r="X2114">
        <v>18613.772678673537</v>
      </c>
      <c r="Y2114">
        <v>0</v>
      </c>
      <c r="Z2114">
        <v>100</v>
      </c>
      <c r="AA2114">
        <v>0.92750287686996546</v>
      </c>
      <c r="AB2114">
        <v>-0.57735026918962573</v>
      </c>
      <c r="AC2114">
        <v>1260</v>
      </c>
      <c r="AD2114">
        <v>9.6878160160606193</v>
      </c>
      <c r="AE2114">
        <v>0</v>
      </c>
      <c r="AF2114">
        <v>1</v>
      </c>
    </row>
    <row r="2115" spans="1:32" x14ac:dyDescent="0.35">
      <c r="A2115" s="1">
        <v>45505</v>
      </c>
      <c r="B2115">
        <v>2024</v>
      </c>
      <c r="C2115">
        <v>8</v>
      </c>
      <c r="D2115">
        <v>3</v>
      </c>
      <c r="E2115">
        <v>1</v>
      </c>
      <c r="F2115">
        <v>0</v>
      </c>
      <c r="G2115" t="s">
        <v>267</v>
      </c>
      <c r="H2115" t="s">
        <v>265</v>
      </c>
      <c r="I2115" t="s">
        <v>669</v>
      </c>
      <c r="J2115" t="s">
        <v>670</v>
      </c>
      <c r="K2115" t="s">
        <v>672</v>
      </c>
      <c r="L2115" t="s">
        <v>60</v>
      </c>
      <c r="M2115" t="s">
        <v>1612</v>
      </c>
      <c r="N2115" t="s">
        <v>1620</v>
      </c>
      <c r="O2115">
        <v>0</v>
      </c>
      <c r="P2115">
        <v>0</v>
      </c>
      <c r="Q2115">
        <v>0</v>
      </c>
      <c r="R2115">
        <v>-340</v>
      </c>
      <c r="S2115">
        <v>0</v>
      </c>
      <c r="T2115">
        <v>340</v>
      </c>
      <c r="U2115">
        <v>-16160</v>
      </c>
      <c r="V2115">
        <v>840</v>
      </c>
      <c r="W2115">
        <v>-5373.333333333333</v>
      </c>
      <c r="X2115">
        <v>9341.5487652387346</v>
      </c>
      <c r="Y2115">
        <v>0</v>
      </c>
      <c r="Z2115">
        <v>100</v>
      </c>
      <c r="AA2115">
        <v>0</v>
      </c>
      <c r="AB2115">
        <v>0.57520797336393403</v>
      </c>
      <c r="AC2115">
        <v>340</v>
      </c>
      <c r="AD2115">
        <v>0</v>
      </c>
      <c r="AE2115">
        <v>0</v>
      </c>
      <c r="AF2115">
        <v>1</v>
      </c>
    </row>
    <row r="2116" spans="1:32" x14ac:dyDescent="0.35">
      <c r="A2116" s="1">
        <v>45383</v>
      </c>
      <c r="B2116">
        <v>2024</v>
      </c>
      <c r="C2116">
        <v>4</v>
      </c>
      <c r="D2116">
        <v>2</v>
      </c>
      <c r="E2116">
        <v>0</v>
      </c>
      <c r="F2116">
        <v>0</v>
      </c>
      <c r="G2116" t="s">
        <v>629</v>
      </c>
      <c r="H2116" t="s">
        <v>272</v>
      </c>
      <c r="I2116" t="s">
        <v>969</v>
      </c>
      <c r="J2116" t="s">
        <v>970</v>
      </c>
      <c r="K2116" t="s">
        <v>972</v>
      </c>
      <c r="L2116" t="s">
        <v>66</v>
      </c>
      <c r="M2116" t="s">
        <v>1612</v>
      </c>
      <c r="N2116" t="s">
        <v>1616</v>
      </c>
      <c r="O2116">
        <v>0</v>
      </c>
      <c r="P2116">
        <v>0</v>
      </c>
      <c r="Q2116">
        <v>0</v>
      </c>
      <c r="R2116">
        <v>-91620</v>
      </c>
      <c r="S2116">
        <v>-142120</v>
      </c>
      <c r="T2116">
        <v>-50500</v>
      </c>
      <c r="U2116">
        <v>142120</v>
      </c>
      <c r="V2116">
        <v>50500</v>
      </c>
      <c r="W2116">
        <v>-47373.333333333336</v>
      </c>
      <c r="X2116">
        <v>164106.04051445922</v>
      </c>
      <c r="Y2116">
        <v>142120</v>
      </c>
      <c r="Z2116">
        <v>100</v>
      </c>
      <c r="AA2116">
        <v>1.5511896965728007</v>
      </c>
      <c r="AB2116">
        <v>-0.57735026918962573</v>
      </c>
      <c r="AC2116">
        <v>50500</v>
      </c>
      <c r="AD2116">
        <v>11.864427050134964</v>
      </c>
      <c r="AE2116">
        <v>0</v>
      </c>
      <c r="AF2116">
        <v>0</v>
      </c>
    </row>
    <row r="2117" spans="1:32" x14ac:dyDescent="0.35">
      <c r="A2117" s="1">
        <v>45413</v>
      </c>
      <c r="B2117">
        <v>2024</v>
      </c>
      <c r="C2117">
        <v>5</v>
      </c>
      <c r="D2117">
        <v>2</v>
      </c>
      <c r="E2117">
        <v>1</v>
      </c>
      <c r="F2117">
        <v>0</v>
      </c>
      <c r="G2117" t="s">
        <v>629</v>
      </c>
      <c r="H2117" t="s">
        <v>272</v>
      </c>
      <c r="I2117" t="s">
        <v>969</v>
      </c>
      <c r="J2117" t="s">
        <v>970</v>
      </c>
      <c r="K2117" t="s">
        <v>972</v>
      </c>
      <c r="L2117" t="s">
        <v>66</v>
      </c>
      <c r="M2117" t="s">
        <v>1612</v>
      </c>
      <c r="N2117" t="s">
        <v>1617</v>
      </c>
      <c r="O2117">
        <v>0</v>
      </c>
      <c r="P2117">
        <v>0</v>
      </c>
      <c r="Q2117">
        <v>0</v>
      </c>
      <c r="R2117">
        <v>-91620</v>
      </c>
      <c r="S2117">
        <v>-142120</v>
      </c>
      <c r="T2117">
        <v>-50500</v>
      </c>
      <c r="U2117">
        <v>142120</v>
      </c>
      <c r="V2117">
        <v>50500</v>
      </c>
      <c r="W2117">
        <v>-47373.333333333336</v>
      </c>
      <c r="X2117">
        <v>164106.04051445922</v>
      </c>
      <c r="Y2117">
        <v>142120</v>
      </c>
      <c r="Z2117">
        <v>100</v>
      </c>
      <c r="AA2117">
        <v>1.5511896965728007</v>
      </c>
      <c r="AB2117">
        <v>-0.57735026918962573</v>
      </c>
      <c r="AC2117">
        <v>50500</v>
      </c>
      <c r="AD2117">
        <v>11.864427050134964</v>
      </c>
      <c r="AE2117">
        <v>0</v>
      </c>
      <c r="AF2117">
        <v>0</v>
      </c>
    </row>
    <row r="2118" spans="1:32" x14ac:dyDescent="0.35">
      <c r="A2118" s="1">
        <v>45444</v>
      </c>
      <c r="B2118">
        <v>2024</v>
      </c>
      <c r="C2118">
        <v>6</v>
      </c>
      <c r="D2118">
        <v>2</v>
      </c>
      <c r="E2118">
        <v>1</v>
      </c>
      <c r="F2118">
        <v>0</v>
      </c>
      <c r="G2118" t="s">
        <v>629</v>
      </c>
      <c r="H2118" t="s">
        <v>272</v>
      </c>
      <c r="I2118" t="s">
        <v>969</v>
      </c>
      <c r="J2118" t="s">
        <v>970</v>
      </c>
      <c r="K2118" t="s">
        <v>972</v>
      </c>
      <c r="L2118" t="s">
        <v>66</v>
      </c>
      <c r="M2118" t="s">
        <v>1612</v>
      </c>
      <c r="N2118" t="s">
        <v>1618</v>
      </c>
      <c r="O2118">
        <v>0</v>
      </c>
      <c r="P2118">
        <v>0</v>
      </c>
      <c r="Q2118">
        <v>0</v>
      </c>
      <c r="R2118">
        <v>-91620</v>
      </c>
      <c r="S2118">
        <v>-142120</v>
      </c>
      <c r="T2118">
        <v>-50500</v>
      </c>
      <c r="U2118">
        <v>142120</v>
      </c>
      <c r="V2118">
        <v>50500</v>
      </c>
      <c r="W2118">
        <v>-47373.333333333336</v>
      </c>
      <c r="X2118">
        <v>164106.04051445922</v>
      </c>
      <c r="Y2118">
        <v>-142120</v>
      </c>
      <c r="Z2118">
        <v>100</v>
      </c>
      <c r="AA2118">
        <v>1.5511896965728007</v>
      </c>
      <c r="AB2118">
        <v>-0.57735026918962573</v>
      </c>
      <c r="AC2118">
        <v>50500</v>
      </c>
      <c r="AD2118">
        <v>11.864427050134964</v>
      </c>
      <c r="AE2118">
        <v>0</v>
      </c>
      <c r="AF2118">
        <v>0</v>
      </c>
    </row>
    <row r="2119" spans="1:32" x14ac:dyDescent="0.35">
      <c r="A2119" s="1">
        <v>45474</v>
      </c>
      <c r="B2119">
        <v>2024</v>
      </c>
      <c r="C2119">
        <v>7</v>
      </c>
      <c r="D2119">
        <v>3</v>
      </c>
      <c r="E2119">
        <v>1</v>
      </c>
      <c r="F2119">
        <v>0</v>
      </c>
      <c r="G2119" t="s">
        <v>629</v>
      </c>
      <c r="H2119" t="s">
        <v>272</v>
      </c>
      <c r="I2119" t="s">
        <v>969</v>
      </c>
      <c r="J2119" t="s">
        <v>970</v>
      </c>
      <c r="K2119" t="s">
        <v>972</v>
      </c>
      <c r="L2119" t="s">
        <v>66</v>
      </c>
      <c r="M2119" t="s">
        <v>1612</v>
      </c>
      <c r="N2119" t="s">
        <v>1619</v>
      </c>
      <c r="O2119">
        <v>0</v>
      </c>
      <c r="P2119">
        <v>0</v>
      </c>
      <c r="Q2119">
        <v>0</v>
      </c>
      <c r="R2119">
        <v>-91620</v>
      </c>
      <c r="S2119">
        <v>-142120</v>
      </c>
      <c r="T2119">
        <v>-50500</v>
      </c>
      <c r="U2119">
        <v>-142120</v>
      </c>
      <c r="V2119">
        <v>-50500</v>
      </c>
      <c r="W2119">
        <v>-47373.333333333336</v>
      </c>
      <c r="X2119">
        <v>164106.04051445922</v>
      </c>
      <c r="Y2119">
        <v>142120</v>
      </c>
      <c r="Z2119">
        <v>100</v>
      </c>
      <c r="AA2119">
        <v>1.5511896965728007</v>
      </c>
      <c r="AB2119">
        <v>-0.57735026918962573</v>
      </c>
      <c r="AC2119">
        <v>50500</v>
      </c>
      <c r="AD2119">
        <v>11.864427050134964</v>
      </c>
      <c r="AE2119">
        <v>0</v>
      </c>
      <c r="AF2119">
        <v>0</v>
      </c>
    </row>
    <row r="2120" spans="1:32" x14ac:dyDescent="0.35">
      <c r="A2120" s="1">
        <v>45505</v>
      </c>
      <c r="B2120">
        <v>2024</v>
      </c>
      <c r="C2120">
        <v>8</v>
      </c>
      <c r="D2120">
        <v>3</v>
      </c>
      <c r="E2120">
        <v>1</v>
      </c>
      <c r="F2120">
        <v>0</v>
      </c>
      <c r="G2120" t="s">
        <v>629</v>
      </c>
      <c r="H2120" t="s">
        <v>272</v>
      </c>
      <c r="I2120" t="s">
        <v>969</v>
      </c>
      <c r="J2120" t="s">
        <v>970</v>
      </c>
      <c r="K2120" t="s">
        <v>972</v>
      </c>
      <c r="L2120" t="s">
        <v>66</v>
      </c>
      <c r="M2120" t="s">
        <v>1612</v>
      </c>
      <c r="N2120" t="s">
        <v>1620</v>
      </c>
      <c r="O2120">
        <v>0</v>
      </c>
      <c r="P2120">
        <v>0</v>
      </c>
      <c r="Q2120">
        <v>0</v>
      </c>
      <c r="R2120">
        <v>-91660</v>
      </c>
      <c r="S2120">
        <v>-142160</v>
      </c>
      <c r="T2120">
        <v>-50500</v>
      </c>
      <c r="U2120">
        <v>142120</v>
      </c>
      <c r="V2120">
        <v>50500</v>
      </c>
      <c r="W2120">
        <v>-47386.666666666664</v>
      </c>
      <c r="X2120">
        <v>164117.58873848146</v>
      </c>
      <c r="Y2120">
        <v>142160</v>
      </c>
      <c r="Z2120">
        <v>100</v>
      </c>
      <c r="AA2120">
        <v>1.5509491599389047</v>
      </c>
      <c r="AB2120">
        <v>-0.57747212874515852</v>
      </c>
      <c r="AC2120">
        <v>50500</v>
      </c>
      <c r="AD2120">
        <v>11.864708462828533</v>
      </c>
      <c r="AE2120">
        <v>0</v>
      </c>
      <c r="AF2120">
        <v>0</v>
      </c>
    </row>
    <row r="2121" spans="1:32" x14ac:dyDescent="0.35">
      <c r="A2121" s="1">
        <v>45352</v>
      </c>
      <c r="B2121">
        <v>2024</v>
      </c>
      <c r="C2121">
        <v>3</v>
      </c>
      <c r="D2121">
        <v>1</v>
      </c>
      <c r="E2121">
        <v>0</v>
      </c>
      <c r="F2121">
        <v>0</v>
      </c>
      <c r="G2121" t="s">
        <v>267</v>
      </c>
      <c r="H2121" t="s">
        <v>265</v>
      </c>
      <c r="I2121" t="s">
        <v>778</v>
      </c>
      <c r="J2121" t="s">
        <v>779</v>
      </c>
      <c r="K2121" t="s">
        <v>781</v>
      </c>
      <c r="L2121" t="s">
        <v>66</v>
      </c>
      <c r="M2121" t="s">
        <v>1612</v>
      </c>
      <c r="N2121" t="s">
        <v>1615</v>
      </c>
      <c r="O2121">
        <v>1750</v>
      </c>
      <c r="P2121">
        <v>0</v>
      </c>
      <c r="Q2121">
        <v>-1750</v>
      </c>
      <c r="R2121">
        <v>1750</v>
      </c>
      <c r="S2121">
        <v>0</v>
      </c>
      <c r="T2121">
        <v>-1750</v>
      </c>
      <c r="U2121">
        <v>0</v>
      </c>
      <c r="V2121">
        <v>120</v>
      </c>
      <c r="W2121">
        <v>-416.66666666666669</v>
      </c>
      <c r="X2121">
        <v>721.6878364870322</v>
      </c>
      <c r="Y2121">
        <v>1250</v>
      </c>
      <c r="Z2121">
        <v>0</v>
      </c>
      <c r="AA2121">
        <v>0</v>
      </c>
      <c r="AB2121">
        <v>0.57735026918962584</v>
      </c>
      <c r="AC2121">
        <v>1750</v>
      </c>
      <c r="AD2121">
        <v>0</v>
      </c>
      <c r="AE2121">
        <v>0</v>
      </c>
      <c r="AF2121">
        <v>0</v>
      </c>
    </row>
    <row r="2122" spans="1:32" x14ac:dyDescent="0.35">
      <c r="A2122" s="1">
        <v>45383</v>
      </c>
      <c r="B2122">
        <v>2024</v>
      </c>
      <c r="C2122">
        <v>4</v>
      </c>
      <c r="D2122">
        <v>2</v>
      </c>
      <c r="E2122">
        <v>0</v>
      </c>
      <c r="F2122">
        <v>0</v>
      </c>
      <c r="G2122" t="s">
        <v>267</v>
      </c>
      <c r="H2122" t="s">
        <v>265</v>
      </c>
      <c r="I2122" t="s">
        <v>778</v>
      </c>
      <c r="J2122" t="s">
        <v>779</v>
      </c>
      <c r="K2122" t="s">
        <v>781</v>
      </c>
      <c r="L2122" t="s">
        <v>66</v>
      </c>
      <c r="M2122" t="s">
        <v>1612</v>
      </c>
      <c r="N2122" t="s">
        <v>1616</v>
      </c>
      <c r="O2122">
        <v>1750</v>
      </c>
      <c r="P2122">
        <v>0</v>
      </c>
      <c r="Q2122">
        <v>-1750</v>
      </c>
      <c r="R2122">
        <v>1750</v>
      </c>
      <c r="S2122">
        <v>0</v>
      </c>
      <c r="T2122">
        <v>-1750</v>
      </c>
      <c r="U2122">
        <v>0</v>
      </c>
      <c r="V2122">
        <v>120</v>
      </c>
      <c r="W2122">
        <v>-416.66666666666669</v>
      </c>
      <c r="X2122">
        <v>721.6878364870322</v>
      </c>
      <c r="Y2122">
        <v>0</v>
      </c>
      <c r="Z2122">
        <v>0</v>
      </c>
      <c r="AA2122">
        <v>0</v>
      </c>
      <c r="AB2122">
        <v>0.57735026918962584</v>
      </c>
      <c r="AC2122">
        <v>1750</v>
      </c>
      <c r="AD2122">
        <v>0</v>
      </c>
      <c r="AE2122">
        <v>0</v>
      </c>
      <c r="AF2122">
        <v>0</v>
      </c>
    </row>
    <row r="2123" spans="1:32" x14ac:dyDescent="0.35">
      <c r="A2123" s="1">
        <v>45444</v>
      </c>
      <c r="B2123">
        <v>2024</v>
      </c>
      <c r="C2123">
        <v>6</v>
      </c>
      <c r="D2123">
        <v>2</v>
      </c>
      <c r="E2123">
        <v>1</v>
      </c>
      <c r="F2123">
        <v>0</v>
      </c>
      <c r="G2123" t="s">
        <v>267</v>
      </c>
      <c r="H2123" t="s">
        <v>265</v>
      </c>
      <c r="I2123" t="s">
        <v>778</v>
      </c>
      <c r="J2123" t="s">
        <v>779</v>
      </c>
      <c r="K2123" t="s">
        <v>781</v>
      </c>
      <c r="L2123" t="s">
        <v>66</v>
      </c>
      <c r="M2123" t="s">
        <v>1612</v>
      </c>
      <c r="N2123" t="s">
        <v>1618</v>
      </c>
      <c r="O2123">
        <v>120</v>
      </c>
      <c r="P2123">
        <v>0</v>
      </c>
      <c r="Q2123">
        <v>-120</v>
      </c>
      <c r="R2123">
        <v>120</v>
      </c>
      <c r="S2123">
        <v>0</v>
      </c>
      <c r="T2123">
        <v>-120</v>
      </c>
      <c r="U2123">
        <v>0</v>
      </c>
      <c r="V2123">
        <v>1750</v>
      </c>
      <c r="W2123">
        <v>-416.66666666666669</v>
      </c>
      <c r="X2123">
        <v>721.6878364870322</v>
      </c>
      <c r="Y2123">
        <v>0</v>
      </c>
      <c r="Z2123">
        <v>0</v>
      </c>
      <c r="AA2123">
        <v>0</v>
      </c>
      <c r="AB2123">
        <v>0.57735026918962584</v>
      </c>
      <c r="AC2123">
        <v>120</v>
      </c>
      <c r="AD2123">
        <v>0</v>
      </c>
      <c r="AE2123">
        <v>0</v>
      </c>
      <c r="AF2123">
        <v>0</v>
      </c>
    </row>
    <row r="2124" spans="1:32" x14ac:dyDescent="0.35">
      <c r="A2124" s="1">
        <v>45505</v>
      </c>
      <c r="B2124">
        <v>2024</v>
      </c>
      <c r="C2124">
        <v>8</v>
      </c>
      <c r="D2124">
        <v>3</v>
      </c>
      <c r="E2124">
        <v>1</v>
      </c>
      <c r="F2124">
        <v>0</v>
      </c>
      <c r="G2124" t="s">
        <v>267</v>
      </c>
      <c r="H2124" t="s">
        <v>265</v>
      </c>
      <c r="I2124" t="s">
        <v>778</v>
      </c>
      <c r="J2124" t="s">
        <v>779</v>
      </c>
      <c r="K2124" t="s">
        <v>781</v>
      </c>
      <c r="L2124" t="s">
        <v>66</v>
      </c>
      <c r="M2124" t="s">
        <v>1612</v>
      </c>
      <c r="N2124" t="s">
        <v>1620</v>
      </c>
      <c r="O2124">
        <v>160</v>
      </c>
      <c r="P2124">
        <v>0</v>
      </c>
      <c r="Q2124">
        <v>-160</v>
      </c>
      <c r="R2124">
        <v>160</v>
      </c>
      <c r="S2124">
        <v>0</v>
      </c>
      <c r="T2124">
        <v>-160</v>
      </c>
      <c r="U2124">
        <v>0</v>
      </c>
      <c r="V2124">
        <v>1750</v>
      </c>
      <c r="W2124">
        <v>-416.66666666666669</v>
      </c>
      <c r="X2124">
        <v>721.6878364870322</v>
      </c>
      <c r="Y2124">
        <v>1250</v>
      </c>
      <c r="Z2124">
        <v>0</v>
      </c>
      <c r="AA2124">
        <v>0</v>
      </c>
      <c r="AB2124">
        <v>0.57735026918962584</v>
      </c>
      <c r="AC2124">
        <v>160</v>
      </c>
      <c r="AD2124">
        <v>0</v>
      </c>
      <c r="AE2124">
        <v>0</v>
      </c>
      <c r="AF2124">
        <v>0</v>
      </c>
    </row>
    <row r="2125" spans="1:32" x14ac:dyDescent="0.35">
      <c r="A2125" s="1">
        <v>45352</v>
      </c>
      <c r="B2125">
        <v>2024</v>
      </c>
      <c r="C2125">
        <v>3</v>
      </c>
      <c r="D2125">
        <v>1</v>
      </c>
      <c r="E2125">
        <v>0</v>
      </c>
      <c r="F2125">
        <v>0</v>
      </c>
      <c r="G2125" t="s">
        <v>294</v>
      </c>
      <c r="H2125" t="s">
        <v>292</v>
      </c>
      <c r="I2125" t="s">
        <v>969</v>
      </c>
      <c r="J2125" t="s">
        <v>970</v>
      </c>
      <c r="K2125" t="s">
        <v>972</v>
      </c>
      <c r="L2125" t="s">
        <v>75</v>
      </c>
      <c r="M2125" t="s">
        <v>1612</v>
      </c>
      <c r="N2125" t="s">
        <v>1615</v>
      </c>
      <c r="O2125">
        <v>0</v>
      </c>
      <c r="P2125">
        <v>0</v>
      </c>
      <c r="Q2125">
        <v>0</v>
      </c>
      <c r="R2125">
        <v>-69250</v>
      </c>
      <c r="S2125">
        <v>-79880</v>
      </c>
      <c r="T2125">
        <v>-10630</v>
      </c>
      <c r="U2125">
        <v>79880</v>
      </c>
      <c r="V2125">
        <v>10630</v>
      </c>
      <c r="W2125">
        <v>-26626.666666666668</v>
      </c>
      <c r="X2125">
        <v>92237.479005734611</v>
      </c>
      <c r="Y2125">
        <v>79880</v>
      </c>
      <c r="Z2125">
        <v>100</v>
      </c>
      <c r="AA2125">
        <v>1.1535018050541517</v>
      </c>
      <c r="AB2125">
        <v>-0.57735026918962573</v>
      </c>
      <c r="AC2125">
        <v>10630</v>
      </c>
      <c r="AD2125">
        <v>11.288280787529752</v>
      </c>
      <c r="AE2125">
        <v>0</v>
      </c>
      <c r="AF2125">
        <v>0</v>
      </c>
    </row>
    <row r="2126" spans="1:32" x14ac:dyDescent="0.35">
      <c r="A2126" s="1">
        <v>45383</v>
      </c>
      <c r="B2126">
        <v>2024</v>
      </c>
      <c r="C2126">
        <v>4</v>
      </c>
      <c r="D2126">
        <v>2</v>
      </c>
      <c r="E2126">
        <v>0</v>
      </c>
      <c r="F2126">
        <v>0</v>
      </c>
      <c r="G2126" t="s">
        <v>294</v>
      </c>
      <c r="H2126" t="s">
        <v>292</v>
      </c>
      <c r="I2126" t="s">
        <v>969</v>
      </c>
      <c r="J2126" t="s">
        <v>970</v>
      </c>
      <c r="K2126" t="s">
        <v>972</v>
      </c>
      <c r="L2126" t="s">
        <v>75</v>
      </c>
      <c r="M2126" t="s">
        <v>1612</v>
      </c>
      <c r="N2126" t="s">
        <v>1616</v>
      </c>
      <c r="O2126">
        <v>0</v>
      </c>
      <c r="P2126">
        <v>0</v>
      </c>
      <c r="Q2126">
        <v>0</v>
      </c>
      <c r="R2126">
        <v>-69250</v>
      </c>
      <c r="S2126">
        <v>-79880</v>
      </c>
      <c r="T2126">
        <v>-10630</v>
      </c>
      <c r="U2126">
        <v>79880</v>
      </c>
      <c r="V2126">
        <v>10630</v>
      </c>
      <c r="W2126">
        <v>-26626.666666666668</v>
      </c>
      <c r="X2126">
        <v>92237.479005734611</v>
      </c>
      <c r="Y2126">
        <v>0</v>
      </c>
      <c r="Z2126">
        <v>100</v>
      </c>
      <c r="AA2126">
        <v>1.1535018050541517</v>
      </c>
      <c r="AB2126">
        <v>-0.57735026918962573</v>
      </c>
      <c r="AC2126">
        <v>10630</v>
      </c>
      <c r="AD2126">
        <v>11.288280787529752</v>
      </c>
      <c r="AE2126">
        <v>0</v>
      </c>
      <c r="AF2126">
        <v>0</v>
      </c>
    </row>
    <row r="2127" spans="1:32" x14ac:dyDescent="0.35">
      <c r="A2127" s="1">
        <v>45323</v>
      </c>
      <c r="B2127">
        <v>2024</v>
      </c>
      <c r="C2127">
        <v>2</v>
      </c>
      <c r="D2127">
        <v>1</v>
      </c>
      <c r="E2127">
        <v>0</v>
      </c>
      <c r="F2127">
        <v>0</v>
      </c>
      <c r="G2127" t="s">
        <v>267</v>
      </c>
      <c r="H2127" t="s">
        <v>265</v>
      </c>
      <c r="I2127" t="s">
        <v>1096</v>
      </c>
      <c r="J2127" t="s">
        <v>1097</v>
      </c>
      <c r="K2127" t="s">
        <v>1099</v>
      </c>
      <c r="L2127" t="s">
        <v>66</v>
      </c>
      <c r="M2127" t="s">
        <v>1612</v>
      </c>
      <c r="N2127" t="s">
        <v>1614</v>
      </c>
      <c r="O2127">
        <v>0</v>
      </c>
      <c r="P2127">
        <v>0</v>
      </c>
      <c r="Q2127">
        <v>0</v>
      </c>
      <c r="R2127">
        <v>-66380</v>
      </c>
      <c r="S2127">
        <v>-74620</v>
      </c>
      <c r="T2127">
        <v>-8240</v>
      </c>
      <c r="U2127">
        <v>66370</v>
      </c>
      <c r="V2127">
        <v>9110</v>
      </c>
      <c r="W2127">
        <v>-24873.333333333332</v>
      </c>
      <c r="X2127">
        <v>79126.6392141947</v>
      </c>
      <c r="Y2127">
        <v>0</v>
      </c>
      <c r="Z2127">
        <v>100</v>
      </c>
      <c r="AA2127">
        <v>1.1241337752335041</v>
      </c>
      <c r="AB2127">
        <v>-0.62869682272241012</v>
      </c>
      <c r="AC2127">
        <v>8240</v>
      </c>
      <c r="AD2127">
        <v>11.220163846775149</v>
      </c>
      <c r="AE2127">
        <v>0</v>
      </c>
      <c r="AF2127">
        <v>0</v>
      </c>
    </row>
    <row r="2128" spans="1:32" x14ac:dyDescent="0.35">
      <c r="A2128" s="1">
        <v>45352</v>
      </c>
      <c r="B2128">
        <v>2024</v>
      </c>
      <c r="C2128">
        <v>3</v>
      </c>
      <c r="D2128">
        <v>1</v>
      </c>
      <c r="E2128">
        <v>0</v>
      </c>
      <c r="F2128">
        <v>0</v>
      </c>
      <c r="G2128" t="s">
        <v>267</v>
      </c>
      <c r="H2128" t="s">
        <v>265</v>
      </c>
      <c r="I2128" t="s">
        <v>1096</v>
      </c>
      <c r="J2128" t="s">
        <v>1097</v>
      </c>
      <c r="K2128" t="s">
        <v>1099</v>
      </c>
      <c r="L2128" t="s">
        <v>66</v>
      </c>
      <c r="M2128" t="s">
        <v>1612</v>
      </c>
      <c r="N2128" t="s">
        <v>1615</v>
      </c>
      <c r="O2128">
        <v>0</v>
      </c>
      <c r="P2128">
        <v>0</v>
      </c>
      <c r="Q2128">
        <v>0</v>
      </c>
      <c r="R2128">
        <v>-66380</v>
      </c>
      <c r="S2128">
        <v>-74620</v>
      </c>
      <c r="T2128">
        <v>-8240</v>
      </c>
      <c r="U2128">
        <v>0</v>
      </c>
      <c r="V2128">
        <v>0</v>
      </c>
      <c r="W2128">
        <v>-49746.666666666664</v>
      </c>
      <c r="X2128">
        <v>43081.877086929875</v>
      </c>
      <c r="Y2128">
        <v>66370</v>
      </c>
      <c r="Z2128">
        <v>100</v>
      </c>
      <c r="AA2128">
        <v>1.1241337752335041</v>
      </c>
      <c r="AB2128">
        <v>-0.57735026918962584</v>
      </c>
      <c r="AC2128">
        <v>8240</v>
      </c>
      <c r="AD2128">
        <v>11.220163846775149</v>
      </c>
      <c r="AE2128">
        <v>0</v>
      </c>
      <c r="AF2128">
        <v>0</v>
      </c>
    </row>
    <row r="2129" spans="1:32" x14ac:dyDescent="0.35">
      <c r="A2129" s="1">
        <v>45413</v>
      </c>
      <c r="B2129">
        <v>2024</v>
      </c>
      <c r="C2129">
        <v>5</v>
      </c>
      <c r="D2129">
        <v>2</v>
      </c>
      <c r="E2129">
        <v>1</v>
      </c>
      <c r="F2129">
        <v>0</v>
      </c>
      <c r="G2129" t="s">
        <v>267</v>
      </c>
      <c r="H2129" t="s">
        <v>265</v>
      </c>
      <c r="I2129" t="s">
        <v>1096</v>
      </c>
      <c r="J2129" t="s">
        <v>1097</v>
      </c>
      <c r="K2129" t="s">
        <v>1099</v>
      </c>
      <c r="L2129" t="s">
        <v>66</v>
      </c>
      <c r="M2129" t="s">
        <v>1612</v>
      </c>
      <c r="N2129" t="s">
        <v>1617</v>
      </c>
      <c r="O2129">
        <v>0</v>
      </c>
      <c r="P2129">
        <v>0</v>
      </c>
      <c r="Q2129">
        <v>0</v>
      </c>
      <c r="R2129">
        <v>-66380</v>
      </c>
      <c r="S2129">
        <v>-74620</v>
      </c>
      <c r="T2129">
        <v>-8240</v>
      </c>
      <c r="U2129">
        <v>66370</v>
      </c>
      <c r="V2129">
        <v>9110</v>
      </c>
      <c r="W2129">
        <v>-2750</v>
      </c>
      <c r="X2129">
        <v>70535.217444904789</v>
      </c>
      <c r="Y2129">
        <v>0</v>
      </c>
      <c r="Z2129">
        <v>100</v>
      </c>
      <c r="AA2129">
        <v>1.1241337752335041</v>
      </c>
      <c r="AB2129">
        <v>-1.0189236328099196</v>
      </c>
      <c r="AC2129">
        <v>8240</v>
      </c>
      <c r="AD2129">
        <v>11.220163846775149</v>
      </c>
      <c r="AE2129">
        <v>0</v>
      </c>
      <c r="AF2129">
        <v>0</v>
      </c>
    </row>
    <row r="2130" spans="1:32" x14ac:dyDescent="0.35">
      <c r="A2130" s="1">
        <v>45474</v>
      </c>
      <c r="B2130">
        <v>2024</v>
      </c>
      <c r="C2130">
        <v>7</v>
      </c>
      <c r="D2130">
        <v>3</v>
      </c>
      <c r="E2130">
        <v>1</v>
      </c>
      <c r="F2130">
        <v>0</v>
      </c>
      <c r="G2130" t="s">
        <v>267</v>
      </c>
      <c r="H2130" t="s">
        <v>265</v>
      </c>
      <c r="I2130" t="s">
        <v>1096</v>
      </c>
      <c r="J2130" t="s">
        <v>1097</v>
      </c>
      <c r="K2130" t="s">
        <v>1099</v>
      </c>
      <c r="L2130" t="s">
        <v>66</v>
      </c>
      <c r="M2130" t="s">
        <v>1612</v>
      </c>
      <c r="N2130" t="s">
        <v>1619</v>
      </c>
      <c r="O2130">
        <v>0</v>
      </c>
      <c r="P2130">
        <v>0</v>
      </c>
      <c r="Q2130">
        <v>0</v>
      </c>
      <c r="R2130">
        <v>-66380</v>
      </c>
      <c r="S2130">
        <v>-74620</v>
      </c>
      <c r="T2130">
        <v>-8240</v>
      </c>
      <c r="U2130">
        <v>-66370</v>
      </c>
      <c r="V2130">
        <v>-9110</v>
      </c>
      <c r="W2130">
        <v>-24873.333333333332</v>
      </c>
      <c r="X2130">
        <v>79126.6392141947</v>
      </c>
      <c r="Y2130">
        <v>8250</v>
      </c>
      <c r="Z2130">
        <v>100</v>
      </c>
      <c r="AA2130">
        <v>1.1241337752335041</v>
      </c>
      <c r="AB2130">
        <v>-0.62869682272241012</v>
      </c>
      <c r="AC2130">
        <v>8240</v>
      </c>
      <c r="AD2130">
        <v>11.220163846775149</v>
      </c>
      <c r="AE2130">
        <v>0</v>
      </c>
      <c r="AF2130">
        <v>0</v>
      </c>
    </row>
    <row r="2131" spans="1:32" x14ac:dyDescent="0.35">
      <c r="A2131" s="1">
        <v>45505</v>
      </c>
      <c r="B2131">
        <v>2024</v>
      </c>
      <c r="C2131">
        <v>8</v>
      </c>
      <c r="D2131">
        <v>3</v>
      </c>
      <c r="E2131">
        <v>1</v>
      </c>
      <c r="F2131">
        <v>0</v>
      </c>
      <c r="G2131" t="s">
        <v>267</v>
      </c>
      <c r="H2131" t="s">
        <v>265</v>
      </c>
      <c r="I2131" t="s">
        <v>1096</v>
      </c>
      <c r="J2131" t="s">
        <v>1097</v>
      </c>
      <c r="K2131" t="s">
        <v>1099</v>
      </c>
      <c r="L2131" t="s">
        <v>66</v>
      </c>
      <c r="M2131" t="s">
        <v>1612</v>
      </c>
      <c r="N2131" t="s">
        <v>1620</v>
      </c>
      <c r="O2131">
        <v>0</v>
      </c>
      <c r="P2131">
        <v>0</v>
      </c>
      <c r="Q2131">
        <v>0</v>
      </c>
      <c r="R2131">
        <v>-66340</v>
      </c>
      <c r="S2131">
        <v>-74660</v>
      </c>
      <c r="T2131">
        <v>-8320</v>
      </c>
      <c r="U2131">
        <v>74660</v>
      </c>
      <c r="V2131">
        <v>8320</v>
      </c>
      <c r="W2131">
        <v>2750</v>
      </c>
      <c r="X2131">
        <v>74811.784499502479</v>
      </c>
      <c r="Y2131">
        <v>-74660</v>
      </c>
      <c r="Z2131">
        <v>100</v>
      </c>
      <c r="AA2131">
        <v>1.1254145312028943</v>
      </c>
      <c r="AB2131">
        <v>-1.0347300297390287</v>
      </c>
      <c r="AC2131">
        <v>8320</v>
      </c>
      <c r="AD2131">
        <v>11.220699752468574</v>
      </c>
      <c r="AE2131">
        <v>0</v>
      </c>
      <c r="AF2131">
        <v>0</v>
      </c>
    </row>
    <row r="2132" spans="1:32" x14ac:dyDescent="0.35">
      <c r="A2132" s="1">
        <v>45323</v>
      </c>
      <c r="B2132">
        <v>2024</v>
      </c>
      <c r="C2132">
        <v>2</v>
      </c>
      <c r="D2132">
        <v>1</v>
      </c>
      <c r="E2132">
        <v>0</v>
      </c>
      <c r="F2132">
        <v>0</v>
      </c>
      <c r="G2132" t="s">
        <v>267</v>
      </c>
      <c r="H2132" t="s">
        <v>265</v>
      </c>
      <c r="I2132" t="s">
        <v>687</v>
      </c>
      <c r="J2132" t="s">
        <v>688</v>
      </c>
      <c r="K2132" t="s">
        <v>690</v>
      </c>
      <c r="L2132" t="s">
        <v>66</v>
      </c>
      <c r="M2132" t="s">
        <v>1612</v>
      </c>
      <c r="N2132" t="s">
        <v>1614</v>
      </c>
      <c r="O2132">
        <v>0</v>
      </c>
      <c r="P2132">
        <v>0</v>
      </c>
      <c r="Q2132">
        <v>0</v>
      </c>
      <c r="R2132">
        <v>-47250</v>
      </c>
      <c r="S2132">
        <v>-36750</v>
      </c>
      <c r="T2132">
        <v>10500</v>
      </c>
      <c r="U2132">
        <v>36750</v>
      </c>
      <c r="V2132">
        <v>-10500</v>
      </c>
      <c r="W2132">
        <v>-12250</v>
      </c>
      <c r="X2132">
        <v>42435.244785437491</v>
      </c>
      <c r="Y2132">
        <v>0</v>
      </c>
      <c r="Z2132">
        <v>100</v>
      </c>
      <c r="AA2132">
        <v>0.77777777777777779</v>
      </c>
      <c r="AB2132">
        <v>-0.57735026918962584</v>
      </c>
      <c r="AC2132">
        <v>10500</v>
      </c>
      <c r="AD2132">
        <v>10.511893504640982</v>
      </c>
      <c r="AE2132">
        <v>0</v>
      </c>
      <c r="AF2132">
        <v>1</v>
      </c>
    </row>
    <row r="2133" spans="1:32" x14ac:dyDescent="0.35">
      <c r="A2133" s="1">
        <v>45413</v>
      </c>
      <c r="B2133">
        <v>2024</v>
      </c>
      <c r="C2133">
        <v>5</v>
      </c>
      <c r="D2133">
        <v>2</v>
      </c>
      <c r="E2133">
        <v>1</v>
      </c>
      <c r="F2133">
        <v>0</v>
      </c>
      <c r="G2133" t="s">
        <v>267</v>
      </c>
      <c r="H2133" t="s">
        <v>265</v>
      </c>
      <c r="I2133" t="s">
        <v>687</v>
      </c>
      <c r="J2133" t="s">
        <v>688</v>
      </c>
      <c r="K2133" t="s">
        <v>690</v>
      </c>
      <c r="L2133" t="s">
        <v>66</v>
      </c>
      <c r="M2133" t="s">
        <v>1612</v>
      </c>
      <c r="N2133" t="s">
        <v>1617</v>
      </c>
      <c r="O2133">
        <v>0</v>
      </c>
      <c r="P2133">
        <v>0</v>
      </c>
      <c r="Q2133">
        <v>0</v>
      </c>
      <c r="R2133">
        <v>-47250</v>
      </c>
      <c r="S2133">
        <v>-36750</v>
      </c>
      <c r="T2133">
        <v>10500</v>
      </c>
      <c r="U2133">
        <v>36750</v>
      </c>
      <c r="V2133">
        <v>-10500</v>
      </c>
      <c r="W2133">
        <v>-12250</v>
      </c>
      <c r="X2133">
        <v>42435.244785437491</v>
      </c>
      <c r="Y2133">
        <v>36750</v>
      </c>
      <c r="Z2133">
        <v>100</v>
      </c>
      <c r="AA2133">
        <v>0.77777777777777779</v>
      </c>
      <c r="AB2133">
        <v>-0.57735026918962584</v>
      </c>
      <c r="AC2133">
        <v>10500</v>
      </c>
      <c r="AD2133">
        <v>10.511893504640982</v>
      </c>
      <c r="AE2133">
        <v>0</v>
      </c>
      <c r="AF2133">
        <v>1</v>
      </c>
    </row>
    <row r="2134" spans="1:32" x14ac:dyDescent="0.35">
      <c r="A2134" s="1">
        <v>45474</v>
      </c>
      <c r="B2134">
        <v>2024</v>
      </c>
      <c r="C2134">
        <v>7</v>
      </c>
      <c r="D2134">
        <v>3</v>
      </c>
      <c r="E2134">
        <v>1</v>
      </c>
      <c r="F2134">
        <v>0</v>
      </c>
      <c r="G2134" t="s">
        <v>267</v>
      </c>
      <c r="H2134" t="s">
        <v>265</v>
      </c>
      <c r="I2134" t="s">
        <v>687</v>
      </c>
      <c r="J2134" t="s">
        <v>688</v>
      </c>
      <c r="K2134" t="s">
        <v>690</v>
      </c>
      <c r="L2134" t="s">
        <v>66</v>
      </c>
      <c r="M2134" t="s">
        <v>1612</v>
      </c>
      <c r="N2134" t="s">
        <v>1619</v>
      </c>
      <c r="O2134">
        <v>0</v>
      </c>
      <c r="P2134">
        <v>0</v>
      </c>
      <c r="Q2134">
        <v>0</v>
      </c>
      <c r="R2134">
        <v>-47250</v>
      </c>
      <c r="S2134">
        <v>-36750</v>
      </c>
      <c r="T2134">
        <v>10500</v>
      </c>
      <c r="U2134">
        <v>36750</v>
      </c>
      <c r="V2134">
        <v>-10500</v>
      </c>
      <c r="W2134">
        <v>-12250</v>
      </c>
      <c r="X2134">
        <v>42435.244785437491</v>
      </c>
      <c r="Y2134">
        <v>36750</v>
      </c>
      <c r="Z2134">
        <v>100</v>
      </c>
      <c r="AA2134">
        <v>0.77777777777777779</v>
      </c>
      <c r="AB2134">
        <v>-0.57735026918962584</v>
      </c>
      <c r="AC2134">
        <v>10500</v>
      </c>
      <c r="AD2134">
        <v>10.511893504640982</v>
      </c>
      <c r="AE2134">
        <v>0</v>
      </c>
      <c r="AF2134">
        <v>1</v>
      </c>
    </row>
    <row r="2135" spans="1:32" x14ac:dyDescent="0.35">
      <c r="A2135" s="1">
        <v>45505</v>
      </c>
      <c r="B2135">
        <v>2024</v>
      </c>
      <c r="C2135">
        <v>8</v>
      </c>
      <c r="D2135">
        <v>3</v>
      </c>
      <c r="E2135">
        <v>1</v>
      </c>
      <c r="F2135">
        <v>0</v>
      </c>
      <c r="G2135" t="s">
        <v>267</v>
      </c>
      <c r="H2135" t="s">
        <v>265</v>
      </c>
      <c r="I2135" t="s">
        <v>687</v>
      </c>
      <c r="J2135" t="s">
        <v>688</v>
      </c>
      <c r="K2135" t="s">
        <v>690</v>
      </c>
      <c r="L2135" t="s">
        <v>66</v>
      </c>
      <c r="M2135" t="s">
        <v>1612</v>
      </c>
      <c r="N2135" t="s">
        <v>1620</v>
      </c>
      <c r="O2135">
        <v>0</v>
      </c>
      <c r="P2135">
        <v>0</v>
      </c>
      <c r="Q2135">
        <v>0</v>
      </c>
      <c r="R2135">
        <v>-47250</v>
      </c>
      <c r="S2135">
        <v>-36750</v>
      </c>
      <c r="T2135">
        <v>10500</v>
      </c>
      <c r="U2135">
        <v>36750</v>
      </c>
      <c r="V2135">
        <v>-10500</v>
      </c>
      <c r="W2135">
        <v>-12250</v>
      </c>
      <c r="X2135">
        <v>42435.244785437491</v>
      </c>
      <c r="Y2135">
        <v>-36750</v>
      </c>
      <c r="Z2135">
        <v>100</v>
      </c>
      <c r="AA2135">
        <v>0.77777777777777779</v>
      </c>
      <c r="AB2135">
        <v>-0.57735026918962584</v>
      </c>
      <c r="AC2135">
        <v>10500</v>
      </c>
      <c r="AD2135">
        <v>10.511893504640982</v>
      </c>
      <c r="AE2135">
        <v>0</v>
      </c>
      <c r="AF2135">
        <v>1</v>
      </c>
    </row>
    <row r="2136" spans="1:32" x14ac:dyDescent="0.35">
      <c r="A2136" s="1">
        <v>45292</v>
      </c>
      <c r="B2136">
        <v>2024</v>
      </c>
      <c r="C2136">
        <v>1</v>
      </c>
      <c r="D2136">
        <v>1</v>
      </c>
      <c r="E2136">
        <v>0</v>
      </c>
      <c r="F2136">
        <v>0</v>
      </c>
      <c r="G2136" t="s">
        <v>267</v>
      </c>
      <c r="H2136" t="s">
        <v>265</v>
      </c>
      <c r="I2136" t="s">
        <v>969</v>
      </c>
      <c r="J2136" t="s">
        <v>970</v>
      </c>
      <c r="K2136" t="s">
        <v>972</v>
      </c>
      <c r="L2136" t="s">
        <v>66</v>
      </c>
      <c r="M2136" t="s">
        <v>1612</v>
      </c>
      <c r="N2136" t="s">
        <v>1613</v>
      </c>
      <c r="O2136">
        <v>0</v>
      </c>
      <c r="P2136">
        <v>0</v>
      </c>
      <c r="Q2136">
        <v>0</v>
      </c>
      <c r="R2136">
        <v>-44750</v>
      </c>
      <c r="S2136">
        <v>-44620</v>
      </c>
      <c r="T2136">
        <v>130</v>
      </c>
      <c r="U2136">
        <v>44620</v>
      </c>
      <c r="V2136">
        <v>-130</v>
      </c>
      <c r="W2136">
        <v>0</v>
      </c>
      <c r="X2136">
        <v>63102.209153087504</v>
      </c>
      <c r="Y2136">
        <v>44620</v>
      </c>
      <c r="Z2136">
        <v>100</v>
      </c>
      <c r="AA2136">
        <v>0.99709497206703912</v>
      </c>
      <c r="AB2136">
        <v>-0.70710678118654746</v>
      </c>
      <c r="AC2136">
        <v>130</v>
      </c>
      <c r="AD2136">
        <v>10.705937467986523</v>
      </c>
      <c r="AE2136">
        <v>0</v>
      </c>
      <c r="AF2136">
        <v>1</v>
      </c>
    </row>
    <row r="2137" spans="1:32" x14ac:dyDescent="0.35">
      <c r="A2137" s="1">
        <v>45474</v>
      </c>
      <c r="B2137">
        <v>2024</v>
      </c>
      <c r="C2137">
        <v>7</v>
      </c>
      <c r="D2137">
        <v>3</v>
      </c>
      <c r="E2137">
        <v>1</v>
      </c>
      <c r="F2137">
        <v>0</v>
      </c>
      <c r="G2137" t="s">
        <v>267</v>
      </c>
      <c r="H2137" t="s">
        <v>265</v>
      </c>
      <c r="I2137" t="s">
        <v>969</v>
      </c>
      <c r="J2137" t="s">
        <v>970</v>
      </c>
      <c r="K2137" t="s">
        <v>972</v>
      </c>
      <c r="L2137" t="s">
        <v>66</v>
      </c>
      <c r="M2137" t="s">
        <v>1612</v>
      </c>
      <c r="N2137" t="s">
        <v>1619</v>
      </c>
      <c r="O2137">
        <v>0</v>
      </c>
      <c r="P2137">
        <v>0</v>
      </c>
      <c r="Q2137">
        <v>0</v>
      </c>
      <c r="R2137">
        <v>-44750</v>
      </c>
      <c r="S2137">
        <v>-44620</v>
      </c>
      <c r="T2137">
        <v>130</v>
      </c>
      <c r="U2137">
        <v>0</v>
      </c>
      <c r="V2137">
        <v>0</v>
      </c>
      <c r="W2137">
        <v>0</v>
      </c>
      <c r="X2137">
        <v>44620</v>
      </c>
      <c r="Y2137">
        <v>0</v>
      </c>
      <c r="Z2137">
        <v>100</v>
      </c>
      <c r="AA2137">
        <v>0.99709497206703912</v>
      </c>
      <c r="AB2137">
        <v>-1</v>
      </c>
      <c r="AC2137">
        <v>130</v>
      </c>
      <c r="AD2137">
        <v>10.705937467986523</v>
      </c>
      <c r="AE2137">
        <v>0</v>
      </c>
      <c r="AF2137">
        <v>1</v>
      </c>
    </row>
    <row r="2138" spans="1:32" x14ac:dyDescent="0.35">
      <c r="A2138" s="1">
        <v>45292</v>
      </c>
      <c r="B2138">
        <v>2024</v>
      </c>
      <c r="C2138">
        <v>1</v>
      </c>
      <c r="D2138">
        <v>1</v>
      </c>
      <c r="E2138">
        <v>0</v>
      </c>
      <c r="F2138">
        <v>0</v>
      </c>
      <c r="G2138" t="s">
        <v>267</v>
      </c>
      <c r="H2138" t="s">
        <v>265</v>
      </c>
      <c r="I2138" t="s">
        <v>669</v>
      </c>
      <c r="J2138" t="s">
        <v>670</v>
      </c>
      <c r="K2138" t="s">
        <v>672</v>
      </c>
      <c r="L2138" t="s">
        <v>60</v>
      </c>
      <c r="M2138" t="s">
        <v>1612</v>
      </c>
      <c r="N2138" t="s">
        <v>1613</v>
      </c>
      <c r="O2138">
        <v>380</v>
      </c>
      <c r="P2138">
        <v>0</v>
      </c>
      <c r="Q2138">
        <v>-380</v>
      </c>
      <c r="R2138">
        <v>-17000</v>
      </c>
      <c r="S2138">
        <v>-16120</v>
      </c>
      <c r="T2138">
        <v>880</v>
      </c>
      <c r="U2138">
        <v>16120</v>
      </c>
      <c r="V2138">
        <v>-1260</v>
      </c>
      <c r="W2138">
        <v>0</v>
      </c>
      <c r="X2138">
        <v>16120</v>
      </c>
      <c r="Y2138">
        <v>16120</v>
      </c>
      <c r="Z2138">
        <v>0</v>
      </c>
      <c r="AA2138">
        <v>0.94823529411764707</v>
      </c>
      <c r="AB2138">
        <v>-1</v>
      </c>
      <c r="AC2138">
        <v>880</v>
      </c>
      <c r="AD2138">
        <v>9.6878160160606193</v>
      </c>
      <c r="AE2138">
        <v>0</v>
      </c>
      <c r="AF2138">
        <v>1</v>
      </c>
    </row>
    <row r="2139" spans="1:32" x14ac:dyDescent="0.35">
      <c r="A2139" s="1">
        <v>45352</v>
      </c>
      <c r="B2139">
        <v>2024</v>
      </c>
      <c r="C2139">
        <v>3</v>
      </c>
      <c r="D2139">
        <v>1</v>
      </c>
      <c r="E2139">
        <v>0</v>
      </c>
      <c r="F2139">
        <v>0</v>
      </c>
      <c r="G2139" t="s">
        <v>267</v>
      </c>
      <c r="H2139" t="s">
        <v>265</v>
      </c>
      <c r="I2139" t="s">
        <v>669</v>
      </c>
      <c r="J2139" t="s">
        <v>670</v>
      </c>
      <c r="K2139" t="s">
        <v>672</v>
      </c>
      <c r="L2139" t="s">
        <v>60</v>
      </c>
      <c r="M2139" t="s">
        <v>1612</v>
      </c>
      <c r="N2139" t="s">
        <v>1615</v>
      </c>
      <c r="O2139">
        <v>0</v>
      </c>
      <c r="P2139">
        <v>0</v>
      </c>
      <c r="Q2139">
        <v>0</v>
      </c>
      <c r="R2139">
        <v>-17380</v>
      </c>
      <c r="S2139">
        <v>-16120</v>
      </c>
      <c r="T2139">
        <v>1260</v>
      </c>
      <c r="U2139">
        <v>16120</v>
      </c>
      <c r="V2139">
        <v>-880</v>
      </c>
      <c r="W2139">
        <v>0</v>
      </c>
      <c r="X2139">
        <v>16120</v>
      </c>
      <c r="Y2139">
        <v>0</v>
      </c>
      <c r="Z2139">
        <v>100</v>
      </c>
      <c r="AA2139">
        <v>0.92750287686996546</v>
      </c>
      <c r="AB2139">
        <v>-1</v>
      </c>
      <c r="AC2139">
        <v>1260</v>
      </c>
      <c r="AD2139">
        <v>9.6878160160606193</v>
      </c>
      <c r="AE2139">
        <v>0</v>
      </c>
      <c r="AF2139">
        <v>1</v>
      </c>
    </row>
    <row r="2140" spans="1:32" x14ac:dyDescent="0.35">
      <c r="A2140" s="1">
        <v>45383</v>
      </c>
      <c r="B2140">
        <v>2024</v>
      </c>
      <c r="C2140">
        <v>4</v>
      </c>
      <c r="D2140">
        <v>2</v>
      </c>
      <c r="E2140">
        <v>0</v>
      </c>
      <c r="F2140">
        <v>0</v>
      </c>
      <c r="G2140" t="s">
        <v>267</v>
      </c>
      <c r="H2140" t="s">
        <v>265</v>
      </c>
      <c r="I2140" t="s">
        <v>669</v>
      </c>
      <c r="J2140" t="s">
        <v>670</v>
      </c>
      <c r="K2140" t="s">
        <v>672</v>
      </c>
      <c r="L2140" t="s">
        <v>60</v>
      </c>
      <c r="M2140" t="s">
        <v>1612</v>
      </c>
      <c r="N2140" t="s">
        <v>1616</v>
      </c>
      <c r="O2140">
        <v>380</v>
      </c>
      <c r="P2140">
        <v>0</v>
      </c>
      <c r="Q2140">
        <v>-380</v>
      </c>
      <c r="R2140">
        <v>-17000</v>
      </c>
      <c r="S2140">
        <v>-16120</v>
      </c>
      <c r="T2140">
        <v>880</v>
      </c>
      <c r="U2140">
        <v>16120</v>
      </c>
      <c r="V2140">
        <v>-1260</v>
      </c>
      <c r="W2140">
        <v>0</v>
      </c>
      <c r="X2140">
        <v>16120</v>
      </c>
      <c r="Y2140">
        <v>16120</v>
      </c>
      <c r="Z2140">
        <v>0</v>
      </c>
      <c r="AA2140">
        <v>0.94823529411764707</v>
      </c>
      <c r="AB2140">
        <v>-1</v>
      </c>
      <c r="AC2140">
        <v>880</v>
      </c>
      <c r="AD2140">
        <v>9.6878160160606193</v>
      </c>
      <c r="AE2140">
        <v>0</v>
      </c>
      <c r="AF2140">
        <v>1</v>
      </c>
    </row>
    <row r="2141" spans="1:32" x14ac:dyDescent="0.35">
      <c r="A2141" s="1">
        <v>45444</v>
      </c>
      <c r="B2141">
        <v>2024</v>
      </c>
      <c r="C2141">
        <v>6</v>
      </c>
      <c r="D2141">
        <v>2</v>
      </c>
      <c r="E2141">
        <v>1</v>
      </c>
      <c r="F2141">
        <v>0</v>
      </c>
      <c r="G2141" t="s">
        <v>267</v>
      </c>
      <c r="H2141" t="s">
        <v>265</v>
      </c>
      <c r="I2141" t="s">
        <v>669</v>
      </c>
      <c r="J2141" t="s">
        <v>670</v>
      </c>
      <c r="K2141" t="s">
        <v>672</v>
      </c>
      <c r="L2141" t="s">
        <v>60</v>
      </c>
      <c r="M2141" t="s">
        <v>1612</v>
      </c>
      <c r="N2141" t="s">
        <v>1618</v>
      </c>
      <c r="O2141">
        <v>380</v>
      </c>
      <c r="P2141">
        <v>0</v>
      </c>
      <c r="Q2141">
        <v>-380</v>
      </c>
      <c r="R2141">
        <v>-17000</v>
      </c>
      <c r="S2141">
        <v>-16120</v>
      </c>
      <c r="T2141">
        <v>880</v>
      </c>
      <c r="U2141">
        <v>16120</v>
      </c>
      <c r="V2141">
        <v>-880</v>
      </c>
      <c r="W2141">
        <v>0</v>
      </c>
      <c r="X2141">
        <v>16120</v>
      </c>
      <c r="Y2141">
        <v>0</v>
      </c>
      <c r="Z2141">
        <v>0</v>
      </c>
      <c r="AA2141">
        <v>0.94823529411764707</v>
      </c>
      <c r="AB2141">
        <v>-1</v>
      </c>
      <c r="AC2141">
        <v>880</v>
      </c>
      <c r="AD2141">
        <v>9.6878160160606193</v>
      </c>
      <c r="AE2141">
        <v>0</v>
      </c>
      <c r="AF2141">
        <v>1</v>
      </c>
    </row>
    <row r="2142" spans="1:32" x14ac:dyDescent="0.35">
      <c r="A2142" s="1">
        <v>45505</v>
      </c>
      <c r="B2142">
        <v>2024</v>
      </c>
      <c r="C2142">
        <v>8</v>
      </c>
      <c r="D2142">
        <v>3</v>
      </c>
      <c r="E2142">
        <v>1</v>
      </c>
      <c r="F2142">
        <v>0</v>
      </c>
      <c r="G2142" t="s">
        <v>267</v>
      </c>
      <c r="H2142" t="s">
        <v>265</v>
      </c>
      <c r="I2142" t="s">
        <v>669</v>
      </c>
      <c r="J2142" t="s">
        <v>670</v>
      </c>
      <c r="K2142" t="s">
        <v>672</v>
      </c>
      <c r="L2142" t="s">
        <v>60</v>
      </c>
      <c r="M2142" t="s">
        <v>1612</v>
      </c>
      <c r="N2142" t="s">
        <v>1620</v>
      </c>
      <c r="O2142">
        <v>340</v>
      </c>
      <c r="P2142">
        <v>0</v>
      </c>
      <c r="Q2142">
        <v>-340</v>
      </c>
      <c r="R2142">
        <v>-17000</v>
      </c>
      <c r="S2142">
        <v>-16160</v>
      </c>
      <c r="T2142">
        <v>840</v>
      </c>
      <c r="U2142">
        <v>40</v>
      </c>
      <c r="V2142">
        <v>80</v>
      </c>
      <c r="W2142">
        <v>0</v>
      </c>
      <c r="X2142">
        <v>16140.037174678379</v>
      </c>
      <c r="Y2142">
        <v>0</v>
      </c>
      <c r="Z2142">
        <v>0</v>
      </c>
      <c r="AA2142">
        <v>0.95058823529411762</v>
      </c>
      <c r="AB2142">
        <v>-1.0012368512603516</v>
      </c>
      <c r="AC2142">
        <v>840</v>
      </c>
      <c r="AD2142">
        <v>9.6902943320750872</v>
      </c>
      <c r="AE2142">
        <v>0</v>
      </c>
      <c r="AF2142">
        <v>1</v>
      </c>
    </row>
    <row r="2143" spans="1:32" x14ac:dyDescent="0.35">
      <c r="A2143" s="1">
        <v>45292</v>
      </c>
      <c r="B2143">
        <v>2024</v>
      </c>
      <c r="C2143">
        <v>1</v>
      </c>
      <c r="D2143">
        <v>1</v>
      </c>
      <c r="E2143">
        <v>0</v>
      </c>
      <c r="F2143">
        <v>0</v>
      </c>
      <c r="G2143" t="s">
        <v>629</v>
      </c>
      <c r="H2143" t="s">
        <v>272</v>
      </c>
      <c r="I2143" t="s">
        <v>969</v>
      </c>
      <c r="J2143" t="s">
        <v>970</v>
      </c>
      <c r="K2143" t="s">
        <v>972</v>
      </c>
      <c r="L2143" t="s">
        <v>66</v>
      </c>
      <c r="M2143" t="s">
        <v>1612</v>
      </c>
      <c r="N2143" t="s">
        <v>1613</v>
      </c>
      <c r="O2143">
        <v>0</v>
      </c>
      <c r="P2143">
        <v>0</v>
      </c>
      <c r="Q2143">
        <v>0</v>
      </c>
      <c r="R2143">
        <v>-91620</v>
      </c>
      <c r="S2143">
        <v>-142120</v>
      </c>
      <c r="T2143">
        <v>-50500</v>
      </c>
      <c r="U2143">
        <v>142120</v>
      </c>
      <c r="V2143">
        <v>50500</v>
      </c>
      <c r="W2143">
        <v>0</v>
      </c>
      <c r="X2143">
        <v>200988.03148446427</v>
      </c>
      <c r="Y2143">
        <v>0</v>
      </c>
      <c r="Z2143">
        <v>100</v>
      </c>
      <c r="AA2143">
        <v>1.5511896965728007</v>
      </c>
      <c r="AB2143">
        <v>-0.70710678118654746</v>
      </c>
      <c r="AC2143">
        <v>50500</v>
      </c>
      <c r="AD2143">
        <v>11.864427050134964</v>
      </c>
      <c r="AE2143">
        <v>0</v>
      </c>
      <c r="AF2143">
        <v>0</v>
      </c>
    </row>
    <row r="2144" spans="1:32" x14ac:dyDescent="0.35">
      <c r="A2144" s="1">
        <v>45352</v>
      </c>
      <c r="B2144">
        <v>2024</v>
      </c>
      <c r="C2144">
        <v>3</v>
      </c>
      <c r="D2144">
        <v>1</v>
      </c>
      <c r="E2144">
        <v>0</v>
      </c>
      <c r="F2144">
        <v>0</v>
      </c>
      <c r="G2144" t="s">
        <v>629</v>
      </c>
      <c r="H2144" t="s">
        <v>272</v>
      </c>
      <c r="I2144" t="s">
        <v>969</v>
      </c>
      <c r="J2144" t="s">
        <v>970</v>
      </c>
      <c r="K2144" t="s">
        <v>972</v>
      </c>
      <c r="L2144" t="s">
        <v>66</v>
      </c>
      <c r="M2144" t="s">
        <v>1612</v>
      </c>
      <c r="N2144" t="s">
        <v>1615</v>
      </c>
      <c r="O2144">
        <v>0</v>
      </c>
      <c r="P2144">
        <v>0</v>
      </c>
      <c r="Q2144">
        <v>0</v>
      </c>
      <c r="R2144">
        <v>-91620</v>
      </c>
      <c r="S2144">
        <v>-142120</v>
      </c>
      <c r="T2144">
        <v>-50500</v>
      </c>
      <c r="U2144">
        <v>0</v>
      </c>
      <c r="V2144">
        <v>0</v>
      </c>
      <c r="W2144">
        <v>0</v>
      </c>
      <c r="X2144">
        <v>142120</v>
      </c>
      <c r="Y2144">
        <v>142120</v>
      </c>
      <c r="Z2144">
        <v>100</v>
      </c>
      <c r="AA2144">
        <v>1.5511896965728007</v>
      </c>
      <c r="AB2144">
        <v>-1</v>
      </c>
      <c r="AC2144">
        <v>50500</v>
      </c>
      <c r="AD2144">
        <v>11.864427050134964</v>
      </c>
      <c r="AE2144">
        <v>0</v>
      </c>
      <c r="AF2144">
        <v>0</v>
      </c>
    </row>
    <row r="2145" spans="1:32" x14ac:dyDescent="0.35">
      <c r="A2145" s="1">
        <v>45292</v>
      </c>
      <c r="B2145">
        <v>2024</v>
      </c>
      <c r="C2145">
        <v>1</v>
      </c>
      <c r="D2145">
        <v>1</v>
      </c>
      <c r="E2145">
        <v>0</v>
      </c>
      <c r="F2145">
        <v>0</v>
      </c>
      <c r="G2145" t="s">
        <v>267</v>
      </c>
      <c r="H2145" t="s">
        <v>265</v>
      </c>
      <c r="I2145" t="s">
        <v>778</v>
      </c>
      <c r="J2145" t="s">
        <v>779</v>
      </c>
      <c r="K2145" t="s">
        <v>781</v>
      </c>
      <c r="L2145" t="s">
        <v>66</v>
      </c>
      <c r="M2145" t="s">
        <v>1612</v>
      </c>
      <c r="N2145" t="s">
        <v>1613</v>
      </c>
      <c r="O2145">
        <v>120</v>
      </c>
      <c r="P2145">
        <v>0</v>
      </c>
      <c r="Q2145">
        <v>-120</v>
      </c>
      <c r="R2145">
        <v>120</v>
      </c>
      <c r="S2145">
        <v>-1250</v>
      </c>
      <c r="T2145">
        <v>-1370</v>
      </c>
      <c r="U2145">
        <v>1250</v>
      </c>
      <c r="V2145">
        <v>3000</v>
      </c>
      <c r="W2145">
        <v>0</v>
      </c>
      <c r="X2145">
        <v>1250</v>
      </c>
      <c r="Y2145">
        <v>0</v>
      </c>
      <c r="Z2145">
        <v>0</v>
      </c>
      <c r="AA2145">
        <v>-10.416666666666666</v>
      </c>
      <c r="AB2145">
        <v>-1</v>
      </c>
      <c r="AC2145">
        <v>1370</v>
      </c>
      <c r="AD2145">
        <v>7.1308988302963465</v>
      </c>
      <c r="AE2145">
        <v>0</v>
      </c>
      <c r="AF2145">
        <v>0</v>
      </c>
    </row>
    <row r="2146" spans="1:32" x14ac:dyDescent="0.35">
      <c r="A2146" s="1">
        <v>45323</v>
      </c>
      <c r="B2146">
        <v>2024</v>
      </c>
      <c r="C2146">
        <v>2</v>
      </c>
      <c r="D2146">
        <v>1</v>
      </c>
      <c r="E2146">
        <v>0</v>
      </c>
      <c r="F2146">
        <v>0</v>
      </c>
      <c r="G2146" t="s">
        <v>267</v>
      </c>
      <c r="H2146" t="s">
        <v>265</v>
      </c>
      <c r="I2146" t="s">
        <v>778</v>
      </c>
      <c r="J2146" t="s">
        <v>779</v>
      </c>
      <c r="K2146" t="s">
        <v>781</v>
      </c>
      <c r="L2146" t="s">
        <v>66</v>
      </c>
      <c r="M2146" t="s">
        <v>1612</v>
      </c>
      <c r="N2146" t="s">
        <v>1614</v>
      </c>
      <c r="O2146">
        <v>1750</v>
      </c>
      <c r="P2146">
        <v>0</v>
      </c>
      <c r="Q2146">
        <v>-1750</v>
      </c>
      <c r="R2146">
        <v>1750</v>
      </c>
      <c r="S2146">
        <v>-1250</v>
      </c>
      <c r="T2146">
        <v>-3000</v>
      </c>
      <c r="U2146">
        <v>1250</v>
      </c>
      <c r="V2146">
        <v>1250</v>
      </c>
      <c r="W2146">
        <v>0</v>
      </c>
      <c r="X2146">
        <v>1250</v>
      </c>
      <c r="Y2146">
        <v>0</v>
      </c>
      <c r="Z2146">
        <v>0</v>
      </c>
      <c r="AA2146">
        <v>-0.7142857142857143</v>
      </c>
      <c r="AB2146">
        <v>-1</v>
      </c>
      <c r="AC2146">
        <v>3000</v>
      </c>
      <c r="AD2146">
        <v>7.1308988302963465</v>
      </c>
      <c r="AE2146">
        <v>0</v>
      </c>
      <c r="AF2146">
        <v>0</v>
      </c>
    </row>
    <row r="2147" spans="1:32" x14ac:dyDescent="0.35">
      <c r="A2147" s="1">
        <v>45352</v>
      </c>
      <c r="B2147">
        <v>2024</v>
      </c>
      <c r="C2147">
        <v>3</v>
      </c>
      <c r="D2147">
        <v>1</v>
      </c>
      <c r="E2147">
        <v>0</v>
      </c>
      <c r="F2147">
        <v>0</v>
      </c>
      <c r="G2147" t="s">
        <v>267</v>
      </c>
      <c r="H2147" t="s">
        <v>265</v>
      </c>
      <c r="I2147" t="s">
        <v>778</v>
      </c>
      <c r="J2147" t="s">
        <v>779</v>
      </c>
      <c r="K2147" t="s">
        <v>781</v>
      </c>
      <c r="L2147" t="s">
        <v>66</v>
      </c>
      <c r="M2147" t="s">
        <v>1612</v>
      </c>
      <c r="N2147" t="s">
        <v>1615</v>
      </c>
      <c r="O2147">
        <v>120</v>
      </c>
      <c r="P2147">
        <v>0</v>
      </c>
      <c r="Q2147">
        <v>-120</v>
      </c>
      <c r="R2147">
        <v>120</v>
      </c>
      <c r="S2147">
        <v>-1250</v>
      </c>
      <c r="T2147">
        <v>-1370</v>
      </c>
      <c r="U2147">
        <v>1250</v>
      </c>
      <c r="V2147">
        <v>1370</v>
      </c>
      <c r="W2147">
        <v>0</v>
      </c>
      <c r="X2147">
        <v>1250</v>
      </c>
      <c r="Y2147">
        <v>0</v>
      </c>
      <c r="Z2147">
        <v>0</v>
      </c>
      <c r="AA2147">
        <v>-10.416666666666666</v>
      </c>
      <c r="AB2147">
        <v>-1</v>
      </c>
      <c r="AC2147">
        <v>1370</v>
      </c>
      <c r="AD2147">
        <v>7.1308988302963465</v>
      </c>
      <c r="AE2147">
        <v>0</v>
      </c>
      <c r="AF2147">
        <v>0</v>
      </c>
    </row>
    <row r="2148" spans="1:32" x14ac:dyDescent="0.35">
      <c r="A2148" s="1">
        <v>45383</v>
      </c>
      <c r="B2148">
        <v>2024</v>
      </c>
      <c r="C2148">
        <v>4</v>
      </c>
      <c r="D2148">
        <v>2</v>
      </c>
      <c r="E2148">
        <v>0</v>
      </c>
      <c r="F2148">
        <v>0</v>
      </c>
      <c r="G2148" t="s">
        <v>267</v>
      </c>
      <c r="H2148" t="s">
        <v>265</v>
      </c>
      <c r="I2148" t="s">
        <v>778</v>
      </c>
      <c r="J2148" t="s">
        <v>779</v>
      </c>
      <c r="K2148" t="s">
        <v>781</v>
      </c>
      <c r="L2148" t="s">
        <v>66</v>
      </c>
      <c r="M2148" t="s">
        <v>1612</v>
      </c>
      <c r="N2148" t="s">
        <v>1616</v>
      </c>
      <c r="O2148">
        <v>120</v>
      </c>
      <c r="P2148">
        <v>0</v>
      </c>
      <c r="Q2148">
        <v>-120</v>
      </c>
      <c r="R2148">
        <v>120</v>
      </c>
      <c r="S2148">
        <v>-1250</v>
      </c>
      <c r="T2148">
        <v>-1370</v>
      </c>
      <c r="U2148">
        <v>1250</v>
      </c>
      <c r="V2148">
        <v>3000</v>
      </c>
      <c r="W2148">
        <v>0</v>
      </c>
      <c r="X2148">
        <v>1250</v>
      </c>
      <c r="Y2148">
        <v>0</v>
      </c>
      <c r="Z2148">
        <v>0</v>
      </c>
      <c r="AA2148">
        <v>-10.416666666666666</v>
      </c>
      <c r="AB2148">
        <v>-1</v>
      </c>
      <c r="AC2148">
        <v>1370</v>
      </c>
      <c r="AD2148">
        <v>7.1308988302963465</v>
      </c>
      <c r="AE2148">
        <v>0</v>
      </c>
      <c r="AF2148">
        <v>0</v>
      </c>
    </row>
    <row r="2149" spans="1:32" x14ac:dyDescent="0.35">
      <c r="A2149" s="1">
        <v>45413</v>
      </c>
      <c r="B2149">
        <v>2024</v>
      </c>
      <c r="C2149">
        <v>5</v>
      </c>
      <c r="D2149">
        <v>2</v>
      </c>
      <c r="E2149">
        <v>1</v>
      </c>
      <c r="F2149">
        <v>0</v>
      </c>
      <c r="G2149" t="s">
        <v>267</v>
      </c>
      <c r="H2149" t="s">
        <v>265</v>
      </c>
      <c r="I2149" t="s">
        <v>778</v>
      </c>
      <c r="J2149" t="s">
        <v>779</v>
      </c>
      <c r="K2149" t="s">
        <v>781</v>
      </c>
      <c r="L2149" t="s">
        <v>66</v>
      </c>
      <c r="M2149" t="s">
        <v>1612</v>
      </c>
      <c r="N2149" t="s">
        <v>1617</v>
      </c>
      <c r="O2149">
        <v>1750</v>
      </c>
      <c r="P2149">
        <v>0</v>
      </c>
      <c r="Q2149">
        <v>-1750</v>
      </c>
      <c r="R2149">
        <v>1750</v>
      </c>
      <c r="S2149">
        <v>-1250</v>
      </c>
      <c r="T2149">
        <v>-3000</v>
      </c>
      <c r="U2149">
        <v>1250</v>
      </c>
      <c r="V2149">
        <v>1370</v>
      </c>
      <c r="W2149">
        <v>0</v>
      </c>
      <c r="X2149">
        <v>1250</v>
      </c>
      <c r="Y2149">
        <v>0</v>
      </c>
      <c r="Z2149">
        <v>0</v>
      </c>
      <c r="AA2149">
        <v>-0.7142857142857143</v>
      </c>
      <c r="AB2149">
        <v>-1</v>
      </c>
      <c r="AC2149">
        <v>3000</v>
      </c>
      <c r="AD2149">
        <v>7.1308988302963465</v>
      </c>
      <c r="AE2149">
        <v>0</v>
      </c>
      <c r="AF2149">
        <v>0</v>
      </c>
    </row>
    <row r="2150" spans="1:32" x14ac:dyDescent="0.35">
      <c r="A2150" s="1">
        <v>45444</v>
      </c>
      <c r="B2150">
        <v>2024</v>
      </c>
      <c r="C2150">
        <v>6</v>
      </c>
      <c r="D2150">
        <v>2</v>
      </c>
      <c r="E2150">
        <v>1</v>
      </c>
      <c r="F2150">
        <v>0</v>
      </c>
      <c r="G2150" t="s">
        <v>267</v>
      </c>
      <c r="H2150" t="s">
        <v>265</v>
      </c>
      <c r="I2150" t="s">
        <v>778</v>
      </c>
      <c r="J2150" t="s">
        <v>779</v>
      </c>
      <c r="K2150" t="s">
        <v>781</v>
      </c>
      <c r="L2150" t="s">
        <v>66</v>
      </c>
      <c r="M2150" t="s">
        <v>1612</v>
      </c>
      <c r="N2150" t="s">
        <v>1618</v>
      </c>
      <c r="O2150">
        <v>1750</v>
      </c>
      <c r="P2150">
        <v>0</v>
      </c>
      <c r="Q2150">
        <v>-1750</v>
      </c>
      <c r="R2150">
        <v>1750</v>
      </c>
      <c r="S2150">
        <v>-1250</v>
      </c>
      <c r="T2150">
        <v>-3000</v>
      </c>
      <c r="U2150">
        <v>1250</v>
      </c>
      <c r="V2150">
        <v>1250</v>
      </c>
      <c r="W2150">
        <v>0</v>
      </c>
      <c r="X2150">
        <v>1250</v>
      </c>
      <c r="Y2150">
        <v>0</v>
      </c>
      <c r="Z2150">
        <v>0</v>
      </c>
      <c r="AA2150">
        <v>-0.7142857142857143</v>
      </c>
      <c r="AB2150">
        <v>-1</v>
      </c>
      <c r="AC2150">
        <v>3000</v>
      </c>
      <c r="AD2150">
        <v>7.1308988302963465</v>
      </c>
      <c r="AE2150">
        <v>0</v>
      </c>
      <c r="AF2150">
        <v>0</v>
      </c>
    </row>
    <row r="2151" spans="1:32" x14ac:dyDescent="0.35">
      <c r="A2151" s="1">
        <v>45474</v>
      </c>
      <c r="B2151">
        <v>2024</v>
      </c>
      <c r="C2151">
        <v>7</v>
      </c>
      <c r="D2151">
        <v>3</v>
      </c>
      <c r="E2151">
        <v>1</v>
      </c>
      <c r="F2151">
        <v>0</v>
      </c>
      <c r="G2151" t="s">
        <v>267</v>
      </c>
      <c r="H2151" t="s">
        <v>265</v>
      </c>
      <c r="I2151" t="s">
        <v>778</v>
      </c>
      <c r="J2151" t="s">
        <v>779</v>
      </c>
      <c r="K2151" t="s">
        <v>781</v>
      </c>
      <c r="L2151" t="s">
        <v>66</v>
      </c>
      <c r="M2151" t="s">
        <v>1612</v>
      </c>
      <c r="N2151" t="s">
        <v>1619</v>
      </c>
      <c r="O2151">
        <v>1750</v>
      </c>
      <c r="P2151">
        <v>0</v>
      </c>
      <c r="Q2151">
        <v>-1750</v>
      </c>
      <c r="R2151">
        <v>1750</v>
      </c>
      <c r="S2151">
        <v>-1250</v>
      </c>
      <c r="T2151">
        <v>-3000</v>
      </c>
      <c r="U2151">
        <v>1250</v>
      </c>
      <c r="V2151">
        <v>1370</v>
      </c>
      <c r="W2151">
        <v>0</v>
      </c>
      <c r="X2151">
        <v>1250</v>
      </c>
      <c r="Y2151">
        <v>0</v>
      </c>
      <c r="Z2151">
        <v>0</v>
      </c>
      <c r="AA2151">
        <v>-0.7142857142857143</v>
      </c>
      <c r="AB2151">
        <v>-1</v>
      </c>
      <c r="AC2151">
        <v>3000</v>
      </c>
      <c r="AD2151">
        <v>7.1308988302963465</v>
      </c>
      <c r="AE2151">
        <v>0</v>
      </c>
      <c r="AF2151">
        <v>0</v>
      </c>
    </row>
    <row r="2152" spans="1:32" x14ac:dyDescent="0.35">
      <c r="A2152" s="1">
        <v>45292</v>
      </c>
      <c r="B2152">
        <v>2024</v>
      </c>
      <c r="C2152">
        <v>1</v>
      </c>
      <c r="D2152">
        <v>1</v>
      </c>
      <c r="E2152">
        <v>0</v>
      </c>
      <c r="F2152">
        <v>0</v>
      </c>
      <c r="G2152" t="s">
        <v>294</v>
      </c>
      <c r="H2152" t="s">
        <v>292</v>
      </c>
      <c r="I2152" t="s">
        <v>969</v>
      </c>
      <c r="J2152" t="s">
        <v>970</v>
      </c>
      <c r="K2152" t="s">
        <v>972</v>
      </c>
      <c r="L2152" t="s">
        <v>75</v>
      </c>
      <c r="M2152" t="s">
        <v>1612</v>
      </c>
      <c r="N2152" t="s">
        <v>1613</v>
      </c>
      <c r="O2152">
        <v>0</v>
      </c>
      <c r="P2152">
        <v>0</v>
      </c>
      <c r="Q2152">
        <v>0</v>
      </c>
      <c r="R2152">
        <v>-69250</v>
      </c>
      <c r="S2152">
        <v>-79880</v>
      </c>
      <c r="T2152">
        <v>-10630</v>
      </c>
      <c r="U2152">
        <v>79880</v>
      </c>
      <c r="V2152">
        <v>10630</v>
      </c>
      <c r="W2152">
        <v>0</v>
      </c>
      <c r="X2152">
        <v>112967.37936236283</v>
      </c>
      <c r="Y2152">
        <v>0</v>
      </c>
      <c r="Z2152">
        <v>100</v>
      </c>
      <c r="AA2152">
        <v>1.1535018050541517</v>
      </c>
      <c r="AB2152">
        <v>-0.70710678118654757</v>
      </c>
      <c r="AC2152">
        <v>10630</v>
      </c>
      <c r="AD2152">
        <v>11.288280787529752</v>
      </c>
      <c r="AE2152">
        <v>0</v>
      </c>
      <c r="AF2152">
        <v>0</v>
      </c>
    </row>
    <row r="2153" spans="1:32" x14ac:dyDescent="0.35">
      <c r="A2153" s="1">
        <v>45352</v>
      </c>
      <c r="B2153">
        <v>2024</v>
      </c>
      <c r="C2153">
        <v>3</v>
      </c>
      <c r="D2153">
        <v>1</v>
      </c>
      <c r="E2153">
        <v>0</v>
      </c>
      <c r="F2153">
        <v>0</v>
      </c>
      <c r="G2153" t="s">
        <v>294</v>
      </c>
      <c r="H2153" t="s">
        <v>292</v>
      </c>
      <c r="I2153" t="s">
        <v>969</v>
      </c>
      <c r="J2153" t="s">
        <v>970</v>
      </c>
      <c r="K2153" t="s">
        <v>972</v>
      </c>
      <c r="L2153" t="s">
        <v>75</v>
      </c>
      <c r="M2153" t="s">
        <v>1612</v>
      </c>
      <c r="N2153" t="s">
        <v>1615</v>
      </c>
      <c r="O2153">
        <v>0</v>
      </c>
      <c r="P2153">
        <v>0</v>
      </c>
      <c r="Q2153">
        <v>0</v>
      </c>
      <c r="R2153">
        <v>-69250</v>
      </c>
      <c r="S2153">
        <v>-79880</v>
      </c>
      <c r="T2153">
        <v>-10630</v>
      </c>
      <c r="U2153">
        <v>79880</v>
      </c>
      <c r="V2153">
        <v>10630</v>
      </c>
      <c r="W2153">
        <v>0</v>
      </c>
      <c r="X2153">
        <v>79880</v>
      </c>
      <c r="Y2153">
        <v>79880</v>
      </c>
      <c r="Z2153">
        <v>100</v>
      </c>
      <c r="AA2153">
        <v>1.1535018050541517</v>
      </c>
      <c r="AB2153">
        <v>-1</v>
      </c>
      <c r="AC2153">
        <v>10630</v>
      </c>
      <c r="AD2153">
        <v>11.288280787529752</v>
      </c>
      <c r="AE2153">
        <v>0</v>
      </c>
      <c r="AF2153">
        <v>0</v>
      </c>
    </row>
    <row r="2154" spans="1:32" x14ac:dyDescent="0.35">
      <c r="A2154" s="1">
        <v>45413</v>
      </c>
      <c r="B2154">
        <v>2024</v>
      </c>
      <c r="C2154">
        <v>5</v>
      </c>
      <c r="D2154">
        <v>2</v>
      </c>
      <c r="E2154">
        <v>1</v>
      </c>
      <c r="F2154">
        <v>0</v>
      </c>
      <c r="G2154" t="s">
        <v>294</v>
      </c>
      <c r="H2154" t="s">
        <v>292</v>
      </c>
      <c r="I2154" t="s">
        <v>969</v>
      </c>
      <c r="J2154" t="s">
        <v>970</v>
      </c>
      <c r="K2154" t="s">
        <v>972</v>
      </c>
      <c r="L2154" t="s">
        <v>75</v>
      </c>
      <c r="M2154" t="s">
        <v>1612</v>
      </c>
      <c r="N2154" t="s">
        <v>1617</v>
      </c>
      <c r="O2154">
        <v>0</v>
      </c>
      <c r="P2154">
        <v>0</v>
      </c>
      <c r="Q2154">
        <v>0</v>
      </c>
      <c r="R2154">
        <v>-69250</v>
      </c>
      <c r="S2154">
        <v>-79880</v>
      </c>
      <c r="T2154">
        <v>-10630</v>
      </c>
      <c r="U2154">
        <v>79880</v>
      </c>
      <c r="V2154">
        <v>10630</v>
      </c>
      <c r="W2154">
        <v>0</v>
      </c>
      <c r="X2154">
        <v>79880</v>
      </c>
      <c r="Y2154">
        <v>0</v>
      </c>
      <c r="Z2154">
        <v>100</v>
      </c>
      <c r="AA2154">
        <v>1.1535018050541517</v>
      </c>
      <c r="AB2154">
        <v>-1</v>
      </c>
      <c r="AC2154">
        <v>10630</v>
      </c>
      <c r="AD2154">
        <v>11.288280787529752</v>
      </c>
      <c r="AE2154">
        <v>0</v>
      </c>
      <c r="AF2154">
        <v>0</v>
      </c>
    </row>
    <row r="2155" spans="1:32" x14ac:dyDescent="0.35">
      <c r="A2155" s="1">
        <v>45474</v>
      </c>
      <c r="B2155">
        <v>2024</v>
      </c>
      <c r="C2155">
        <v>7</v>
      </c>
      <c r="D2155">
        <v>3</v>
      </c>
      <c r="E2155">
        <v>1</v>
      </c>
      <c r="F2155">
        <v>0</v>
      </c>
      <c r="G2155" t="s">
        <v>294</v>
      </c>
      <c r="H2155" t="s">
        <v>292</v>
      </c>
      <c r="I2155" t="s">
        <v>969</v>
      </c>
      <c r="J2155" t="s">
        <v>970</v>
      </c>
      <c r="K2155" t="s">
        <v>972</v>
      </c>
      <c r="L2155" t="s">
        <v>75</v>
      </c>
      <c r="M2155" t="s">
        <v>1612</v>
      </c>
      <c r="N2155" t="s">
        <v>1619</v>
      </c>
      <c r="O2155">
        <v>0</v>
      </c>
      <c r="P2155">
        <v>0</v>
      </c>
      <c r="Q2155">
        <v>0</v>
      </c>
      <c r="R2155">
        <v>-69250</v>
      </c>
      <c r="S2155">
        <v>-79880</v>
      </c>
      <c r="T2155">
        <v>-10630</v>
      </c>
      <c r="U2155">
        <v>79880</v>
      </c>
      <c r="V2155">
        <v>10630</v>
      </c>
      <c r="W2155">
        <v>0</v>
      </c>
      <c r="X2155">
        <v>79880</v>
      </c>
      <c r="Y2155">
        <v>0</v>
      </c>
      <c r="Z2155">
        <v>100</v>
      </c>
      <c r="AA2155">
        <v>1.1535018050541517</v>
      </c>
      <c r="AB2155">
        <v>-1</v>
      </c>
      <c r="AC2155">
        <v>10630</v>
      </c>
      <c r="AD2155">
        <v>11.288280787529752</v>
      </c>
      <c r="AE2155">
        <v>0</v>
      </c>
      <c r="AF2155">
        <v>0</v>
      </c>
    </row>
    <row r="2156" spans="1:32" x14ac:dyDescent="0.35">
      <c r="A2156" s="1">
        <v>45505</v>
      </c>
      <c r="B2156">
        <v>2024</v>
      </c>
      <c r="C2156">
        <v>8</v>
      </c>
      <c r="D2156">
        <v>3</v>
      </c>
      <c r="E2156">
        <v>1</v>
      </c>
      <c r="F2156">
        <v>0</v>
      </c>
      <c r="G2156" t="s">
        <v>294</v>
      </c>
      <c r="H2156" t="s">
        <v>292</v>
      </c>
      <c r="I2156" t="s">
        <v>969</v>
      </c>
      <c r="J2156" t="s">
        <v>970</v>
      </c>
      <c r="K2156" t="s">
        <v>972</v>
      </c>
      <c r="L2156" t="s">
        <v>75</v>
      </c>
      <c r="M2156" t="s">
        <v>1612</v>
      </c>
      <c r="N2156" t="s">
        <v>1620</v>
      </c>
      <c r="O2156">
        <v>0</v>
      </c>
      <c r="P2156">
        <v>0</v>
      </c>
      <c r="Q2156">
        <v>0</v>
      </c>
      <c r="R2156">
        <v>-69250</v>
      </c>
      <c r="S2156">
        <v>-79840</v>
      </c>
      <c r="T2156">
        <v>-10590</v>
      </c>
      <c r="U2156">
        <v>-40</v>
      </c>
      <c r="V2156">
        <v>-40</v>
      </c>
      <c r="W2156">
        <v>0</v>
      </c>
      <c r="X2156">
        <v>79860.007513147662</v>
      </c>
      <c r="Y2156">
        <v>0</v>
      </c>
      <c r="Z2156">
        <v>100</v>
      </c>
      <c r="AA2156">
        <v>1.1529241877256318</v>
      </c>
      <c r="AB2156">
        <v>-0.99974946767761863</v>
      </c>
      <c r="AC2156">
        <v>10590</v>
      </c>
      <c r="AD2156">
        <v>11.287779910985346</v>
      </c>
      <c r="AE2156">
        <v>0</v>
      </c>
      <c r="AF2156">
        <v>0</v>
      </c>
    </row>
    <row r="2157" spans="1:32" x14ac:dyDescent="0.35">
      <c r="A2157" s="1">
        <v>45352</v>
      </c>
      <c r="B2157">
        <v>2024</v>
      </c>
      <c r="C2157">
        <v>3</v>
      </c>
      <c r="D2157">
        <v>1</v>
      </c>
      <c r="E2157">
        <v>0</v>
      </c>
      <c r="F2157">
        <v>0</v>
      </c>
      <c r="G2157" t="s">
        <v>612</v>
      </c>
      <c r="H2157" t="s">
        <v>610</v>
      </c>
      <c r="I2157" t="s">
        <v>985</v>
      </c>
      <c r="J2157" t="s">
        <v>986</v>
      </c>
      <c r="K2157" t="s">
        <v>972</v>
      </c>
      <c r="L2157" t="s">
        <v>87</v>
      </c>
      <c r="M2157" t="s">
        <v>1603</v>
      </c>
      <c r="N2157" t="s">
        <v>1610</v>
      </c>
      <c r="O2157">
        <v>0</v>
      </c>
      <c r="P2157">
        <v>0</v>
      </c>
      <c r="Q2157">
        <v>0</v>
      </c>
      <c r="R2157">
        <v>-69138</v>
      </c>
      <c r="S2157">
        <v>-68846.149999999994</v>
      </c>
      <c r="T2157">
        <v>291.85000000000582</v>
      </c>
      <c r="U2157">
        <v>68846.149999999994</v>
      </c>
      <c r="V2157">
        <v>-291.85000000000582</v>
      </c>
      <c r="W2157">
        <v>0</v>
      </c>
      <c r="X2157">
        <v>97363.159047172448</v>
      </c>
      <c r="Y2157">
        <v>-68846.149999999994</v>
      </c>
      <c r="Z2157">
        <v>100</v>
      </c>
      <c r="AA2157">
        <v>0.9957787323902918</v>
      </c>
      <c r="AB2157">
        <v>-0.70710678118654757</v>
      </c>
      <c r="AC2157">
        <v>291.85000000000582</v>
      </c>
      <c r="AD2157">
        <v>11.139629583929532</v>
      </c>
      <c r="AE2157">
        <v>0</v>
      </c>
      <c r="AF2157">
        <v>1</v>
      </c>
    </row>
    <row r="2158" spans="1:32" x14ac:dyDescent="0.35">
      <c r="A2158" s="1">
        <v>45292</v>
      </c>
      <c r="B2158">
        <v>2024</v>
      </c>
      <c r="C2158">
        <v>1</v>
      </c>
      <c r="D2158">
        <v>1</v>
      </c>
      <c r="E2158">
        <v>0</v>
      </c>
      <c r="F2158">
        <v>0</v>
      </c>
      <c r="G2158" t="s">
        <v>267</v>
      </c>
      <c r="H2158" t="s">
        <v>265</v>
      </c>
      <c r="I2158" t="s">
        <v>687</v>
      </c>
      <c r="J2158" t="s">
        <v>688</v>
      </c>
      <c r="K2158" t="s">
        <v>690</v>
      </c>
      <c r="L2158" t="s">
        <v>66</v>
      </c>
      <c r="M2158" t="s">
        <v>1612</v>
      </c>
      <c r="N2158" t="s">
        <v>1613</v>
      </c>
      <c r="O2158">
        <v>0</v>
      </c>
      <c r="P2158">
        <v>0</v>
      </c>
      <c r="Q2158">
        <v>0</v>
      </c>
      <c r="R2158">
        <v>-47250</v>
      </c>
      <c r="S2158">
        <v>-36750</v>
      </c>
      <c r="T2158">
        <v>10500</v>
      </c>
      <c r="U2158">
        <v>36750</v>
      </c>
      <c r="V2158">
        <v>-10500</v>
      </c>
      <c r="W2158">
        <v>0</v>
      </c>
      <c r="X2158">
        <v>51972.348417211244</v>
      </c>
      <c r="Y2158">
        <v>36750</v>
      </c>
      <c r="Z2158">
        <v>100</v>
      </c>
      <c r="AA2158">
        <v>0.77777777777777779</v>
      </c>
      <c r="AB2158">
        <v>-0.70710678118654746</v>
      </c>
      <c r="AC2158">
        <v>10500</v>
      </c>
      <c r="AD2158">
        <v>10.511893504640982</v>
      </c>
      <c r="AE2158">
        <v>0</v>
      </c>
      <c r="AF2158">
        <v>1</v>
      </c>
    </row>
    <row r="2159" spans="1:32" x14ac:dyDescent="0.35">
      <c r="A2159" s="1">
        <v>45383</v>
      </c>
      <c r="B2159">
        <v>2024</v>
      </c>
      <c r="C2159">
        <v>4</v>
      </c>
      <c r="D2159">
        <v>2</v>
      </c>
      <c r="E2159">
        <v>0</v>
      </c>
      <c r="F2159">
        <v>0</v>
      </c>
      <c r="G2159" t="s">
        <v>267</v>
      </c>
      <c r="H2159" t="s">
        <v>265</v>
      </c>
      <c r="I2159" t="s">
        <v>687</v>
      </c>
      <c r="J2159" t="s">
        <v>688</v>
      </c>
      <c r="K2159" t="s">
        <v>690</v>
      </c>
      <c r="L2159" t="s">
        <v>66</v>
      </c>
      <c r="M2159" t="s">
        <v>1612</v>
      </c>
      <c r="N2159" t="s">
        <v>1616</v>
      </c>
      <c r="O2159">
        <v>0</v>
      </c>
      <c r="P2159">
        <v>0</v>
      </c>
      <c r="Q2159">
        <v>0</v>
      </c>
      <c r="R2159">
        <v>-47250</v>
      </c>
      <c r="S2159">
        <v>-36750</v>
      </c>
      <c r="T2159">
        <v>10500</v>
      </c>
      <c r="U2159">
        <v>36750</v>
      </c>
      <c r="V2159">
        <v>-10500</v>
      </c>
      <c r="W2159">
        <v>0</v>
      </c>
      <c r="X2159">
        <v>36750</v>
      </c>
      <c r="Y2159">
        <v>36750</v>
      </c>
      <c r="Z2159">
        <v>100</v>
      </c>
      <c r="AA2159">
        <v>0.77777777777777779</v>
      </c>
      <c r="AB2159">
        <v>-1</v>
      </c>
      <c r="AC2159">
        <v>10500</v>
      </c>
      <c r="AD2159">
        <v>10.511893504640982</v>
      </c>
      <c r="AE2159">
        <v>0</v>
      </c>
      <c r="AF2159">
        <v>1</v>
      </c>
    </row>
    <row r="2160" spans="1:32" x14ac:dyDescent="0.35">
      <c r="A2160" s="1">
        <v>45444</v>
      </c>
      <c r="B2160">
        <v>2024</v>
      </c>
      <c r="C2160">
        <v>6</v>
      </c>
      <c r="D2160">
        <v>2</v>
      </c>
      <c r="E2160">
        <v>1</v>
      </c>
      <c r="F2160">
        <v>0</v>
      </c>
      <c r="G2160" t="s">
        <v>267</v>
      </c>
      <c r="H2160" t="s">
        <v>265</v>
      </c>
      <c r="I2160" t="s">
        <v>687</v>
      </c>
      <c r="J2160" t="s">
        <v>688</v>
      </c>
      <c r="K2160" t="s">
        <v>690</v>
      </c>
      <c r="L2160" t="s">
        <v>66</v>
      </c>
      <c r="M2160" t="s">
        <v>1612</v>
      </c>
      <c r="N2160" t="s">
        <v>1618</v>
      </c>
      <c r="O2160">
        <v>0</v>
      </c>
      <c r="P2160">
        <v>0</v>
      </c>
      <c r="Q2160">
        <v>0</v>
      </c>
      <c r="R2160">
        <v>-47250</v>
      </c>
      <c r="S2160">
        <v>-36750</v>
      </c>
      <c r="T2160">
        <v>10500</v>
      </c>
      <c r="U2160">
        <v>0</v>
      </c>
      <c r="V2160">
        <v>0</v>
      </c>
      <c r="W2160">
        <v>0</v>
      </c>
      <c r="X2160">
        <v>36750</v>
      </c>
      <c r="Y2160">
        <v>36750</v>
      </c>
      <c r="Z2160">
        <v>100</v>
      </c>
      <c r="AA2160">
        <v>0.77777777777777779</v>
      </c>
      <c r="AB2160">
        <v>-1</v>
      </c>
      <c r="AC2160">
        <v>10500</v>
      </c>
      <c r="AD2160">
        <v>10.511893504640982</v>
      </c>
      <c r="AE2160">
        <v>0</v>
      </c>
      <c r="AF2160">
        <v>1</v>
      </c>
    </row>
    <row r="2161" spans="1:32" x14ac:dyDescent="0.35">
      <c r="A2161" s="1">
        <v>45444</v>
      </c>
      <c r="B2161">
        <v>2024</v>
      </c>
      <c r="C2161">
        <v>6</v>
      </c>
      <c r="D2161">
        <v>2</v>
      </c>
      <c r="E2161">
        <v>1</v>
      </c>
      <c r="F2161">
        <v>0</v>
      </c>
      <c r="G2161" t="s">
        <v>267</v>
      </c>
      <c r="H2161" t="s">
        <v>265</v>
      </c>
      <c r="I2161" t="s">
        <v>669</v>
      </c>
      <c r="J2161" t="s">
        <v>670</v>
      </c>
      <c r="K2161" t="s">
        <v>672</v>
      </c>
      <c r="L2161" t="s">
        <v>60</v>
      </c>
      <c r="M2161" t="s">
        <v>1612</v>
      </c>
      <c r="N2161" t="s">
        <v>1618</v>
      </c>
      <c r="O2161">
        <v>0</v>
      </c>
      <c r="P2161">
        <v>0</v>
      </c>
      <c r="Q2161">
        <v>0</v>
      </c>
      <c r="R2161">
        <v>-380</v>
      </c>
      <c r="S2161">
        <v>0</v>
      </c>
      <c r="T2161">
        <v>380</v>
      </c>
      <c r="U2161">
        <v>-16120</v>
      </c>
      <c r="V2161">
        <v>880</v>
      </c>
      <c r="W2161">
        <v>0</v>
      </c>
      <c r="X2161">
        <v>16120</v>
      </c>
      <c r="Y2161">
        <v>0</v>
      </c>
      <c r="Z2161">
        <v>100</v>
      </c>
      <c r="AA2161">
        <v>0</v>
      </c>
      <c r="AB2161">
        <v>0</v>
      </c>
      <c r="AC2161">
        <v>380</v>
      </c>
      <c r="AD2161">
        <v>0</v>
      </c>
      <c r="AE2161">
        <v>0</v>
      </c>
      <c r="AF2161">
        <v>1</v>
      </c>
    </row>
    <row r="2162" spans="1:32" x14ac:dyDescent="0.35">
      <c r="A2162" s="1">
        <v>45323</v>
      </c>
      <c r="B2162">
        <v>2024</v>
      </c>
      <c r="C2162">
        <v>2</v>
      </c>
      <c r="D2162">
        <v>1</v>
      </c>
      <c r="E2162">
        <v>0</v>
      </c>
      <c r="F2162">
        <v>0</v>
      </c>
      <c r="G2162" t="s">
        <v>267</v>
      </c>
      <c r="H2162" t="s">
        <v>265</v>
      </c>
      <c r="I2162" t="s">
        <v>778</v>
      </c>
      <c r="J2162" t="s">
        <v>779</v>
      </c>
      <c r="K2162" t="s">
        <v>781</v>
      </c>
      <c r="L2162" t="s">
        <v>66</v>
      </c>
      <c r="M2162" t="s">
        <v>1612</v>
      </c>
      <c r="N2162" t="s">
        <v>1614</v>
      </c>
      <c r="O2162">
        <v>0</v>
      </c>
      <c r="P2162">
        <v>0</v>
      </c>
      <c r="Q2162">
        <v>0</v>
      </c>
      <c r="R2162">
        <v>-120</v>
      </c>
      <c r="S2162">
        <v>0</v>
      </c>
      <c r="T2162">
        <v>120</v>
      </c>
      <c r="U2162">
        <v>-1250</v>
      </c>
      <c r="V2162">
        <v>-1370</v>
      </c>
      <c r="W2162">
        <v>0</v>
      </c>
      <c r="X2162">
        <v>1250</v>
      </c>
      <c r="Y2162">
        <v>1250</v>
      </c>
      <c r="Z2162">
        <v>100</v>
      </c>
      <c r="AA2162">
        <v>0</v>
      </c>
      <c r="AB2162">
        <v>0</v>
      </c>
      <c r="AC2162">
        <v>120</v>
      </c>
      <c r="AD2162">
        <v>0</v>
      </c>
      <c r="AE2162">
        <v>0</v>
      </c>
      <c r="AF2162">
        <v>1</v>
      </c>
    </row>
    <row r="2163" spans="1:32" x14ac:dyDescent="0.35">
      <c r="A2163" s="1">
        <v>45323</v>
      </c>
      <c r="B2163">
        <v>2024</v>
      </c>
      <c r="C2163">
        <v>2</v>
      </c>
      <c r="D2163">
        <v>1</v>
      </c>
      <c r="E2163">
        <v>0</v>
      </c>
      <c r="F2163">
        <v>0</v>
      </c>
      <c r="G2163" t="s">
        <v>267</v>
      </c>
      <c r="H2163" t="s">
        <v>265</v>
      </c>
      <c r="I2163" t="s">
        <v>778</v>
      </c>
      <c r="J2163" t="s">
        <v>779</v>
      </c>
      <c r="K2163" t="s">
        <v>781</v>
      </c>
      <c r="L2163" t="s">
        <v>66</v>
      </c>
      <c r="M2163" t="s">
        <v>1612</v>
      </c>
      <c r="N2163" t="s">
        <v>1614</v>
      </c>
      <c r="O2163">
        <v>120</v>
      </c>
      <c r="P2163">
        <v>0</v>
      </c>
      <c r="Q2163">
        <v>-120</v>
      </c>
      <c r="R2163">
        <v>-1630</v>
      </c>
      <c r="S2163">
        <v>0</v>
      </c>
      <c r="T2163">
        <v>1630</v>
      </c>
      <c r="U2163">
        <v>-1250</v>
      </c>
      <c r="V2163">
        <v>-3000</v>
      </c>
      <c r="W2163">
        <v>0</v>
      </c>
      <c r="X2163">
        <v>1250</v>
      </c>
      <c r="Y2163">
        <v>1250</v>
      </c>
      <c r="Z2163">
        <v>0</v>
      </c>
      <c r="AA2163">
        <v>0</v>
      </c>
      <c r="AB2163">
        <v>0</v>
      </c>
      <c r="AC2163">
        <v>1630</v>
      </c>
      <c r="AD2163">
        <v>0</v>
      </c>
      <c r="AE2163">
        <v>0</v>
      </c>
      <c r="AF2163">
        <v>1</v>
      </c>
    </row>
    <row r="2164" spans="1:32" x14ac:dyDescent="0.35">
      <c r="A2164" s="1">
        <v>45352</v>
      </c>
      <c r="B2164">
        <v>2024</v>
      </c>
      <c r="C2164">
        <v>3</v>
      </c>
      <c r="D2164">
        <v>1</v>
      </c>
      <c r="E2164">
        <v>0</v>
      </c>
      <c r="F2164">
        <v>0</v>
      </c>
      <c r="G2164" t="s">
        <v>267</v>
      </c>
      <c r="H2164" t="s">
        <v>265</v>
      </c>
      <c r="I2164" t="s">
        <v>778</v>
      </c>
      <c r="J2164" t="s">
        <v>779</v>
      </c>
      <c r="K2164" t="s">
        <v>781</v>
      </c>
      <c r="L2164" t="s">
        <v>66</v>
      </c>
      <c r="M2164" t="s">
        <v>1612</v>
      </c>
      <c r="N2164" t="s">
        <v>1615</v>
      </c>
      <c r="O2164">
        <v>0</v>
      </c>
      <c r="P2164">
        <v>0</v>
      </c>
      <c r="Q2164">
        <v>0</v>
      </c>
      <c r="R2164">
        <v>-120</v>
      </c>
      <c r="S2164">
        <v>0</v>
      </c>
      <c r="T2164">
        <v>120</v>
      </c>
      <c r="U2164">
        <v>-1250</v>
      </c>
      <c r="V2164">
        <v>-1370</v>
      </c>
      <c r="W2164">
        <v>0</v>
      </c>
      <c r="X2164">
        <v>1250</v>
      </c>
      <c r="Y2164">
        <v>0</v>
      </c>
      <c r="Z2164">
        <v>100</v>
      </c>
      <c r="AA2164">
        <v>0</v>
      </c>
      <c r="AB2164">
        <v>0</v>
      </c>
      <c r="AC2164">
        <v>120</v>
      </c>
      <c r="AD2164">
        <v>0</v>
      </c>
      <c r="AE2164">
        <v>0</v>
      </c>
      <c r="AF2164">
        <v>1</v>
      </c>
    </row>
    <row r="2165" spans="1:32" x14ac:dyDescent="0.35">
      <c r="A2165" s="1">
        <v>45383</v>
      </c>
      <c r="B2165">
        <v>2024</v>
      </c>
      <c r="C2165">
        <v>4</v>
      </c>
      <c r="D2165">
        <v>2</v>
      </c>
      <c r="E2165">
        <v>0</v>
      </c>
      <c r="F2165">
        <v>0</v>
      </c>
      <c r="G2165" t="s">
        <v>267</v>
      </c>
      <c r="H2165" t="s">
        <v>265</v>
      </c>
      <c r="I2165" t="s">
        <v>778</v>
      </c>
      <c r="J2165" t="s">
        <v>779</v>
      </c>
      <c r="K2165" t="s">
        <v>781</v>
      </c>
      <c r="L2165" t="s">
        <v>66</v>
      </c>
      <c r="M2165" t="s">
        <v>1612</v>
      </c>
      <c r="N2165" t="s">
        <v>1616</v>
      </c>
      <c r="O2165">
        <v>0</v>
      </c>
      <c r="P2165">
        <v>0</v>
      </c>
      <c r="Q2165">
        <v>0</v>
      </c>
      <c r="R2165">
        <v>-120</v>
      </c>
      <c r="S2165">
        <v>0</v>
      </c>
      <c r="T2165">
        <v>120</v>
      </c>
      <c r="U2165">
        <v>-1250</v>
      </c>
      <c r="V2165">
        <v>-1370</v>
      </c>
      <c r="W2165">
        <v>0</v>
      </c>
      <c r="X2165">
        <v>1250</v>
      </c>
      <c r="Y2165">
        <v>0</v>
      </c>
      <c r="Z2165">
        <v>100</v>
      </c>
      <c r="AA2165">
        <v>0</v>
      </c>
      <c r="AB2165">
        <v>0</v>
      </c>
      <c r="AC2165">
        <v>120</v>
      </c>
      <c r="AD2165">
        <v>0</v>
      </c>
      <c r="AE2165">
        <v>0</v>
      </c>
      <c r="AF2165">
        <v>1</v>
      </c>
    </row>
    <row r="2166" spans="1:32" x14ac:dyDescent="0.35">
      <c r="A2166" s="1">
        <v>45413</v>
      </c>
      <c r="B2166">
        <v>2024</v>
      </c>
      <c r="C2166">
        <v>5</v>
      </c>
      <c r="D2166">
        <v>2</v>
      </c>
      <c r="E2166">
        <v>1</v>
      </c>
      <c r="F2166">
        <v>0</v>
      </c>
      <c r="G2166" t="s">
        <v>267</v>
      </c>
      <c r="H2166" t="s">
        <v>265</v>
      </c>
      <c r="I2166" t="s">
        <v>778</v>
      </c>
      <c r="J2166" t="s">
        <v>779</v>
      </c>
      <c r="K2166" t="s">
        <v>781</v>
      </c>
      <c r="L2166" t="s">
        <v>66</v>
      </c>
      <c r="M2166" t="s">
        <v>1612</v>
      </c>
      <c r="N2166" t="s">
        <v>1617</v>
      </c>
      <c r="O2166">
        <v>120</v>
      </c>
      <c r="P2166">
        <v>0</v>
      </c>
      <c r="Q2166">
        <v>-120</v>
      </c>
      <c r="R2166">
        <v>-1630</v>
      </c>
      <c r="S2166">
        <v>0</v>
      </c>
      <c r="T2166">
        <v>1630</v>
      </c>
      <c r="U2166">
        <v>0</v>
      </c>
      <c r="V2166">
        <v>-1750</v>
      </c>
      <c r="W2166">
        <v>0</v>
      </c>
      <c r="X2166">
        <v>0</v>
      </c>
      <c r="Y2166">
        <v>1250</v>
      </c>
      <c r="Z2166">
        <v>0</v>
      </c>
      <c r="AA2166">
        <v>0</v>
      </c>
      <c r="AB2166">
        <v>0</v>
      </c>
      <c r="AC2166">
        <v>1630</v>
      </c>
      <c r="AD2166">
        <v>0</v>
      </c>
      <c r="AE2166">
        <v>0</v>
      </c>
      <c r="AF2166">
        <v>1</v>
      </c>
    </row>
    <row r="2167" spans="1:32" x14ac:dyDescent="0.35">
      <c r="A2167" s="1">
        <v>45413</v>
      </c>
      <c r="B2167">
        <v>2024</v>
      </c>
      <c r="C2167">
        <v>5</v>
      </c>
      <c r="D2167">
        <v>2</v>
      </c>
      <c r="E2167">
        <v>1</v>
      </c>
      <c r="F2167">
        <v>0</v>
      </c>
      <c r="G2167" t="s">
        <v>267</v>
      </c>
      <c r="H2167" t="s">
        <v>265</v>
      </c>
      <c r="I2167" t="s">
        <v>778</v>
      </c>
      <c r="J2167" t="s">
        <v>779</v>
      </c>
      <c r="K2167" t="s">
        <v>781</v>
      </c>
      <c r="L2167" t="s">
        <v>66</v>
      </c>
      <c r="M2167" t="s">
        <v>1612</v>
      </c>
      <c r="N2167" t="s">
        <v>1617</v>
      </c>
      <c r="O2167">
        <v>0</v>
      </c>
      <c r="P2167">
        <v>0</v>
      </c>
      <c r="Q2167">
        <v>0</v>
      </c>
      <c r="R2167">
        <v>-1750</v>
      </c>
      <c r="S2167">
        <v>0</v>
      </c>
      <c r="T2167">
        <v>1750</v>
      </c>
      <c r="U2167">
        <v>-1250</v>
      </c>
      <c r="V2167">
        <v>-3000</v>
      </c>
      <c r="W2167">
        <v>0</v>
      </c>
      <c r="X2167">
        <v>1250</v>
      </c>
      <c r="Y2167">
        <v>1250</v>
      </c>
      <c r="Z2167">
        <v>100</v>
      </c>
      <c r="AA2167">
        <v>0</v>
      </c>
      <c r="AB2167">
        <v>0</v>
      </c>
      <c r="AC2167">
        <v>1750</v>
      </c>
      <c r="AD2167">
        <v>0</v>
      </c>
      <c r="AE2167">
        <v>0</v>
      </c>
      <c r="AF2167">
        <v>1</v>
      </c>
    </row>
    <row r="2168" spans="1:32" x14ac:dyDescent="0.35">
      <c r="A2168" s="1">
        <v>45444</v>
      </c>
      <c r="B2168">
        <v>2024</v>
      </c>
      <c r="C2168">
        <v>6</v>
      </c>
      <c r="D2168">
        <v>2</v>
      </c>
      <c r="E2168">
        <v>1</v>
      </c>
      <c r="F2168">
        <v>0</v>
      </c>
      <c r="G2168" t="s">
        <v>267</v>
      </c>
      <c r="H2168" t="s">
        <v>265</v>
      </c>
      <c r="I2168" t="s">
        <v>778</v>
      </c>
      <c r="J2168" t="s">
        <v>779</v>
      </c>
      <c r="K2168" t="s">
        <v>781</v>
      </c>
      <c r="L2168" t="s">
        <v>66</v>
      </c>
      <c r="M2168" t="s">
        <v>1612</v>
      </c>
      <c r="N2168" t="s">
        <v>1618</v>
      </c>
      <c r="O2168">
        <v>0</v>
      </c>
      <c r="P2168">
        <v>0</v>
      </c>
      <c r="Q2168">
        <v>0</v>
      </c>
      <c r="R2168">
        <v>-1750</v>
      </c>
      <c r="S2168">
        <v>0</v>
      </c>
      <c r="T2168">
        <v>1750</v>
      </c>
      <c r="U2168">
        <v>-1250</v>
      </c>
      <c r="V2168">
        <v>-3000</v>
      </c>
      <c r="W2168">
        <v>0</v>
      </c>
      <c r="X2168">
        <v>1250</v>
      </c>
      <c r="Y2168">
        <v>0</v>
      </c>
      <c r="Z2168">
        <v>100</v>
      </c>
      <c r="AA2168">
        <v>0</v>
      </c>
      <c r="AB2168">
        <v>0</v>
      </c>
      <c r="AC2168">
        <v>1750</v>
      </c>
      <c r="AD2168">
        <v>0</v>
      </c>
      <c r="AE2168">
        <v>0</v>
      </c>
      <c r="AF2168">
        <v>1</v>
      </c>
    </row>
    <row r="2169" spans="1:32" x14ac:dyDescent="0.35">
      <c r="A2169" s="1">
        <v>45474</v>
      </c>
      <c r="B2169">
        <v>2024</v>
      </c>
      <c r="C2169">
        <v>7</v>
      </c>
      <c r="D2169">
        <v>3</v>
      </c>
      <c r="E2169">
        <v>1</v>
      </c>
      <c r="F2169">
        <v>0</v>
      </c>
      <c r="G2169" t="s">
        <v>267</v>
      </c>
      <c r="H2169" t="s">
        <v>265</v>
      </c>
      <c r="I2169" t="s">
        <v>778</v>
      </c>
      <c r="J2169" t="s">
        <v>779</v>
      </c>
      <c r="K2169" t="s">
        <v>781</v>
      </c>
      <c r="L2169" t="s">
        <v>66</v>
      </c>
      <c r="M2169" t="s">
        <v>1612</v>
      </c>
      <c r="N2169" t="s">
        <v>1619</v>
      </c>
      <c r="O2169">
        <v>0</v>
      </c>
      <c r="P2169">
        <v>0</v>
      </c>
      <c r="Q2169">
        <v>0</v>
      </c>
      <c r="R2169">
        <v>-1750</v>
      </c>
      <c r="S2169">
        <v>0</v>
      </c>
      <c r="T2169">
        <v>1750</v>
      </c>
      <c r="U2169">
        <v>-1250</v>
      </c>
      <c r="V2169">
        <v>-3000</v>
      </c>
      <c r="W2169">
        <v>0</v>
      </c>
      <c r="X2169">
        <v>1250</v>
      </c>
      <c r="Y2169">
        <v>0</v>
      </c>
      <c r="Z2169">
        <v>100</v>
      </c>
      <c r="AA2169">
        <v>0</v>
      </c>
      <c r="AB2169">
        <v>0</v>
      </c>
      <c r="AC2169">
        <v>1750</v>
      </c>
      <c r="AD2169">
        <v>0</v>
      </c>
      <c r="AE2169">
        <v>0</v>
      </c>
      <c r="AF2169">
        <v>1</v>
      </c>
    </row>
    <row r="2170" spans="1:32" x14ac:dyDescent="0.35">
      <c r="A2170" s="1">
        <v>45292</v>
      </c>
      <c r="B2170">
        <v>2024</v>
      </c>
      <c r="C2170">
        <v>1</v>
      </c>
      <c r="D2170">
        <v>1</v>
      </c>
      <c r="E2170">
        <v>0</v>
      </c>
      <c r="F2170">
        <v>0</v>
      </c>
      <c r="G2170" t="s">
        <v>267</v>
      </c>
      <c r="H2170" t="s">
        <v>265</v>
      </c>
      <c r="I2170" t="s">
        <v>1368</v>
      </c>
      <c r="J2170" t="s">
        <v>1369</v>
      </c>
      <c r="K2170" t="s">
        <v>1371</v>
      </c>
      <c r="L2170" t="s">
        <v>66</v>
      </c>
      <c r="M2170" t="s">
        <v>1612</v>
      </c>
      <c r="N2170" t="s">
        <v>1613</v>
      </c>
      <c r="O2170">
        <v>-4380</v>
      </c>
      <c r="P2170">
        <v>0</v>
      </c>
      <c r="Q2170">
        <v>4380</v>
      </c>
      <c r="R2170">
        <v>-4380</v>
      </c>
      <c r="S2170">
        <v>0</v>
      </c>
      <c r="T2170">
        <v>4380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4380</v>
      </c>
      <c r="AD2170">
        <v>0</v>
      </c>
      <c r="AE2170">
        <v>0</v>
      </c>
      <c r="AF2170">
        <v>1</v>
      </c>
    </row>
    <row r="2171" spans="1:32" x14ac:dyDescent="0.35">
      <c r="A2171" s="1">
        <v>45292</v>
      </c>
      <c r="B2171">
        <v>2024</v>
      </c>
      <c r="C2171">
        <v>1</v>
      </c>
      <c r="D2171">
        <v>1</v>
      </c>
      <c r="E2171">
        <v>0</v>
      </c>
      <c r="F2171">
        <v>0</v>
      </c>
      <c r="G2171" t="s">
        <v>267</v>
      </c>
      <c r="H2171" t="s">
        <v>265</v>
      </c>
      <c r="I2171" t="s">
        <v>1542</v>
      </c>
      <c r="J2171" t="s">
        <v>1543</v>
      </c>
      <c r="K2171" t="s">
        <v>1545</v>
      </c>
      <c r="L2171" t="s">
        <v>66</v>
      </c>
      <c r="M2171" t="s">
        <v>1612</v>
      </c>
      <c r="N2171" t="s">
        <v>1613</v>
      </c>
      <c r="O2171">
        <v>-8120</v>
      </c>
      <c r="P2171">
        <v>0</v>
      </c>
      <c r="Q2171">
        <v>8120</v>
      </c>
      <c r="R2171">
        <v>-8120</v>
      </c>
      <c r="S2171">
        <v>0</v>
      </c>
      <c r="T2171">
        <v>8120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8120</v>
      </c>
      <c r="AD2171">
        <v>0</v>
      </c>
      <c r="AE2171">
        <v>0</v>
      </c>
      <c r="AF2171">
        <v>1</v>
      </c>
    </row>
    <row r="2172" spans="1:32" x14ac:dyDescent="0.35">
      <c r="A2172" s="1">
        <v>45505</v>
      </c>
      <c r="B2172">
        <v>2024</v>
      </c>
      <c r="C2172">
        <v>8</v>
      </c>
      <c r="D2172">
        <v>3</v>
      </c>
      <c r="E2172">
        <v>1</v>
      </c>
      <c r="F2172">
        <v>0</v>
      </c>
      <c r="G2172" t="s">
        <v>267</v>
      </c>
      <c r="H2172" t="s">
        <v>265</v>
      </c>
      <c r="I2172" t="s">
        <v>1542</v>
      </c>
      <c r="J2172" t="s">
        <v>1543</v>
      </c>
      <c r="K2172" t="s">
        <v>1545</v>
      </c>
      <c r="L2172" t="s">
        <v>66</v>
      </c>
      <c r="M2172" t="s">
        <v>1612</v>
      </c>
      <c r="N2172" t="s">
        <v>1620</v>
      </c>
      <c r="O2172">
        <v>-8160</v>
      </c>
      <c r="P2172">
        <v>0</v>
      </c>
      <c r="Q2172">
        <v>8160</v>
      </c>
      <c r="R2172">
        <v>-40</v>
      </c>
      <c r="S2172">
        <v>0</v>
      </c>
      <c r="T2172">
        <v>40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40</v>
      </c>
      <c r="AD2172">
        <v>0</v>
      </c>
      <c r="AE2172">
        <v>0</v>
      </c>
      <c r="AF2172">
        <v>1</v>
      </c>
    </row>
    <row r="2173" spans="1:32" x14ac:dyDescent="0.35">
      <c r="A2173" s="1">
        <v>45505</v>
      </c>
      <c r="B2173">
        <v>2024</v>
      </c>
      <c r="C2173">
        <v>8</v>
      </c>
      <c r="D2173">
        <v>3</v>
      </c>
      <c r="E2173">
        <v>1</v>
      </c>
      <c r="F2173">
        <v>0</v>
      </c>
      <c r="G2173" t="s">
        <v>612</v>
      </c>
      <c r="H2173" t="s">
        <v>610</v>
      </c>
      <c r="I2173" t="s">
        <v>985</v>
      </c>
      <c r="J2173" t="s">
        <v>986</v>
      </c>
      <c r="K2173" t="s">
        <v>972</v>
      </c>
      <c r="L2173" t="s">
        <v>96</v>
      </c>
      <c r="M2173" t="s">
        <v>1603</v>
      </c>
      <c r="N2173" t="s">
        <v>1609</v>
      </c>
      <c r="O2173">
        <v>0</v>
      </c>
      <c r="P2173">
        <v>0</v>
      </c>
      <c r="Q2173">
        <v>0</v>
      </c>
      <c r="R2173">
        <v>-41400</v>
      </c>
      <c r="S2173">
        <v>0</v>
      </c>
      <c r="T2173">
        <v>41400</v>
      </c>
      <c r="U2173">
        <v>0</v>
      </c>
      <c r="V2173">
        <v>-41400</v>
      </c>
      <c r="W2173">
        <v>0</v>
      </c>
      <c r="X2173">
        <v>0</v>
      </c>
      <c r="Y2173">
        <v>0</v>
      </c>
      <c r="Z2173">
        <v>100</v>
      </c>
      <c r="AA2173">
        <v>0</v>
      </c>
      <c r="AB2173">
        <v>0</v>
      </c>
      <c r="AC2173">
        <v>41400</v>
      </c>
      <c r="AD2173">
        <v>0</v>
      </c>
      <c r="AE2173">
        <v>0</v>
      </c>
      <c r="AF2173">
        <v>1</v>
      </c>
    </row>
    <row r="2174" spans="1:32" x14ac:dyDescent="0.35">
      <c r="A2174" s="1">
        <v>45292</v>
      </c>
      <c r="B2174">
        <v>2024</v>
      </c>
      <c r="C2174">
        <v>1</v>
      </c>
      <c r="D2174">
        <v>1</v>
      </c>
      <c r="E2174">
        <v>0</v>
      </c>
      <c r="F2174">
        <v>0</v>
      </c>
      <c r="G2174" t="s">
        <v>629</v>
      </c>
      <c r="H2174" t="s">
        <v>272</v>
      </c>
      <c r="I2174" t="s">
        <v>1542</v>
      </c>
      <c r="J2174" t="s">
        <v>1543</v>
      </c>
      <c r="K2174" t="s">
        <v>1545</v>
      </c>
      <c r="L2174" t="s">
        <v>66</v>
      </c>
      <c r="M2174" t="s">
        <v>1612</v>
      </c>
      <c r="N2174" t="s">
        <v>1613</v>
      </c>
      <c r="O2174">
        <v>-6250</v>
      </c>
      <c r="P2174">
        <v>0</v>
      </c>
      <c r="Q2174">
        <v>6250</v>
      </c>
      <c r="R2174">
        <v>-6250</v>
      </c>
      <c r="S2174">
        <v>0</v>
      </c>
      <c r="T2174">
        <v>6250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6250</v>
      </c>
      <c r="AD2174">
        <v>0</v>
      </c>
      <c r="AE2174">
        <v>0</v>
      </c>
      <c r="AF2174">
        <v>1</v>
      </c>
    </row>
    <row r="2175" spans="1:32" x14ac:dyDescent="0.35">
      <c r="A2175" s="1">
        <v>45292</v>
      </c>
      <c r="B2175">
        <v>2024</v>
      </c>
      <c r="C2175">
        <v>1</v>
      </c>
      <c r="D2175">
        <v>1</v>
      </c>
      <c r="E2175">
        <v>0</v>
      </c>
      <c r="F2175">
        <v>0</v>
      </c>
      <c r="G2175" t="s">
        <v>612</v>
      </c>
      <c r="H2175" t="s">
        <v>610</v>
      </c>
      <c r="I2175" t="s">
        <v>1353</v>
      </c>
      <c r="J2175" t="s">
        <v>1354</v>
      </c>
      <c r="K2175" t="s">
        <v>1346</v>
      </c>
      <c r="L2175" t="s">
        <v>90</v>
      </c>
      <c r="M2175" t="s">
        <v>1603</v>
      </c>
      <c r="N2175" t="s">
        <v>1604</v>
      </c>
      <c r="O2175">
        <v>-44149</v>
      </c>
      <c r="P2175">
        <v>0</v>
      </c>
      <c r="Q2175">
        <v>44149</v>
      </c>
      <c r="R2175">
        <v>-44149</v>
      </c>
      <c r="S2175">
        <v>0</v>
      </c>
      <c r="T2175">
        <v>44149</v>
      </c>
      <c r="U2175">
        <v>0</v>
      </c>
      <c r="V2175">
        <v>0</v>
      </c>
      <c r="W2175">
        <v>0</v>
      </c>
      <c r="X2175">
        <v>0</v>
      </c>
      <c r="Y2175">
        <v>-49529</v>
      </c>
      <c r="Z2175">
        <v>0</v>
      </c>
      <c r="AA2175">
        <v>0</v>
      </c>
      <c r="AB2175">
        <v>0</v>
      </c>
      <c r="AC2175">
        <v>44149</v>
      </c>
      <c r="AD2175">
        <v>0</v>
      </c>
      <c r="AE2175">
        <v>0</v>
      </c>
      <c r="AF2175">
        <v>1</v>
      </c>
    </row>
    <row r="2176" spans="1:32" x14ac:dyDescent="0.35">
      <c r="A2176" s="1">
        <v>45292</v>
      </c>
      <c r="B2176">
        <v>2024</v>
      </c>
      <c r="C2176">
        <v>1</v>
      </c>
      <c r="D2176">
        <v>1</v>
      </c>
      <c r="E2176">
        <v>0</v>
      </c>
      <c r="F2176">
        <v>0</v>
      </c>
      <c r="G2176" t="s">
        <v>267</v>
      </c>
      <c r="H2176" t="s">
        <v>265</v>
      </c>
      <c r="I2176" t="s">
        <v>1542</v>
      </c>
      <c r="J2176" t="s">
        <v>1543</v>
      </c>
      <c r="K2176" t="s">
        <v>1545</v>
      </c>
      <c r="L2176" t="s">
        <v>63</v>
      </c>
      <c r="M2176" t="s">
        <v>1612</v>
      </c>
      <c r="N2176" t="s">
        <v>1613</v>
      </c>
      <c r="O2176">
        <v>-3380</v>
      </c>
      <c r="P2176">
        <v>0</v>
      </c>
      <c r="Q2176">
        <v>3380</v>
      </c>
      <c r="R2176">
        <v>-3380</v>
      </c>
      <c r="S2176">
        <v>0</v>
      </c>
      <c r="T2176">
        <v>3380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3380</v>
      </c>
      <c r="AD2176">
        <v>0</v>
      </c>
      <c r="AE2176">
        <v>0</v>
      </c>
      <c r="AF2176">
        <v>1</v>
      </c>
    </row>
    <row r="2177" spans="1:32" x14ac:dyDescent="0.35">
      <c r="A2177" s="1">
        <v>45323</v>
      </c>
      <c r="B2177">
        <v>2024</v>
      </c>
      <c r="C2177">
        <v>2</v>
      </c>
      <c r="D2177">
        <v>1</v>
      </c>
      <c r="E2177">
        <v>0</v>
      </c>
      <c r="F2177">
        <v>0</v>
      </c>
      <c r="G2177" t="s">
        <v>267</v>
      </c>
      <c r="H2177" t="s">
        <v>265</v>
      </c>
      <c r="I2177" t="s">
        <v>669</v>
      </c>
      <c r="J2177" t="s">
        <v>670</v>
      </c>
      <c r="K2177" t="s">
        <v>672</v>
      </c>
      <c r="L2177" t="s">
        <v>60</v>
      </c>
      <c r="M2177" t="s">
        <v>1612</v>
      </c>
      <c r="N2177" t="s">
        <v>1614</v>
      </c>
      <c r="O2177">
        <v>380</v>
      </c>
      <c r="P2177">
        <v>0</v>
      </c>
      <c r="Q2177">
        <v>-380</v>
      </c>
      <c r="R2177">
        <v>380</v>
      </c>
      <c r="S2177">
        <v>0</v>
      </c>
      <c r="T2177">
        <v>-380</v>
      </c>
      <c r="U2177">
        <v>-16120</v>
      </c>
      <c r="V2177">
        <v>1260</v>
      </c>
      <c r="W2177">
        <v>0</v>
      </c>
      <c r="X2177">
        <v>16120</v>
      </c>
      <c r="Y2177">
        <v>0</v>
      </c>
      <c r="Z2177">
        <v>0</v>
      </c>
      <c r="AA2177">
        <v>0</v>
      </c>
      <c r="AB2177">
        <v>0</v>
      </c>
      <c r="AC2177">
        <v>380</v>
      </c>
      <c r="AD2177">
        <v>0</v>
      </c>
      <c r="AE2177">
        <v>0</v>
      </c>
      <c r="AF2177">
        <v>0</v>
      </c>
    </row>
    <row r="2178" spans="1:32" x14ac:dyDescent="0.35">
      <c r="A2178" s="1">
        <v>45413</v>
      </c>
      <c r="B2178">
        <v>2024</v>
      </c>
      <c r="C2178">
        <v>5</v>
      </c>
      <c r="D2178">
        <v>2</v>
      </c>
      <c r="E2178">
        <v>1</v>
      </c>
      <c r="F2178">
        <v>0</v>
      </c>
      <c r="G2178" t="s">
        <v>267</v>
      </c>
      <c r="H2178" t="s">
        <v>265</v>
      </c>
      <c r="I2178" t="s">
        <v>669</v>
      </c>
      <c r="J2178" t="s">
        <v>670</v>
      </c>
      <c r="K2178" t="s">
        <v>672</v>
      </c>
      <c r="L2178" t="s">
        <v>60</v>
      </c>
      <c r="M2178" t="s">
        <v>1612</v>
      </c>
      <c r="N2178" t="s">
        <v>1617</v>
      </c>
      <c r="O2178">
        <v>380</v>
      </c>
      <c r="P2178">
        <v>0</v>
      </c>
      <c r="Q2178">
        <v>-380</v>
      </c>
      <c r="R2178">
        <v>380</v>
      </c>
      <c r="S2178">
        <v>0</v>
      </c>
      <c r="T2178">
        <v>-380</v>
      </c>
      <c r="U2178">
        <v>-16120</v>
      </c>
      <c r="V2178">
        <v>1260</v>
      </c>
      <c r="W2178">
        <v>0</v>
      </c>
      <c r="X2178">
        <v>16120</v>
      </c>
      <c r="Y2178">
        <v>16120</v>
      </c>
      <c r="Z2178">
        <v>0</v>
      </c>
      <c r="AA2178">
        <v>0</v>
      </c>
      <c r="AB2178">
        <v>0</v>
      </c>
      <c r="AC2178">
        <v>380</v>
      </c>
      <c r="AD2178">
        <v>0</v>
      </c>
      <c r="AE2178">
        <v>0</v>
      </c>
      <c r="AF2178">
        <v>0</v>
      </c>
    </row>
    <row r="2179" spans="1:32" x14ac:dyDescent="0.35">
      <c r="A2179" s="1">
        <v>45474</v>
      </c>
      <c r="B2179">
        <v>2024</v>
      </c>
      <c r="C2179">
        <v>7</v>
      </c>
      <c r="D2179">
        <v>3</v>
      </c>
      <c r="E2179">
        <v>1</v>
      </c>
      <c r="F2179">
        <v>0</v>
      </c>
      <c r="G2179" t="s">
        <v>267</v>
      </c>
      <c r="H2179" t="s">
        <v>265</v>
      </c>
      <c r="I2179" t="s">
        <v>669</v>
      </c>
      <c r="J2179" t="s">
        <v>670</v>
      </c>
      <c r="K2179" t="s">
        <v>672</v>
      </c>
      <c r="L2179" t="s">
        <v>60</v>
      </c>
      <c r="M2179" t="s">
        <v>1612</v>
      </c>
      <c r="N2179" t="s">
        <v>1619</v>
      </c>
      <c r="O2179">
        <v>380</v>
      </c>
      <c r="P2179">
        <v>0</v>
      </c>
      <c r="Q2179">
        <v>-380</v>
      </c>
      <c r="R2179">
        <v>380</v>
      </c>
      <c r="S2179">
        <v>0</v>
      </c>
      <c r="T2179">
        <v>-380</v>
      </c>
      <c r="U2179">
        <v>0</v>
      </c>
      <c r="V2179">
        <v>0</v>
      </c>
      <c r="W2179">
        <v>0</v>
      </c>
      <c r="X2179">
        <v>0</v>
      </c>
      <c r="Y2179">
        <v>16120</v>
      </c>
      <c r="Z2179">
        <v>0</v>
      </c>
      <c r="AA2179">
        <v>0</v>
      </c>
      <c r="AB2179">
        <v>0</v>
      </c>
      <c r="AC2179">
        <v>380</v>
      </c>
      <c r="AD2179">
        <v>0</v>
      </c>
      <c r="AE2179">
        <v>0</v>
      </c>
      <c r="AF2179">
        <v>0</v>
      </c>
    </row>
    <row r="2180" spans="1:32" x14ac:dyDescent="0.35">
      <c r="A2180" s="1">
        <v>45292</v>
      </c>
      <c r="B2180">
        <v>2024</v>
      </c>
      <c r="C2180">
        <v>1</v>
      </c>
      <c r="D2180">
        <v>1</v>
      </c>
      <c r="E2180">
        <v>0</v>
      </c>
      <c r="F2180">
        <v>0</v>
      </c>
      <c r="G2180" t="s">
        <v>629</v>
      </c>
      <c r="H2180" t="s">
        <v>272</v>
      </c>
      <c r="I2180" t="s">
        <v>982</v>
      </c>
      <c r="J2180" t="s">
        <v>983</v>
      </c>
      <c r="K2180" t="s">
        <v>972</v>
      </c>
      <c r="L2180" t="s">
        <v>66</v>
      </c>
      <c r="M2180" t="s">
        <v>1612</v>
      </c>
      <c r="N2180" t="s">
        <v>1613</v>
      </c>
      <c r="O2180">
        <v>17500</v>
      </c>
      <c r="P2180">
        <v>0</v>
      </c>
      <c r="Q2180">
        <v>-17500</v>
      </c>
      <c r="R2180">
        <v>17500</v>
      </c>
      <c r="S2180">
        <v>0</v>
      </c>
      <c r="T2180">
        <v>-17500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17500</v>
      </c>
      <c r="AD2180">
        <v>0</v>
      </c>
      <c r="AE2180">
        <v>0</v>
      </c>
      <c r="AF2180">
        <v>0</v>
      </c>
    </row>
    <row r="2181" spans="1:32" x14ac:dyDescent="0.35">
      <c r="A2181" s="1">
        <v>45413</v>
      </c>
      <c r="B2181">
        <v>2024</v>
      </c>
      <c r="C2181">
        <v>5</v>
      </c>
      <c r="D2181">
        <v>2</v>
      </c>
      <c r="E2181">
        <v>1</v>
      </c>
      <c r="F2181">
        <v>0</v>
      </c>
      <c r="G2181" t="s">
        <v>612</v>
      </c>
      <c r="H2181" t="s">
        <v>610</v>
      </c>
      <c r="I2181" t="s">
        <v>1000</v>
      </c>
      <c r="J2181" t="s">
        <v>1001</v>
      </c>
      <c r="K2181" t="s">
        <v>994</v>
      </c>
      <c r="L2181" t="s">
        <v>96</v>
      </c>
      <c r="M2181" t="s">
        <v>1603</v>
      </c>
      <c r="N2181" t="s">
        <v>1605</v>
      </c>
      <c r="O2181">
        <v>23741</v>
      </c>
      <c r="P2181">
        <v>0</v>
      </c>
      <c r="Q2181">
        <v>-23741</v>
      </c>
      <c r="R2181">
        <v>23741</v>
      </c>
      <c r="S2181">
        <v>0</v>
      </c>
      <c r="T2181">
        <v>-23741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23741</v>
      </c>
      <c r="AD2181">
        <v>0</v>
      </c>
      <c r="AE2181">
        <v>0</v>
      </c>
      <c r="AF2181">
        <v>0</v>
      </c>
    </row>
    <row r="2182" spans="1:32" x14ac:dyDescent="0.35">
      <c r="A2182" s="1">
        <v>45292</v>
      </c>
      <c r="B2182">
        <v>2024</v>
      </c>
      <c r="C2182">
        <v>1</v>
      </c>
      <c r="D2182">
        <v>1</v>
      </c>
      <c r="E2182">
        <v>0</v>
      </c>
      <c r="F2182">
        <v>0</v>
      </c>
      <c r="G2182" t="s">
        <v>612</v>
      </c>
      <c r="H2182" t="s">
        <v>610</v>
      </c>
      <c r="I2182" t="s">
        <v>868</v>
      </c>
      <c r="J2182" t="s">
        <v>869</v>
      </c>
      <c r="K2182" t="s">
        <v>219</v>
      </c>
      <c r="L2182" t="s">
        <v>87</v>
      </c>
      <c r="M2182" t="s">
        <v>1603</v>
      </c>
      <c r="N2182" t="s">
        <v>1604</v>
      </c>
      <c r="O2182">
        <v>1868</v>
      </c>
      <c r="P2182">
        <v>0</v>
      </c>
      <c r="Q2182">
        <v>-1868</v>
      </c>
      <c r="R2182">
        <v>1868</v>
      </c>
      <c r="S2182">
        <v>0</v>
      </c>
      <c r="T2182">
        <v>-1868</v>
      </c>
      <c r="U2182">
        <v>0</v>
      </c>
      <c r="V2182">
        <v>0</v>
      </c>
      <c r="W2182">
        <v>0</v>
      </c>
      <c r="X2182">
        <v>0</v>
      </c>
      <c r="Y2182">
        <v>5026.2</v>
      </c>
      <c r="Z2182">
        <v>0</v>
      </c>
      <c r="AA2182">
        <v>0</v>
      </c>
      <c r="AB2182">
        <v>0</v>
      </c>
      <c r="AC2182">
        <v>1868</v>
      </c>
      <c r="AD2182">
        <v>0</v>
      </c>
      <c r="AE2182">
        <v>0</v>
      </c>
      <c r="AF2182">
        <v>0</v>
      </c>
    </row>
    <row r="2183" spans="1:32" x14ac:dyDescent="0.35">
      <c r="A2183" s="1">
        <v>45292</v>
      </c>
      <c r="B2183">
        <v>2024</v>
      </c>
      <c r="C2183">
        <v>1</v>
      </c>
      <c r="D2183">
        <v>1</v>
      </c>
      <c r="E2183">
        <v>0</v>
      </c>
      <c r="F2183">
        <v>0</v>
      </c>
      <c r="G2183" t="s">
        <v>267</v>
      </c>
      <c r="H2183" t="s">
        <v>265</v>
      </c>
      <c r="I2183" t="s">
        <v>666</v>
      </c>
      <c r="J2183" t="s">
        <v>667</v>
      </c>
      <c r="K2183" t="s">
        <v>212</v>
      </c>
      <c r="L2183" t="s">
        <v>60</v>
      </c>
      <c r="M2183" t="s">
        <v>1612</v>
      </c>
      <c r="N2183" t="s">
        <v>1613</v>
      </c>
      <c r="O2183">
        <v>120</v>
      </c>
      <c r="P2183">
        <v>0</v>
      </c>
      <c r="Q2183">
        <v>-120</v>
      </c>
      <c r="R2183">
        <v>120</v>
      </c>
      <c r="S2183">
        <v>0</v>
      </c>
      <c r="T2183">
        <v>-120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120</v>
      </c>
      <c r="AD2183">
        <v>0</v>
      </c>
      <c r="AE2183">
        <v>0</v>
      </c>
      <c r="AF2183">
        <v>0</v>
      </c>
    </row>
    <row r="2184" spans="1:32" x14ac:dyDescent="0.35">
      <c r="A2184" s="1">
        <v>45505</v>
      </c>
      <c r="B2184">
        <v>2024</v>
      </c>
      <c r="C2184">
        <v>8</v>
      </c>
      <c r="D2184">
        <v>3</v>
      </c>
      <c r="E2184">
        <v>1</v>
      </c>
      <c r="F2184">
        <v>0</v>
      </c>
      <c r="G2184" t="s">
        <v>267</v>
      </c>
      <c r="H2184" t="s">
        <v>265</v>
      </c>
      <c r="I2184" t="s">
        <v>666</v>
      </c>
      <c r="J2184" t="s">
        <v>667</v>
      </c>
      <c r="K2184" t="s">
        <v>212</v>
      </c>
      <c r="L2184" t="s">
        <v>60</v>
      </c>
      <c r="M2184" t="s">
        <v>1612</v>
      </c>
      <c r="N2184" t="s">
        <v>1620</v>
      </c>
      <c r="O2184">
        <v>160</v>
      </c>
      <c r="P2184">
        <v>0</v>
      </c>
      <c r="Q2184">
        <v>-160</v>
      </c>
      <c r="R2184">
        <v>40</v>
      </c>
      <c r="S2184">
        <v>0</v>
      </c>
      <c r="T2184">
        <v>-40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40</v>
      </c>
      <c r="AD2184">
        <v>0</v>
      </c>
      <c r="AE2184">
        <v>0</v>
      </c>
      <c r="AF2184">
        <v>0</v>
      </c>
    </row>
    <row r="2185" spans="1:32" x14ac:dyDescent="0.35">
      <c r="A2185" s="1">
        <v>45352</v>
      </c>
      <c r="B2185">
        <v>2024</v>
      </c>
      <c r="C2185">
        <v>3</v>
      </c>
      <c r="D2185">
        <v>1</v>
      </c>
      <c r="E2185">
        <v>0</v>
      </c>
      <c r="F2185">
        <v>0</v>
      </c>
      <c r="G2185" t="s">
        <v>612</v>
      </c>
      <c r="H2185" t="s">
        <v>610</v>
      </c>
      <c r="I2185" t="s">
        <v>1000</v>
      </c>
      <c r="J2185" t="s">
        <v>1001</v>
      </c>
      <c r="K2185" t="s">
        <v>994</v>
      </c>
      <c r="L2185" t="s">
        <v>90</v>
      </c>
      <c r="M2185" t="s">
        <v>1603</v>
      </c>
      <c r="N2185" t="s">
        <v>1610</v>
      </c>
      <c r="O2185">
        <v>23741</v>
      </c>
      <c r="P2185">
        <v>0</v>
      </c>
      <c r="Q2185">
        <v>-23741</v>
      </c>
      <c r="R2185">
        <v>23741</v>
      </c>
      <c r="S2185">
        <v>0</v>
      </c>
      <c r="T2185">
        <v>-23741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23741</v>
      </c>
      <c r="AD2185">
        <v>0</v>
      </c>
      <c r="AE2185">
        <v>0</v>
      </c>
      <c r="AF2185">
        <v>0</v>
      </c>
    </row>
    <row r="2186" spans="1:32" x14ac:dyDescent="0.35">
      <c r="A2186" s="1">
        <v>45474</v>
      </c>
      <c r="B2186">
        <v>2024</v>
      </c>
      <c r="C2186">
        <v>7</v>
      </c>
      <c r="D2186">
        <v>3</v>
      </c>
      <c r="E2186">
        <v>1</v>
      </c>
      <c r="F2186">
        <v>0</v>
      </c>
      <c r="G2186" t="s">
        <v>612</v>
      </c>
      <c r="H2186" t="s">
        <v>610</v>
      </c>
      <c r="I2186" t="s">
        <v>706</v>
      </c>
      <c r="J2186" t="s">
        <v>707</v>
      </c>
      <c r="K2186" t="s">
        <v>703</v>
      </c>
      <c r="L2186" t="s">
        <v>93</v>
      </c>
      <c r="M2186" t="s">
        <v>1603</v>
      </c>
      <c r="N2186" t="s">
        <v>1611</v>
      </c>
      <c r="O2186">
        <v>340</v>
      </c>
      <c r="P2186">
        <v>0</v>
      </c>
      <c r="Q2186">
        <v>-340</v>
      </c>
      <c r="R2186">
        <v>340</v>
      </c>
      <c r="S2186">
        <v>0</v>
      </c>
      <c r="T2186">
        <v>-340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340</v>
      </c>
      <c r="AD2186">
        <v>0</v>
      </c>
      <c r="AE2186">
        <v>0</v>
      </c>
      <c r="AF2186">
        <v>0</v>
      </c>
    </row>
    <row r="2187" spans="1:32" x14ac:dyDescent="0.35">
      <c r="A2187" s="1">
        <v>45474</v>
      </c>
      <c r="B2187">
        <v>2024</v>
      </c>
      <c r="C2187">
        <v>7</v>
      </c>
      <c r="D2187">
        <v>3</v>
      </c>
      <c r="E2187">
        <v>1</v>
      </c>
      <c r="F2187">
        <v>0</v>
      </c>
      <c r="G2187" t="s">
        <v>612</v>
      </c>
      <c r="H2187" t="s">
        <v>610</v>
      </c>
      <c r="I2187" t="s">
        <v>865</v>
      </c>
      <c r="J2187" t="s">
        <v>866</v>
      </c>
      <c r="K2187" t="s">
        <v>219</v>
      </c>
      <c r="L2187" t="s">
        <v>93</v>
      </c>
      <c r="M2187" t="s">
        <v>1603</v>
      </c>
      <c r="N2187" t="s">
        <v>1611</v>
      </c>
      <c r="O2187">
        <v>1164</v>
      </c>
      <c r="P2187">
        <v>0</v>
      </c>
      <c r="Q2187">
        <v>-1164</v>
      </c>
      <c r="R2187">
        <v>1164</v>
      </c>
      <c r="S2187">
        <v>0</v>
      </c>
      <c r="T2187">
        <v>-1164</v>
      </c>
      <c r="U2187">
        <v>0</v>
      </c>
      <c r="V2187">
        <v>0</v>
      </c>
      <c r="W2187">
        <v>0</v>
      </c>
      <c r="X2187">
        <v>0</v>
      </c>
      <c r="Y2187">
        <v>11046.27</v>
      </c>
      <c r="Z2187">
        <v>0</v>
      </c>
      <c r="AA2187">
        <v>0</v>
      </c>
      <c r="AB2187">
        <v>0</v>
      </c>
      <c r="AC2187">
        <v>1164</v>
      </c>
      <c r="AD2187">
        <v>0</v>
      </c>
      <c r="AE2187">
        <v>0</v>
      </c>
      <c r="AF2187">
        <v>0</v>
      </c>
    </row>
    <row r="2188" spans="1:32" x14ac:dyDescent="0.35">
      <c r="A2188" s="1">
        <v>45292</v>
      </c>
      <c r="B2188">
        <v>2024</v>
      </c>
      <c r="C2188">
        <v>1</v>
      </c>
      <c r="D2188">
        <v>1</v>
      </c>
      <c r="E2188">
        <v>0</v>
      </c>
      <c r="F2188">
        <v>0</v>
      </c>
      <c r="G2188" t="s">
        <v>612</v>
      </c>
      <c r="H2188" t="s">
        <v>610</v>
      </c>
      <c r="I2188" t="s">
        <v>1000</v>
      </c>
      <c r="J2188" t="s">
        <v>1001</v>
      </c>
      <c r="K2188" t="s">
        <v>994</v>
      </c>
      <c r="L2188" t="s">
        <v>93</v>
      </c>
      <c r="M2188" t="s">
        <v>1603</v>
      </c>
      <c r="N2188" t="s">
        <v>1604</v>
      </c>
      <c r="O2188">
        <v>23741</v>
      </c>
      <c r="P2188">
        <v>0</v>
      </c>
      <c r="Q2188">
        <v>-23741</v>
      </c>
      <c r="R2188">
        <v>23741</v>
      </c>
      <c r="S2188">
        <v>0</v>
      </c>
      <c r="T2188">
        <v>-23741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23741</v>
      </c>
      <c r="AD2188">
        <v>0</v>
      </c>
      <c r="AE2188">
        <v>0</v>
      </c>
      <c r="AF2188">
        <v>0</v>
      </c>
    </row>
    <row r="2189" spans="1:32" x14ac:dyDescent="0.35">
      <c r="A2189" s="1">
        <v>45323</v>
      </c>
      <c r="B2189">
        <v>2024</v>
      </c>
      <c r="C2189">
        <v>2</v>
      </c>
      <c r="D2189">
        <v>1</v>
      </c>
      <c r="E2189">
        <v>0</v>
      </c>
      <c r="F2189">
        <v>0</v>
      </c>
      <c r="G2189" t="s">
        <v>612</v>
      </c>
      <c r="H2189" t="s">
        <v>610</v>
      </c>
      <c r="I2189" t="s">
        <v>706</v>
      </c>
      <c r="J2189" t="s">
        <v>707</v>
      </c>
      <c r="K2189" t="s">
        <v>703</v>
      </c>
      <c r="L2189" t="s">
        <v>90</v>
      </c>
      <c r="M2189" t="s">
        <v>1603</v>
      </c>
      <c r="N2189" t="s">
        <v>1608</v>
      </c>
      <c r="O2189">
        <v>340</v>
      </c>
      <c r="P2189">
        <v>0</v>
      </c>
      <c r="Q2189">
        <v>-340</v>
      </c>
      <c r="R2189">
        <v>340</v>
      </c>
      <c r="S2189">
        <v>0</v>
      </c>
      <c r="T2189">
        <v>-340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340</v>
      </c>
      <c r="AD2189">
        <v>0</v>
      </c>
      <c r="AE2189">
        <v>0</v>
      </c>
      <c r="AF2189">
        <v>0</v>
      </c>
    </row>
    <row r="2190" spans="1:32" x14ac:dyDescent="0.35">
      <c r="A2190" s="1">
        <v>45292</v>
      </c>
      <c r="B2190">
        <v>2024</v>
      </c>
      <c r="C2190">
        <v>1</v>
      </c>
      <c r="D2190">
        <v>1</v>
      </c>
      <c r="E2190">
        <v>0</v>
      </c>
      <c r="F2190">
        <v>0</v>
      </c>
      <c r="G2190" t="s">
        <v>612</v>
      </c>
      <c r="H2190" t="s">
        <v>610</v>
      </c>
      <c r="I2190" t="s">
        <v>865</v>
      </c>
      <c r="J2190" t="s">
        <v>866</v>
      </c>
      <c r="K2190" t="s">
        <v>219</v>
      </c>
      <c r="L2190" t="s">
        <v>90</v>
      </c>
      <c r="M2190" t="s">
        <v>1603</v>
      </c>
      <c r="N2190" t="s">
        <v>1604</v>
      </c>
      <c r="O2190">
        <v>1164</v>
      </c>
      <c r="P2190">
        <v>0</v>
      </c>
      <c r="Q2190">
        <v>-1164</v>
      </c>
      <c r="R2190">
        <v>1164</v>
      </c>
      <c r="S2190">
        <v>0</v>
      </c>
      <c r="T2190">
        <v>-1164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1164</v>
      </c>
      <c r="AD2190">
        <v>0</v>
      </c>
      <c r="AE2190">
        <v>0</v>
      </c>
      <c r="AF2190">
        <v>0</v>
      </c>
    </row>
    <row r="2191" spans="1:32" x14ac:dyDescent="0.35">
      <c r="A2191" s="1">
        <v>45292</v>
      </c>
      <c r="B2191">
        <v>2024</v>
      </c>
      <c r="C2191">
        <v>1</v>
      </c>
      <c r="D2191">
        <v>1</v>
      </c>
      <c r="E2191">
        <v>0</v>
      </c>
      <c r="F2191">
        <v>0</v>
      </c>
      <c r="G2191" t="s">
        <v>267</v>
      </c>
      <c r="H2191" t="s">
        <v>265</v>
      </c>
      <c r="I2191" t="s">
        <v>706</v>
      </c>
      <c r="J2191" t="s">
        <v>707</v>
      </c>
      <c r="K2191" t="s">
        <v>703</v>
      </c>
      <c r="L2191" t="s">
        <v>66</v>
      </c>
      <c r="M2191" t="s">
        <v>1612</v>
      </c>
      <c r="N2191" t="s">
        <v>1613</v>
      </c>
      <c r="O2191">
        <v>120</v>
      </c>
      <c r="P2191">
        <v>0</v>
      </c>
      <c r="Q2191">
        <v>-120</v>
      </c>
      <c r="R2191">
        <v>120</v>
      </c>
      <c r="S2191">
        <v>0</v>
      </c>
      <c r="T2191">
        <v>-120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120</v>
      </c>
      <c r="AD2191">
        <v>0</v>
      </c>
      <c r="AE2191">
        <v>0</v>
      </c>
      <c r="AF2191">
        <v>0</v>
      </c>
    </row>
    <row r="2192" spans="1:32" x14ac:dyDescent="0.35">
      <c r="A2192" s="1">
        <v>45505</v>
      </c>
      <c r="B2192">
        <v>2024</v>
      </c>
      <c r="C2192">
        <v>8</v>
      </c>
      <c r="D2192">
        <v>3</v>
      </c>
      <c r="E2192">
        <v>1</v>
      </c>
      <c r="F2192">
        <v>0</v>
      </c>
      <c r="G2192" t="s">
        <v>267</v>
      </c>
      <c r="H2192" t="s">
        <v>265</v>
      </c>
      <c r="I2192" t="s">
        <v>706</v>
      </c>
      <c r="J2192" t="s">
        <v>707</v>
      </c>
      <c r="K2192" t="s">
        <v>703</v>
      </c>
      <c r="L2192" t="s">
        <v>66</v>
      </c>
      <c r="M2192" t="s">
        <v>1612</v>
      </c>
      <c r="N2192" t="s">
        <v>1620</v>
      </c>
      <c r="O2192">
        <v>160</v>
      </c>
      <c r="P2192">
        <v>0</v>
      </c>
      <c r="Q2192">
        <v>-160</v>
      </c>
      <c r="R2192">
        <v>40</v>
      </c>
      <c r="S2192">
        <v>0</v>
      </c>
      <c r="T2192">
        <v>-40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40</v>
      </c>
      <c r="AD2192">
        <v>0</v>
      </c>
      <c r="AE2192">
        <v>0</v>
      </c>
      <c r="AF2192">
        <v>0</v>
      </c>
    </row>
    <row r="2193" spans="1:32" x14ac:dyDescent="0.35">
      <c r="A2193" s="1">
        <v>45292</v>
      </c>
      <c r="B2193">
        <v>2024</v>
      </c>
      <c r="C2193">
        <v>1</v>
      </c>
      <c r="D2193">
        <v>1</v>
      </c>
      <c r="E2193">
        <v>0</v>
      </c>
      <c r="F2193">
        <v>0</v>
      </c>
      <c r="G2193" t="s">
        <v>612</v>
      </c>
      <c r="H2193" t="s">
        <v>610</v>
      </c>
      <c r="I2193" t="s">
        <v>700</v>
      </c>
      <c r="J2193" t="s">
        <v>701</v>
      </c>
      <c r="K2193" t="s">
        <v>703</v>
      </c>
      <c r="L2193" t="s">
        <v>87</v>
      </c>
      <c r="M2193" t="s">
        <v>1603</v>
      </c>
      <c r="N2193" t="s">
        <v>1604</v>
      </c>
      <c r="O2193">
        <v>1868</v>
      </c>
      <c r="P2193">
        <v>0</v>
      </c>
      <c r="Q2193">
        <v>-1868</v>
      </c>
      <c r="R2193">
        <v>1868</v>
      </c>
      <c r="S2193">
        <v>0</v>
      </c>
      <c r="T2193">
        <v>-1868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1868</v>
      </c>
      <c r="AD2193">
        <v>0</v>
      </c>
      <c r="AE2193">
        <v>0</v>
      </c>
      <c r="AF2193">
        <v>0</v>
      </c>
    </row>
    <row r="2194" spans="1:32" x14ac:dyDescent="0.35">
      <c r="A2194" s="1">
        <v>45323</v>
      </c>
      <c r="B2194">
        <v>2024</v>
      </c>
      <c r="C2194">
        <v>2</v>
      </c>
      <c r="D2194">
        <v>1</v>
      </c>
      <c r="E2194">
        <v>0</v>
      </c>
      <c r="F2194">
        <v>0</v>
      </c>
      <c r="G2194" t="s">
        <v>612</v>
      </c>
      <c r="H2194" t="s">
        <v>610</v>
      </c>
      <c r="I2194" t="s">
        <v>724</v>
      </c>
      <c r="J2194" t="s">
        <v>725</v>
      </c>
      <c r="K2194" t="s">
        <v>703</v>
      </c>
      <c r="L2194" t="s">
        <v>96</v>
      </c>
      <c r="M2194" t="s">
        <v>1603</v>
      </c>
      <c r="N2194" t="s">
        <v>1608</v>
      </c>
      <c r="O2194">
        <v>850</v>
      </c>
      <c r="P2194">
        <v>0</v>
      </c>
      <c r="Q2194">
        <v>-850</v>
      </c>
      <c r="R2194">
        <v>850</v>
      </c>
      <c r="S2194">
        <v>0</v>
      </c>
      <c r="T2194">
        <v>-850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850</v>
      </c>
      <c r="AD2194">
        <v>0</v>
      </c>
      <c r="AE2194">
        <v>0</v>
      </c>
      <c r="AF2194">
        <v>0</v>
      </c>
    </row>
    <row r="2195" spans="1:32" x14ac:dyDescent="0.35">
      <c r="A2195" s="1">
        <v>45292</v>
      </c>
      <c r="B2195">
        <v>2024</v>
      </c>
      <c r="C2195">
        <v>1</v>
      </c>
      <c r="D2195">
        <v>1</v>
      </c>
      <c r="E2195">
        <v>0</v>
      </c>
      <c r="F2195">
        <v>0</v>
      </c>
      <c r="G2195" t="s">
        <v>612</v>
      </c>
      <c r="H2195" t="s">
        <v>610</v>
      </c>
      <c r="I2195" t="s">
        <v>745</v>
      </c>
      <c r="J2195" t="s">
        <v>746</v>
      </c>
      <c r="K2195" t="s">
        <v>748</v>
      </c>
      <c r="L2195" t="s">
        <v>87</v>
      </c>
      <c r="M2195" t="s">
        <v>1603</v>
      </c>
      <c r="N2195" t="s">
        <v>1604</v>
      </c>
      <c r="O2195">
        <v>850</v>
      </c>
      <c r="P2195">
        <v>0</v>
      </c>
      <c r="Q2195">
        <v>-850</v>
      </c>
      <c r="R2195">
        <v>850</v>
      </c>
      <c r="S2195">
        <v>0</v>
      </c>
      <c r="T2195">
        <v>-850</v>
      </c>
      <c r="U2195">
        <v>0</v>
      </c>
      <c r="V2195">
        <v>0</v>
      </c>
      <c r="W2195">
        <v>0</v>
      </c>
      <c r="X2195">
        <v>0</v>
      </c>
      <c r="Y2195">
        <v>491.99</v>
      </c>
      <c r="Z2195">
        <v>0</v>
      </c>
      <c r="AA2195">
        <v>0</v>
      </c>
      <c r="AB2195">
        <v>0</v>
      </c>
      <c r="AC2195">
        <v>850</v>
      </c>
      <c r="AD2195">
        <v>0</v>
      </c>
      <c r="AE2195">
        <v>0</v>
      </c>
      <c r="AF2195">
        <v>0</v>
      </c>
    </row>
    <row r="2196" spans="1:32" x14ac:dyDescent="0.35">
      <c r="A2196" s="1">
        <v>45352</v>
      </c>
      <c r="B2196">
        <v>2024</v>
      </c>
      <c r="C2196">
        <v>3</v>
      </c>
      <c r="D2196">
        <v>1</v>
      </c>
      <c r="E2196">
        <v>0</v>
      </c>
      <c r="F2196">
        <v>0</v>
      </c>
      <c r="G2196" t="s">
        <v>612</v>
      </c>
      <c r="H2196" t="s">
        <v>610</v>
      </c>
      <c r="I2196" t="s">
        <v>892</v>
      </c>
      <c r="J2196" t="s">
        <v>893</v>
      </c>
      <c r="K2196" t="s">
        <v>895</v>
      </c>
      <c r="L2196" t="s">
        <v>87</v>
      </c>
      <c r="M2196" t="s">
        <v>1603</v>
      </c>
      <c r="N2196" t="s">
        <v>1610</v>
      </c>
      <c r="O2196">
        <v>1700</v>
      </c>
      <c r="P2196">
        <v>0</v>
      </c>
      <c r="Q2196">
        <v>-1700</v>
      </c>
      <c r="R2196">
        <v>1700</v>
      </c>
      <c r="S2196">
        <v>0</v>
      </c>
      <c r="T2196">
        <v>-1700</v>
      </c>
      <c r="U2196">
        <v>0</v>
      </c>
      <c r="V2196">
        <v>0</v>
      </c>
      <c r="W2196">
        <v>0</v>
      </c>
      <c r="X2196">
        <v>0</v>
      </c>
      <c r="Y2196">
        <v>2658</v>
      </c>
      <c r="Z2196">
        <v>0</v>
      </c>
      <c r="AA2196">
        <v>0</v>
      </c>
      <c r="AB2196">
        <v>0</v>
      </c>
      <c r="AC2196">
        <v>1700</v>
      </c>
      <c r="AD2196">
        <v>0</v>
      </c>
      <c r="AE2196">
        <v>0</v>
      </c>
      <c r="AF2196">
        <v>0</v>
      </c>
    </row>
    <row r="2197" spans="1:32" x14ac:dyDescent="0.35">
      <c r="A2197" s="1">
        <v>45292</v>
      </c>
      <c r="B2197">
        <v>2024</v>
      </c>
      <c r="C2197">
        <v>1</v>
      </c>
      <c r="D2197">
        <v>1</v>
      </c>
      <c r="E2197">
        <v>0</v>
      </c>
      <c r="F2197">
        <v>0</v>
      </c>
      <c r="G2197" t="s">
        <v>267</v>
      </c>
      <c r="H2197" t="s">
        <v>265</v>
      </c>
      <c r="I2197" t="s">
        <v>675</v>
      </c>
      <c r="J2197" t="s">
        <v>676</v>
      </c>
      <c r="K2197" t="s">
        <v>678</v>
      </c>
      <c r="L2197" t="s">
        <v>63</v>
      </c>
      <c r="M2197" t="s">
        <v>1612</v>
      </c>
      <c r="N2197" t="s">
        <v>1613</v>
      </c>
      <c r="O2197">
        <v>120</v>
      </c>
      <c r="P2197">
        <v>0</v>
      </c>
      <c r="Q2197">
        <v>-120</v>
      </c>
      <c r="R2197">
        <v>120</v>
      </c>
      <c r="S2197">
        <v>0</v>
      </c>
      <c r="T2197">
        <v>-120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120</v>
      </c>
      <c r="AD2197">
        <v>0</v>
      </c>
      <c r="AE2197">
        <v>0</v>
      </c>
      <c r="AF2197">
        <v>0</v>
      </c>
    </row>
    <row r="2198" spans="1:32" x14ac:dyDescent="0.35">
      <c r="A2198" s="1">
        <v>45505</v>
      </c>
      <c r="B2198">
        <v>2024</v>
      </c>
      <c r="C2198">
        <v>8</v>
      </c>
      <c r="D2198">
        <v>3</v>
      </c>
      <c r="E2198">
        <v>1</v>
      </c>
      <c r="F2198">
        <v>0</v>
      </c>
      <c r="G2198" t="s">
        <v>267</v>
      </c>
      <c r="H2198" t="s">
        <v>265</v>
      </c>
      <c r="I2198" t="s">
        <v>675</v>
      </c>
      <c r="J2198" t="s">
        <v>676</v>
      </c>
      <c r="K2198" t="s">
        <v>678</v>
      </c>
      <c r="L2198" t="s">
        <v>63</v>
      </c>
      <c r="M2198" t="s">
        <v>1612</v>
      </c>
      <c r="N2198" t="s">
        <v>1620</v>
      </c>
      <c r="O2198">
        <v>160</v>
      </c>
      <c r="P2198">
        <v>0</v>
      </c>
      <c r="Q2198">
        <v>-160</v>
      </c>
      <c r="R2198">
        <v>40</v>
      </c>
      <c r="S2198">
        <v>0</v>
      </c>
      <c r="T2198">
        <v>-40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40</v>
      </c>
      <c r="AD2198">
        <v>0</v>
      </c>
      <c r="AE2198">
        <v>0</v>
      </c>
      <c r="AF2198">
        <v>0</v>
      </c>
    </row>
    <row r="2199" spans="1:32" x14ac:dyDescent="0.35">
      <c r="A2199" s="1">
        <v>45444</v>
      </c>
      <c r="B2199">
        <v>2024</v>
      </c>
      <c r="C2199">
        <v>6</v>
      </c>
      <c r="D2199">
        <v>2</v>
      </c>
      <c r="E2199">
        <v>1</v>
      </c>
      <c r="F2199">
        <v>0</v>
      </c>
      <c r="G2199" t="s">
        <v>612</v>
      </c>
      <c r="H2199" t="s">
        <v>610</v>
      </c>
      <c r="I2199" t="s">
        <v>680</v>
      </c>
      <c r="J2199" t="s">
        <v>681</v>
      </c>
      <c r="K2199" t="s">
        <v>683</v>
      </c>
      <c r="L2199" t="s">
        <v>87</v>
      </c>
      <c r="M2199" t="s">
        <v>1603</v>
      </c>
      <c r="N2199" t="s">
        <v>1606</v>
      </c>
      <c r="O2199">
        <v>850</v>
      </c>
      <c r="P2199">
        <v>0</v>
      </c>
      <c r="Q2199">
        <v>-850</v>
      </c>
      <c r="R2199">
        <v>850</v>
      </c>
      <c r="S2199">
        <v>0</v>
      </c>
      <c r="T2199">
        <v>-850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850</v>
      </c>
      <c r="AD2199">
        <v>0</v>
      </c>
      <c r="AE2199">
        <v>0</v>
      </c>
      <c r="AF2199">
        <v>0</v>
      </c>
    </row>
    <row r="2200" spans="1:32" x14ac:dyDescent="0.35">
      <c r="A2200" s="1">
        <v>45413</v>
      </c>
      <c r="B2200">
        <v>2024</v>
      </c>
      <c r="C2200">
        <v>5</v>
      </c>
      <c r="D2200">
        <v>2</v>
      </c>
      <c r="E2200">
        <v>1</v>
      </c>
      <c r="F2200">
        <v>0</v>
      </c>
      <c r="G2200" t="s">
        <v>612</v>
      </c>
      <c r="H2200" t="s">
        <v>610</v>
      </c>
      <c r="I2200" t="s">
        <v>700</v>
      </c>
      <c r="J2200" t="s">
        <v>701</v>
      </c>
      <c r="K2200" t="s">
        <v>703</v>
      </c>
      <c r="L2200" t="s">
        <v>93</v>
      </c>
      <c r="M2200" t="s">
        <v>1603</v>
      </c>
      <c r="N2200" t="s">
        <v>1605</v>
      </c>
      <c r="O2200">
        <v>1868</v>
      </c>
      <c r="P2200">
        <v>0</v>
      </c>
      <c r="Q2200">
        <v>-1868</v>
      </c>
      <c r="R2200">
        <v>1868</v>
      </c>
      <c r="S2200">
        <v>0</v>
      </c>
      <c r="T2200">
        <v>-1868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1868</v>
      </c>
      <c r="AD2200">
        <v>0</v>
      </c>
      <c r="AE2200">
        <v>0</v>
      </c>
      <c r="AF2200">
        <v>0</v>
      </c>
    </row>
    <row r="2201" spans="1:32" x14ac:dyDescent="0.35">
      <c r="A2201" s="1">
        <v>45323</v>
      </c>
      <c r="B2201">
        <v>2024</v>
      </c>
      <c r="C2201">
        <v>2</v>
      </c>
      <c r="D2201">
        <v>1</v>
      </c>
      <c r="E2201">
        <v>0</v>
      </c>
      <c r="F2201">
        <v>0</v>
      </c>
      <c r="G2201" t="s">
        <v>612</v>
      </c>
      <c r="H2201" t="s">
        <v>610</v>
      </c>
      <c r="I2201" t="s">
        <v>856</v>
      </c>
      <c r="J2201" t="s">
        <v>857</v>
      </c>
      <c r="K2201" t="s">
        <v>219</v>
      </c>
      <c r="L2201" t="s">
        <v>96</v>
      </c>
      <c r="M2201" t="s">
        <v>1603</v>
      </c>
      <c r="N2201" t="s">
        <v>1608</v>
      </c>
      <c r="O2201">
        <v>4078</v>
      </c>
      <c r="P2201">
        <v>0</v>
      </c>
      <c r="Q2201">
        <v>-4078</v>
      </c>
      <c r="R2201">
        <v>4078</v>
      </c>
      <c r="S2201">
        <v>0</v>
      </c>
      <c r="T2201">
        <v>-4078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4078</v>
      </c>
      <c r="AD2201">
        <v>0</v>
      </c>
      <c r="AE2201">
        <v>0</v>
      </c>
      <c r="AF2201">
        <v>0</v>
      </c>
    </row>
    <row r="2202" spans="1:32" x14ac:dyDescent="0.35">
      <c r="A2202" s="1">
        <v>45413</v>
      </c>
      <c r="B2202">
        <v>2024</v>
      </c>
      <c r="C2202">
        <v>5</v>
      </c>
      <c r="D2202">
        <v>2</v>
      </c>
      <c r="E2202">
        <v>1</v>
      </c>
      <c r="F2202">
        <v>0</v>
      </c>
      <c r="G2202" t="s">
        <v>612</v>
      </c>
      <c r="H2202" t="s">
        <v>610</v>
      </c>
      <c r="I2202" t="s">
        <v>1279</v>
      </c>
      <c r="J2202" t="s">
        <v>1280</v>
      </c>
      <c r="K2202" t="s">
        <v>1282</v>
      </c>
      <c r="L2202" t="s">
        <v>96</v>
      </c>
      <c r="M2202" t="s">
        <v>1603</v>
      </c>
      <c r="N2202" t="s">
        <v>1605</v>
      </c>
      <c r="O2202">
        <v>14</v>
      </c>
      <c r="P2202">
        <v>0</v>
      </c>
      <c r="Q2202">
        <v>-14</v>
      </c>
      <c r="R2202">
        <v>14</v>
      </c>
      <c r="S2202">
        <v>0</v>
      </c>
      <c r="T2202">
        <v>-14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14</v>
      </c>
      <c r="AD2202">
        <v>0</v>
      </c>
      <c r="AE2202">
        <v>0</v>
      </c>
      <c r="AF2202">
        <v>0</v>
      </c>
    </row>
    <row r="2203" spans="1:32" x14ac:dyDescent="0.35">
      <c r="A2203" s="1">
        <v>45292</v>
      </c>
      <c r="B2203">
        <v>2024</v>
      </c>
      <c r="C2203">
        <v>1</v>
      </c>
      <c r="D2203">
        <v>1</v>
      </c>
      <c r="E2203">
        <v>0</v>
      </c>
      <c r="F2203">
        <v>0</v>
      </c>
      <c r="G2203" t="s">
        <v>267</v>
      </c>
      <c r="H2203" t="s">
        <v>265</v>
      </c>
      <c r="I2203" t="s">
        <v>778</v>
      </c>
      <c r="J2203" t="s">
        <v>779</v>
      </c>
      <c r="K2203" t="s">
        <v>781</v>
      </c>
      <c r="L2203" t="s">
        <v>66</v>
      </c>
      <c r="M2203" t="s">
        <v>1612</v>
      </c>
      <c r="N2203" t="s">
        <v>1613</v>
      </c>
      <c r="O2203">
        <v>1750</v>
      </c>
      <c r="P2203">
        <v>0</v>
      </c>
      <c r="Q2203">
        <v>-1750</v>
      </c>
      <c r="R2203">
        <v>1750</v>
      </c>
      <c r="S2203">
        <v>0</v>
      </c>
      <c r="T2203">
        <v>-1750</v>
      </c>
      <c r="U2203">
        <v>0</v>
      </c>
      <c r="V2203">
        <v>0</v>
      </c>
      <c r="W2203">
        <v>0</v>
      </c>
      <c r="X2203">
        <v>0</v>
      </c>
      <c r="Y2203">
        <v>1250</v>
      </c>
      <c r="Z2203">
        <v>0</v>
      </c>
      <c r="AA2203">
        <v>0</v>
      </c>
      <c r="AB2203">
        <v>0</v>
      </c>
      <c r="AC2203">
        <v>1750</v>
      </c>
      <c r="AD2203">
        <v>0</v>
      </c>
      <c r="AE2203">
        <v>0</v>
      </c>
      <c r="AF2203">
        <v>0</v>
      </c>
    </row>
    <row r="2204" spans="1:32" x14ac:dyDescent="0.35">
      <c r="A2204" s="1">
        <v>45505</v>
      </c>
      <c r="B2204">
        <v>2024</v>
      </c>
      <c r="C2204">
        <v>8</v>
      </c>
      <c r="D2204">
        <v>3</v>
      </c>
      <c r="E2204">
        <v>1</v>
      </c>
      <c r="F2204">
        <v>0</v>
      </c>
      <c r="G2204" t="s">
        <v>267</v>
      </c>
      <c r="H2204" t="s">
        <v>265</v>
      </c>
      <c r="I2204" t="s">
        <v>778</v>
      </c>
      <c r="J2204" t="s">
        <v>779</v>
      </c>
      <c r="K2204" t="s">
        <v>781</v>
      </c>
      <c r="L2204" t="s">
        <v>66</v>
      </c>
      <c r="M2204" t="s">
        <v>1612</v>
      </c>
      <c r="N2204" t="s">
        <v>1620</v>
      </c>
      <c r="O2204">
        <v>1750</v>
      </c>
      <c r="P2204">
        <v>0</v>
      </c>
      <c r="Q2204">
        <v>-1750</v>
      </c>
      <c r="R2204">
        <v>1750</v>
      </c>
      <c r="S2204">
        <v>0</v>
      </c>
      <c r="T2204">
        <v>-1750</v>
      </c>
      <c r="U2204">
        <v>-1250</v>
      </c>
      <c r="V2204">
        <v>-1250</v>
      </c>
      <c r="W2204">
        <v>0</v>
      </c>
      <c r="X2204">
        <v>1250</v>
      </c>
      <c r="Y2204">
        <v>0</v>
      </c>
      <c r="Z2204">
        <v>0</v>
      </c>
      <c r="AA2204">
        <v>0</v>
      </c>
      <c r="AB2204">
        <v>0</v>
      </c>
      <c r="AC2204">
        <v>1750</v>
      </c>
      <c r="AD2204">
        <v>0</v>
      </c>
      <c r="AE2204">
        <v>0</v>
      </c>
      <c r="AF2204">
        <v>0</v>
      </c>
    </row>
    <row r="2205" spans="1:32" x14ac:dyDescent="0.35">
      <c r="A2205" s="1">
        <v>45505</v>
      </c>
      <c r="B2205">
        <v>2024</v>
      </c>
      <c r="C2205">
        <v>8</v>
      </c>
      <c r="D2205">
        <v>3</v>
      </c>
      <c r="E2205">
        <v>1</v>
      </c>
      <c r="F2205">
        <v>0</v>
      </c>
      <c r="G2205" t="s">
        <v>267</v>
      </c>
      <c r="H2205" t="s">
        <v>265</v>
      </c>
      <c r="I2205" t="s">
        <v>1368</v>
      </c>
      <c r="J2205" t="s">
        <v>1369</v>
      </c>
      <c r="K2205" t="s">
        <v>1371</v>
      </c>
      <c r="L2205" t="s">
        <v>66</v>
      </c>
      <c r="M2205" t="s">
        <v>1612</v>
      </c>
      <c r="N2205" t="s">
        <v>1620</v>
      </c>
      <c r="O2205">
        <v>-4340</v>
      </c>
      <c r="P2205">
        <v>0</v>
      </c>
      <c r="Q2205">
        <v>4340</v>
      </c>
      <c r="R2205">
        <v>40</v>
      </c>
      <c r="S2205">
        <v>0</v>
      </c>
      <c r="T2205">
        <v>-40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40</v>
      </c>
      <c r="AD2205">
        <v>0</v>
      </c>
      <c r="AE2205">
        <v>0</v>
      </c>
      <c r="AF2205">
        <v>0</v>
      </c>
    </row>
    <row r="2206" spans="1:32" x14ac:dyDescent="0.35">
      <c r="A2206" s="1">
        <v>45292</v>
      </c>
      <c r="B2206">
        <v>2024</v>
      </c>
      <c r="C2206">
        <v>1</v>
      </c>
      <c r="D2206">
        <v>1</v>
      </c>
      <c r="E2206">
        <v>0</v>
      </c>
      <c r="F2206">
        <v>0</v>
      </c>
      <c r="G2206" t="s">
        <v>612</v>
      </c>
      <c r="H2206" t="s">
        <v>610</v>
      </c>
      <c r="I2206" t="s">
        <v>1003</v>
      </c>
      <c r="J2206" t="s">
        <v>1004</v>
      </c>
      <c r="K2206" t="s">
        <v>994</v>
      </c>
      <c r="L2206" t="s">
        <v>90</v>
      </c>
      <c r="M2206" t="s">
        <v>1603</v>
      </c>
      <c r="N2206" t="s">
        <v>1604</v>
      </c>
      <c r="O2206">
        <v>4738</v>
      </c>
      <c r="P2206">
        <v>0</v>
      </c>
      <c r="Q2206">
        <v>-4738</v>
      </c>
      <c r="R2206">
        <v>4738</v>
      </c>
      <c r="S2206">
        <v>0</v>
      </c>
      <c r="T2206">
        <v>-4738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4738</v>
      </c>
      <c r="AD2206">
        <v>0</v>
      </c>
      <c r="AE2206">
        <v>0</v>
      </c>
      <c r="AF2206">
        <v>0</v>
      </c>
    </row>
    <row r="2207" spans="1:32" x14ac:dyDescent="0.35">
      <c r="A2207" s="1">
        <v>45413</v>
      </c>
      <c r="B2207">
        <v>2024</v>
      </c>
      <c r="C2207">
        <v>5</v>
      </c>
      <c r="D2207">
        <v>2</v>
      </c>
      <c r="E2207">
        <v>1</v>
      </c>
      <c r="F2207">
        <v>0</v>
      </c>
      <c r="G2207" t="s">
        <v>612</v>
      </c>
      <c r="H2207" t="s">
        <v>610</v>
      </c>
      <c r="I2207" t="s">
        <v>680</v>
      </c>
      <c r="J2207" t="s">
        <v>681</v>
      </c>
      <c r="K2207" t="s">
        <v>683</v>
      </c>
      <c r="L2207" t="s">
        <v>96</v>
      </c>
      <c r="M2207" t="s">
        <v>1603</v>
      </c>
      <c r="N2207" t="s">
        <v>1605</v>
      </c>
      <c r="O2207">
        <v>850</v>
      </c>
      <c r="P2207">
        <v>0</v>
      </c>
      <c r="Q2207">
        <v>-850</v>
      </c>
      <c r="R2207">
        <v>850</v>
      </c>
      <c r="S2207">
        <v>0</v>
      </c>
      <c r="T2207">
        <v>-850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850</v>
      </c>
      <c r="AD2207">
        <v>0</v>
      </c>
      <c r="AE2207">
        <v>0</v>
      </c>
      <c r="AF2207">
        <v>0</v>
      </c>
    </row>
    <row r="2208" spans="1:32" x14ac:dyDescent="0.35">
      <c r="A2208" s="1">
        <v>45292</v>
      </c>
      <c r="B2208">
        <v>2024</v>
      </c>
      <c r="C2208">
        <v>1</v>
      </c>
      <c r="D2208">
        <v>1</v>
      </c>
      <c r="E2208">
        <v>0</v>
      </c>
      <c r="F2208">
        <v>0</v>
      </c>
      <c r="G2208" t="s">
        <v>612</v>
      </c>
      <c r="H2208" t="s">
        <v>610</v>
      </c>
      <c r="I2208" t="s">
        <v>843</v>
      </c>
      <c r="J2208" t="s">
        <v>844</v>
      </c>
      <c r="K2208" t="s">
        <v>846</v>
      </c>
      <c r="L2208" t="s">
        <v>90</v>
      </c>
      <c r="M2208" t="s">
        <v>1603</v>
      </c>
      <c r="N2208" t="s">
        <v>1604</v>
      </c>
      <c r="O2208">
        <v>850</v>
      </c>
      <c r="P2208">
        <v>0</v>
      </c>
      <c r="Q2208">
        <v>-850</v>
      </c>
      <c r="R2208">
        <v>850</v>
      </c>
      <c r="S2208">
        <v>0</v>
      </c>
      <c r="T2208">
        <v>-850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850</v>
      </c>
      <c r="AD2208">
        <v>0</v>
      </c>
      <c r="AE2208">
        <v>0</v>
      </c>
      <c r="AF2208">
        <v>0</v>
      </c>
    </row>
    <row r="2209" spans="1:32" x14ac:dyDescent="0.35">
      <c r="A2209" s="1">
        <v>45292</v>
      </c>
      <c r="B2209">
        <v>2024</v>
      </c>
      <c r="C2209">
        <v>1</v>
      </c>
      <c r="D2209">
        <v>1</v>
      </c>
      <c r="E2209">
        <v>0</v>
      </c>
      <c r="F2209">
        <v>0</v>
      </c>
      <c r="G2209" t="s">
        <v>612</v>
      </c>
      <c r="H2209" t="s">
        <v>610</v>
      </c>
      <c r="I2209" t="s">
        <v>856</v>
      </c>
      <c r="J2209" t="s">
        <v>857</v>
      </c>
      <c r="K2209" t="s">
        <v>219</v>
      </c>
      <c r="L2209" t="s">
        <v>87</v>
      </c>
      <c r="M2209" t="s">
        <v>1603</v>
      </c>
      <c r="N2209" t="s">
        <v>1604</v>
      </c>
      <c r="O2209">
        <v>4078</v>
      </c>
      <c r="P2209">
        <v>0</v>
      </c>
      <c r="Q2209">
        <v>-4078</v>
      </c>
      <c r="R2209">
        <v>4078</v>
      </c>
      <c r="S2209">
        <v>0</v>
      </c>
      <c r="T2209">
        <v>-4078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4078</v>
      </c>
      <c r="AD2209">
        <v>0</v>
      </c>
      <c r="AE2209">
        <v>0</v>
      </c>
      <c r="AF2209">
        <v>0</v>
      </c>
    </row>
    <row r="2210" spans="1:32" x14ac:dyDescent="0.35">
      <c r="A2210" s="1">
        <v>45323</v>
      </c>
      <c r="B2210">
        <v>2024</v>
      </c>
      <c r="C2210">
        <v>2</v>
      </c>
      <c r="D2210">
        <v>1</v>
      </c>
      <c r="E2210">
        <v>0</v>
      </c>
      <c r="F2210">
        <v>0</v>
      </c>
      <c r="G2210" t="s">
        <v>612</v>
      </c>
      <c r="H2210" t="s">
        <v>610</v>
      </c>
      <c r="I2210" t="s">
        <v>1279</v>
      </c>
      <c r="J2210" t="s">
        <v>1280</v>
      </c>
      <c r="K2210" t="s">
        <v>1282</v>
      </c>
      <c r="L2210" t="s">
        <v>87</v>
      </c>
      <c r="M2210" t="s">
        <v>1603</v>
      </c>
      <c r="N2210" t="s">
        <v>1608</v>
      </c>
      <c r="O2210">
        <v>14</v>
      </c>
      <c r="P2210">
        <v>0</v>
      </c>
      <c r="Q2210">
        <v>-14</v>
      </c>
      <c r="R2210">
        <v>14</v>
      </c>
      <c r="S2210">
        <v>0</v>
      </c>
      <c r="T2210">
        <v>-14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14</v>
      </c>
      <c r="AD2210">
        <v>0</v>
      </c>
      <c r="AE2210">
        <v>0</v>
      </c>
      <c r="AF2210">
        <v>0</v>
      </c>
    </row>
    <row r="2211" spans="1:32" x14ac:dyDescent="0.35">
      <c r="A2211" s="1">
        <v>45292</v>
      </c>
      <c r="B2211">
        <v>2024</v>
      </c>
      <c r="C2211">
        <v>1</v>
      </c>
      <c r="D2211">
        <v>1</v>
      </c>
      <c r="E2211">
        <v>0</v>
      </c>
      <c r="F2211">
        <v>0</v>
      </c>
      <c r="G2211" t="s">
        <v>612</v>
      </c>
      <c r="H2211" t="s">
        <v>610</v>
      </c>
      <c r="I2211" t="s">
        <v>1064</v>
      </c>
      <c r="J2211" t="s">
        <v>1065</v>
      </c>
      <c r="K2211" t="s">
        <v>1051</v>
      </c>
      <c r="L2211" t="s">
        <v>87</v>
      </c>
      <c r="M2211" t="s">
        <v>1603</v>
      </c>
      <c r="N2211" t="s">
        <v>1604</v>
      </c>
      <c r="O2211">
        <v>333</v>
      </c>
      <c r="P2211">
        <v>0</v>
      </c>
      <c r="Q2211">
        <v>-333</v>
      </c>
      <c r="R2211">
        <v>333</v>
      </c>
      <c r="S2211">
        <v>0</v>
      </c>
      <c r="T2211">
        <v>-333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333</v>
      </c>
      <c r="AD2211">
        <v>0</v>
      </c>
      <c r="AE2211">
        <v>0</v>
      </c>
      <c r="AF2211">
        <v>0</v>
      </c>
    </row>
    <row r="2212" spans="1:32" x14ac:dyDescent="0.35">
      <c r="A2212" s="1">
        <v>45323</v>
      </c>
      <c r="B2212">
        <v>2024</v>
      </c>
      <c r="C2212">
        <v>2</v>
      </c>
      <c r="D2212">
        <v>1</v>
      </c>
      <c r="E2212">
        <v>0</v>
      </c>
      <c r="F2212">
        <v>0</v>
      </c>
      <c r="G2212" t="s">
        <v>612</v>
      </c>
      <c r="H2212" t="s">
        <v>610</v>
      </c>
      <c r="I2212" t="s">
        <v>721</v>
      </c>
      <c r="J2212" t="s">
        <v>722</v>
      </c>
      <c r="K2212" t="s">
        <v>703</v>
      </c>
      <c r="L2212" t="s">
        <v>90</v>
      </c>
      <c r="M2212" t="s">
        <v>1603</v>
      </c>
      <c r="N2212" t="s">
        <v>1608</v>
      </c>
      <c r="O2212">
        <v>1868</v>
      </c>
      <c r="P2212">
        <v>0</v>
      </c>
      <c r="Q2212">
        <v>-1868</v>
      </c>
      <c r="R2212">
        <v>1868</v>
      </c>
      <c r="S2212">
        <v>0</v>
      </c>
      <c r="T2212">
        <v>-1868</v>
      </c>
      <c r="U2212">
        <v>0</v>
      </c>
      <c r="V2212">
        <v>0</v>
      </c>
      <c r="W2212">
        <v>0</v>
      </c>
      <c r="X2212">
        <v>0</v>
      </c>
      <c r="Y2212">
        <v>5108.25</v>
      </c>
      <c r="Z2212">
        <v>0</v>
      </c>
      <c r="AA2212">
        <v>0</v>
      </c>
      <c r="AB2212">
        <v>0</v>
      </c>
      <c r="AC2212">
        <v>1868</v>
      </c>
      <c r="AD2212">
        <v>0</v>
      </c>
      <c r="AE2212">
        <v>0</v>
      </c>
      <c r="AF2212">
        <v>0</v>
      </c>
    </row>
    <row r="2213" spans="1:32" x14ac:dyDescent="0.35">
      <c r="A2213" s="1">
        <v>45444</v>
      </c>
      <c r="B2213">
        <v>2024</v>
      </c>
      <c r="C2213">
        <v>6</v>
      </c>
      <c r="D2213">
        <v>2</v>
      </c>
      <c r="E2213">
        <v>1</v>
      </c>
      <c r="F2213">
        <v>0</v>
      </c>
      <c r="G2213" t="s">
        <v>612</v>
      </c>
      <c r="H2213" t="s">
        <v>610</v>
      </c>
      <c r="I2213" t="s">
        <v>724</v>
      </c>
      <c r="J2213" t="s">
        <v>725</v>
      </c>
      <c r="K2213" t="s">
        <v>703</v>
      </c>
      <c r="L2213" t="s">
        <v>90</v>
      </c>
      <c r="M2213" t="s">
        <v>1603</v>
      </c>
      <c r="N2213" t="s">
        <v>1606</v>
      </c>
      <c r="O2213">
        <v>850</v>
      </c>
      <c r="P2213">
        <v>0</v>
      </c>
      <c r="Q2213">
        <v>-850</v>
      </c>
      <c r="R2213">
        <v>850</v>
      </c>
      <c r="S2213">
        <v>0</v>
      </c>
      <c r="T2213">
        <v>-850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850</v>
      </c>
      <c r="AD2213">
        <v>0</v>
      </c>
      <c r="AE2213">
        <v>0</v>
      </c>
      <c r="AF2213">
        <v>0</v>
      </c>
    </row>
    <row r="2214" spans="1:32" x14ac:dyDescent="0.35">
      <c r="A2214" s="1">
        <v>45292</v>
      </c>
      <c r="B2214">
        <v>2024</v>
      </c>
      <c r="C2214">
        <v>1</v>
      </c>
      <c r="D2214">
        <v>1</v>
      </c>
      <c r="E2214">
        <v>0</v>
      </c>
      <c r="F2214">
        <v>0</v>
      </c>
      <c r="G2214" t="s">
        <v>612</v>
      </c>
      <c r="H2214" t="s">
        <v>610</v>
      </c>
      <c r="I2214" t="s">
        <v>768</v>
      </c>
      <c r="J2214" t="s">
        <v>769</v>
      </c>
      <c r="K2214" t="s">
        <v>771</v>
      </c>
      <c r="L2214" t="s">
        <v>87</v>
      </c>
      <c r="M2214" t="s">
        <v>1603</v>
      </c>
      <c r="N2214" t="s">
        <v>1604</v>
      </c>
      <c r="O2214">
        <v>850</v>
      </c>
      <c r="P2214">
        <v>0</v>
      </c>
      <c r="Q2214">
        <v>-850</v>
      </c>
      <c r="R2214">
        <v>850</v>
      </c>
      <c r="S2214">
        <v>0</v>
      </c>
      <c r="T2214">
        <v>-850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850</v>
      </c>
      <c r="AD2214">
        <v>0</v>
      </c>
      <c r="AE2214">
        <v>0</v>
      </c>
      <c r="AF2214">
        <v>0</v>
      </c>
    </row>
    <row r="2215" spans="1:32" x14ac:dyDescent="0.35">
      <c r="A2215" s="1">
        <v>45323</v>
      </c>
      <c r="B2215">
        <v>2024</v>
      </c>
      <c r="C2215">
        <v>2</v>
      </c>
      <c r="D2215">
        <v>1</v>
      </c>
      <c r="E2215">
        <v>0</v>
      </c>
      <c r="F2215">
        <v>0</v>
      </c>
      <c r="G2215" t="s">
        <v>612</v>
      </c>
      <c r="H2215" t="s">
        <v>610</v>
      </c>
      <c r="I2215" t="s">
        <v>843</v>
      </c>
      <c r="J2215" t="s">
        <v>844</v>
      </c>
      <c r="K2215" t="s">
        <v>846</v>
      </c>
      <c r="L2215" t="s">
        <v>93</v>
      </c>
      <c r="M2215" t="s">
        <v>1603</v>
      </c>
      <c r="N2215" t="s">
        <v>1608</v>
      </c>
      <c r="O2215">
        <v>850</v>
      </c>
      <c r="P2215">
        <v>0</v>
      </c>
      <c r="Q2215">
        <v>-850</v>
      </c>
      <c r="R2215">
        <v>850</v>
      </c>
      <c r="S2215">
        <v>0</v>
      </c>
      <c r="T2215">
        <v>-850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850</v>
      </c>
      <c r="AD2215">
        <v>0</v>
      </c>
      <c r="AE2215">
        <v>0</v>
      </c>
      <c r="AF2215">
        <v>0</v>
      </c>
    </row>
    <row r="2216" spans="1:32" x14ac:dyDescent="0.35">
      <c r="A2216" s="1">
        <v>45292</v>
      </c>
      <c r="B2216">
        <v>2024</v>
      </c>
      <c r="C2216">
        <v>1</v>
      </c>
      <c r="D2216">
        <v>1</v>
      </c>
      <c r="E2216">
        <v>0</v>
      </c>
      <c r="F2216">
        <v>0</v>
      </c>
      <c r="G2216" t="s">
        <v>612</v>
      </c>
      <c r="H2216" t="s">
        <v>610</v>
      </c>
      <c r="I2216" t="s">
        <v>988</v>
      </c>
      <c r="J2216" t="s">
        <v>989</v>
      </c>
      <c r="K2216" t="s">
        <v>972</v>
      </c>
      <c r="L2216" t="s">
        <v>90</v>
      </c>
      <c r="M2216" t="s">
        <v>1603</v>
      </c>
      <c r="N2216" t="s">
        <v>1604</v>
      </c>
      <c r="O2216">
        <v>1292</v>
      </c>
      <c r="P2216">
        <v>0</v>
      </c>
      <c r="Q2216">
        <v>-1292</v>
      </c>
      <c r="R2216">
        <v>1292</v>
      </c>
      <c r="S2216">
        <v>0</v>
      </c>
      <c r="T2216">
        <v>-1292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1292</v>
      </c>
      <c r="AD2216">
        <v>0</v>
      </c>
      <c r="AE2216">
        <v>0</v>
      </c>
      <c r="AF2216">
        <v>0</v>
      </c>
    </row>
    <row r="2217" spans="1:32" x14ac:dyDescent="0.35">
      <c r="A2217" s="1">
        <v>45323</v>
      </c>
      <c r="B2217">
        <v>2024</v>
      </c>
      <c r="C2217">
        <v>2</v>
      </c>
      <c r="D2217">
        <v>1</v>
      </c>
      <c r="E2217">
        <v>0</v>
      </c>
      <c r="F2217">
        <v>0</v>
      </c>
      <c r="G2217" t="s">
        <v>612</v>
      </c>
      <c r="H2217" t="s">
        <v>610</v>
      </c>
      <c r="I2217" t="s">
        <v>666</v>
      </c>
      <c r="J2217" t="s">
        <v>667</v>
      </c>
      <c r="K2217" t="s">
        <v>212</v>
      </c>
      <c r="L2217" t="s">
        <v>90</v>
      </c>
      <c r="M2217" t="s">
        <v>1603</v>
      </c>
      <c r="N2217" t="s">
        <v>1608</v>
      </c>
      <c r="O2217">
        <v>270</v>
      </c>
      <c r="P2217">
        <v>0</v>
      </c>
      <c r="Q2217">
        <v>-270</v>
      </c>
      <c r="R2217">
        <v>270</v>
      </c>
      <c r="S2217">
        <v>0</v>
      </c>
      <c r="T2217">
        <v>-270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270</v>
      </c>
      <c r="AD2217">
        <v>0</v>
      </c>
      <c r="AE2217">
        <v>0</v>
      </c>
      <c r="AF2217">
        <v>0</v>
      </c>
    </row>
    <row r="2218" spans="1:32" x14ac:dyDescent="0.35">
      <c r="A2218" s="1">
        <v>45323</v>
      </c>
      <c r="B2218">
        <v>2024</v>
      </c>
      <c r="C2218">
        <v>2</v>
      </c>
      <c r="D2218">
        <v>1</v>
      </c>
      <c r="E2218">
        <v>0</v>
      </c>
      <c r="F2218">
        <v>0</v>
      </c>
      <c r="G2218" t="s">
        <v>612</v>
      </c>
      <c r="H2218" t="s">
        <v>610</v>
      </c>
      <c r="I2218" t="s">
        <v>868</v>
      </c>
      <c r="J2218" t="s">
        <v>869</v>
      </c>
      <c r="K2218" t="s">
        <v>219</v>
      </c>
      <c r="L2218" t="s">
        <v>93</v>
      </c>
      <c r="M2218" t="s">
        <v>1603</v>
      </c>
      <c r="N2218" t="s">
        <v>1608</v>
      </c>
      <c r="O2218">
        <v>1868</v>
      </c>
      <c r="P2218">
        <v>0</v>
      </c>
      <c r="Q2218">
        <v>-1868</v>
      </c>
      <c r="R2218">
        <v>1868</v>
      </c>
      <c r="S2218">
        <v>0</v>
      </c>
      <c r="T2218">
        <v>-1868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1868</v>
      </c>
      <c r="AD2218">
        <v>0</v>
      </c>
      <c r="AE2218">
        <v>0</v>
      </c>
      <c r="AF2218">
        <v>0</v>
      </c>
    </row>
    <row r="2219" spans="1:32" x14ac:dyDescent="0.35">
      <c r="A2219" s="1">
        <v>45292</v>
      </c>
      <c r="B2219">
        <v>2024</v>
      </c>
      <c r="C2219">
        <v>1</v>
      </c>
      <c r="D2219">
        <v>1</v>
      </c>
      <c r="E2219">
        <v>0</v>
      </c>
      <c r="F2219">
        <v>0</v>
      </c>
      <c r="G2219" t="s">
        <v>294</v>
      </c>
      <c r="H2219" t="s">
        <v>292</v>
      </c>
      <c r="I2219" t="s">
        <v>745</v>
      </c>
      <c r="J2219" t="s">
        <v>746</v>
      </c>
      <c r="K2219" t="s">
        <v>748</v>
      </c>
      <c r="L2219" t="s">
        <v>75</v>
      </c>
      <c r="M2219" t="s">
        <v>1612</v>
      </c>
      <c r="N2219" t="s">
        <v>1613</v>
      </c>
      <c r="O2219">
        <v>120</v>
      </c>
      <c r="P2219">
        <v>0</v>
      </c>
      <c r="Q2219">
        <v>-120</v>
      </c>
      <c r="R2219">
        <v>120</v>
      </c>
      <c r="S2219">
        <v>0</v>
      </c>
      <c r="T2219">
        <v>-120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120</v>
      </c>
      <c r="AD2219">
        <v>0</v>
      </c>
      <c r="AE2219">
        <v>0</v>
      </c>
      <c r="AF2219">
        <v>0</v>
      </c>
    </row>
    <row r="2220" spans="1:32" x14ac:dyDescent="0.35">
      <c r="A2220" s="1">
        <v>45505</v>
      </c>
      <c r="B2220">
        <v>2024</v>
      </c>
      <c r="C2220">
        <v>8</v>
      </c>
      <c r="D2220">
        <v>3</v>
      </c>
      <c r="E2220">
        <v>1</v>
      </c>
      <c r="F2220">
        <v>0</v>
      </c>
      <c r="G2220" t="s">
        <v>294</v>
      </c>
      <c r="H2220" t="s">
        <v>292</v>
      </c>
      <c r="I2220" t="s">
        <v>745</v>
      </c>
      <c r="J2220" t="s">
        <v>746</v>
      </c>
      <c r="K2220" t="s">
        <v>748</v>
      </c>
      <c r="L2220" t="s">
        <v>75</v>
      </c>
      <c r="M2220" t="s">
        <v>1612</v>
      </c>
      <c r="N2220" t="s">
        <v>1620</v>
      </c>
      <c r="O2220">
        <v>160</v>
      </c>
      <c r="P2220">
        <v>0</v>
      </c>
      <c r="Q2220">
        <v>-160</v>
      </c>
      <c r="R2220">
        <v>40</v>
      </c>
      <c r="S2220">
        <v>0</v>
      </c>
      <c r="T2220">
        <v>-40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40</v>
      </c>
      <c r="AD2220">
        <v>0</v>
      </c>
      <c r="AE2220">
        <v>0</v>
      </c>
      <c r="AF2220">
        <v>0</v>
      </c>
    </row>
    <row r="2221" spans="1:32" x14ac:dyDescent="0.35">
      <c r="A2221" s="1">
        <v>45292</v>
      </c>
      <c r="B2221">
        <v>2024</v>
      </c>
      <c r="C2221">
        <v>1</v>
      </c>
      <c r="D2221">
        <v>1</v>
      </c>
      <c r="E2221">
        <v>0</v>
      </c>
      <c r="F2221">
        <v>0</v>
      </c>
      <c r="G2221" t="s">
        <v>612</v>
      </c>
      <c r="H2221" t="s">
        <v>610</v>
      </c>
      <c r="I2221" t="s">
        <v>985</v>
      </c>
      <c r="J2221" t="s">
        <v>986</v>
      </c>
      <c r="K2221" t="s">
        <v>972</v>
      </c>
      <c r="L2221" t="s">
        <v>96</v>
      </c>
      <c r="M2221" t="s">
        <v>1603</v>
      </c>
      <c r="N2221" t="s">
        <v>1604</v>
      </c>
      <c r="O2221">
        <v>41400</v>
      </c>
      <c r="P2221">
        <v>0</v>
      </c>
      <c r="Q2221">
        <v>-41400</v>
      </c>
      <c r="R2221">
        <v>41400</v>
      </c>
      <c r="S2221">
        <v>0</v>
      </c>
      <c r="T2221">
        <v>-41400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41400</v>
      </c>
      <c r="AD2221">
        <v>0</v>
      </c>
      <c r="AE2221">
        <v>0</v>
      </c>
      <c r="AF2221">
        <v>0</v>
      </c>
    </row>
    <row r="2222" spans="1:32" x14ac:dyDescent="0.35">
      <c r="A2222" s="1">
        <v>45352</v>
      </c>
      <c r="B2222">
        <v>2024</v>
      </c>
      <c r="C2222">
        <v>3</v>
      </c>
      <c r="D2222">
        <v>1</v>
      </c>
      <c r="E2222">
        <v>0</v>
      </c>
      <c r="F2222">
        <v>0</v>
      </c>
      <c r="G2222" t="s">
        <v>612</v>
      </c>
      <c r="H2222" t="s">
        <v>610</v>
      </c>
      <c r="I2222" t="s">
        <v>1064</v>
      </c>
      <c r="J2222" t="s">
        <v>1065</v>
      </c>
      <c r="K2222" t="s">
        <v>1051</v>
      </c>
      <c r="L2222" t="s">
        <v>93</v>
      </c>
      <c r="M2222" t="s">
        <v>1603</v>
      </c>
      <c r="N2222" t="s">
        <v>1610</v>
      </c>
      <c r="O2222">
        <v>333</v>
      </c>
      <c r="P2222">
        <v>0</v>
      </c>
      <c r="Q2222">
        <v>-333</v>
      </c>
      <c r="R2222">
        <v>333</v>
      </c>
      <c r="S2222">
        <v>0</v>
      </c>
      <c r="T2222">
        <v>-333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333</v>
      </c>
      <c r="AD2222">
        <v>0</v>
      </c>
      <c r="AE2222">
        <v>0</v>
      </c>
      <c r="AF2222">
        <v>0</v>
      </c>
    </row>
    <row r="2223" spans="1:32" x14ac:dyDescent="0.35">
      <c r="A2223" s="1">
        <v>45413</v>
      </c>
      <c r="B2223">
        <v>2024</v>
      </c>
      <c r="C2223">
        <v>5</v>
      </c>
      <c r="D2223">
        <v>2</v>
      </c>
      <c r="E2223">
        <v>1</v>
      </c>
      <c r="F2223">
        <v>0</v>
      </c>
      <c r="G2223" t="s">
        <v>612</v>
      </c>
      <c r="H2223" t="s">
        <v>610</v>
      </c>
      <c r="I2223" t="s">
        <v>768</v>
      </c>
      <c r="J2223" t="s">
        <v>769</v>
      </c>
      <c r="K2223" t="s">
        <v>771</v>
      </c>
      <c r="L2223" t="s">
        <v>93</v>
      </c>
      <c r="M2223" t="s">
        <v>1603</v>
      </c>
      <c r="N2223" t="s">
        <v>1605</v>
      </c>
      <c r="O2223">
        <v>850</v>
      </c>
      <c r="P2223">
        <v>0</v>
      </c>
      <c r="Q2223">
        <v>-850</v>
      </c>
      <c r="R2223">
        <v>850</v>
      </c>
      <c r="S2223">
        <v>0</v>
      </c>
      <c r="T2223">
        <v>-850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850</v>
      </c>
      <c r="AD2223">
        <v>0</v>
      </c>
      <c r="AE2223">
        <v>0</v>
      </c>
      <c r="AF2223">
        <v>0</v>
      </c>
    </row>
    <row r="2224" spans="1:32" x14ac:dyDescent="0.35">
      <c r="A2224" s="1">
        <v>45352</v>
      </c>
      <c r="B2224">
        <v>2024</v>
      </c>
      <c r="C2224">
        <v>3</v>
      </c>
      <c r="D2224">
        <v>1</v>
      </c>
      <c r="E2224">
        <v>0</v>
      </c>
      <c r="F2224">
        <v>0</v>
      </c>
      <c r="G2224" t="s">
        <v>612</v>
      </c>
      <c r="H2224" t="s">
        <v>610</v>
      </c>
      <c r="I2224" t="s">
        <v>843</v>
      </c>
      <c r="J2224" t="s">
        <v>844</v>
      </c>
      <c r="K2224" t="s">
        <v>846</v>
      </c>
      <c r="L2224" t="s">
        <v>87</v>
      </c>
      <c r="M2224" t="s">
        <v>1603</v>
      </c>
      <c r="N2224" t="s">
        <v>1610</v>
      </c>
      <c r="O2224">
        <v>850</v>
      </c>
      <c r="P2224">
        <v>0</v>
      </c>
      <c r="Q2224">
        <v>-850</v>
      </c>
      <c r="R2224">
        <v>850</v>
      </c>
      <c r="S2224">
        <v>0</v>
      </c>
      <c r="T2224">
        <v>-850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850</v>
      </c>
      <c r="AD2224">
        <v>0</v>
      </c>
      <c r="AE2224">
        <v>0</v>
      </c>
      <c r="AF2224">
        <v>0</v>
      </c>
    </row>
    <row r="2225" spans="1:32" x14ac:dyDescent="0.35">
      <c r="A2225" s="1">
        <v>45352</v>
      </c>
      <c r="B2225">
        <v>2024</v>
      </c>
      <c r="C2225">
        <v>3</v>
      </c>
      <c r="D2225">
        <v>1</v>
      </c>
      <c r="E2225">
        <v>0</v>
      </c>
      <c r="F2225">
        <v>0</v>
      </c>
      <c r="G2225" t="s">
        <v>612</v>
      </c>
      <c r="H2225" t="s">
        <v>610</v>
      </c>
      <c r="I2225" t="s">
        <v>1279</v>
      </c>
      <c r="J2225" t="s">
        <v>1280</v>
      </c>
      <c r="K2225" t="s">
        <v>1282</v>
      </c>
      <c r="L2225" t="s">
        <v>90</v>
      </c>
      <c r="M2225" t="s">
        <v>1603</v>
      </c>
      <c r="N2225" t="s">
        <v>1610</v>
      </c>
      <c r="O2225">
        <v>14</v>
      </c>
      <c r="P2225">
        <v>0</v>
      </c>
      <c r="Q2225">
        <v>-14</v>
      </c>
      <c r="R2225">
        <v>14</v>
      </c>
      <c r="S2225">
        <v>0</v>
      </c>
      <c r="T2225">
        <v>-14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14</v>
      </c>
      <c r="AD2225">
        <v>0</v>
      </c>
      <c r="AE2225">
        <v>0</v>
      </c>
      <c r="AF2225">
        <v>0</v>
      </c>
    </row>
    <row r="2226" spans="1:32" x14ac:dyDescent="0.35">
      <c r="A2226" s="1">
        <v>45292</v>
      </c>
      <c r="B2226">
        <v>2024</v>
      </c>
      <c r="C2226">
        <v>1</v>
      </c>
      <c r="D2226">
        <v>1</v>
      </c>
      <c r="E2226">
        <v>0</v>
      </c>
      <c r="F2226">
        <v>0</v>
      </c>
      <c r="G2226" t="s">
        <v>612</v>
      </c>
      <c r="H2226" t="s">
        <v>610</v>
      </c>
      <c r="I2226" t="s">
        <v>1006</v>
      </c>
      <c r="J2226" t="s">
        <v>1007</v>
      </c>
      <c r="K2226" t="s">
        <v>994</v>
      </c>
      <c r="L2226" t="s">
        <v>90</v>
      </c>
      <c r="M2226" t="s">
        <v>1603</v>
      </c>
      <c r="N2226" t="s">
        <v>1604</v>
      </c>
      <c r="O2226">
        <v>31172</v>
      </c>
      <c r="P2226">
        <v>0</v>
      </c>
      <c r="Q2226">
        <v>-31172</v>
      </c>
      <c r="R2226">
        <v>31172</v>
      </c>
      <c r="S2226">
        <v>0</v>
      </c>
      <c r="T2226">
        <v>-31172</v>
      </c>
      <c r="U2226">
        <v>0</v>
      </c>
      <c r="V2226">
        <v>0</v>
      </c>
      <c r="W2226">
        <v>0</v>
      </c>
      <c r="X2226">
        <v>0</v>
      </c>
      <c r="Y2226">
        <v>2111.58</v>
      </c>
      <c r="Z2226">
        <v>0</v>
      </c>
      <c r="AA2226">
        <v>0</v>
      </c>
      <c r="AB2226">
        <v>0</v>
      </c>
      <c r="AC2226">
        <v>31172</v>
      </c>
      <c r="AD2226">
        <v>0</v>
      </c>
      <c r="AE2226">
        <v>0</v>
      </c>
      <c r="AF2226">
        <v>0</v>
      </c>
    </row>
    <row r="2227" spans="1:32" x14ac:dyDescent="0.35">
      <c r="A2227" s="1">
        <v>45383</v>
      </c>
      <c r="B2227">
        <v>2024</v>
      </c>
      <c r="C2227">
        <v>4</v>
      </c>
      <c r="D2227">
        <v>2</v>
      </c>
      <c r="E2227">
        <v>0</v>
      </c>
      <c r="F2227">
        <v>0</v>
      </c>
      <c r="G2227" t="s">
        <v>612</v>
      </c>
      <c r="H2227" t="s">
        <v>610</v>
      </c>
      <c r="I2227" t="s">
        <v>1064</v>
      </c>
      <c r="J2227" t="s">
        <v>1065</v>
      </c>
      <c r="K2227" t="s">
        <v>1051</v>
      </c>
      <c r="L2227" t="s">
        <v>90</v>
      </c>
      <c r="M2227" t="s">
        <v>1603</v>
      </c>
      <c r="N2227" t="s">
        <v>1607</v>
      </c>
      <c r="O2227">
        <v>333</v>
      </c>
      <c r="P2227">
        <v>0</v>
      </c>
      <c r="Q2227">
        <v>-333</v>
      </c>
      <c r="R2227">
        <v>333</v>
      </c>
      <c r="S2227">
        <v>0</v>
      </c>
      <c r="T2227">
        <v>-333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333</v>
      </c>
      <c r="AD2227">
        <v>0</v>
      </c>
      <c r="AE2227">
        <v>0</v>
      </c>
      <c r="AF2227">
        <v>0</v>
      </c>
    </row>
    <row r="2228" spans="1:32" x14ac:dyDescent="0.35">
      <c r="A2228" s="1">
        <v>45323</v>
      </c>
      <c r="B2228">
        <v>2024</v>
      </c>
      <c r="C2228">
        <v>2</v>
      </c>
      <c r="D2228">
        <v>1</v>
      </c>
      <c r="E2228">
        <v>0</v>
      </c>
      <c r="F2228">
        <v>0</v>
      </c>
      <c r="G2228" t="s">
        <v>612</v>
      </c>
      <c r="H2228" t="s">
        <v>610</v>
      </c>
      <c r="I2228" t="s">
        <v>700</v>
      </c>
      <c r="J2228" t="s">
        <v>701</v>
      </c>
      <c r="K2228" t="s">
        <v>703</v>
      </c>
      <c r="L2228" t="s">
        <v>96</v>
      </c>
      <c r="M2228" t="s">
        <v>1603</v>
      </c>
      <c r="N2228" t="s">
        <v>1608</v>
      </c>
      <c r="O2228">
        <v>1868</v>
      </c>
      <c r="P2228">
        <v>0</v>
      </c>
      <c r="Q2228">
        <v>-1868</v>
      </c>
      <c r="R2228">
        <v>1868</v>
      </c>
      <c r="S2228">
        <v>0</v>
      </c>
      <c r="T2228">
        <v>-1868</v>
      </c>
      <c r="U2228">
        <v>0</v>
      </c>
      <c r="V2228">
        <v>0</v>
      </c>
      <c r="W2228">
        <v>0</v>
      </c>
      <c r="X2228">
        <v>0</v>
      </c>
      <c r="Y2228">
        <v>103.8</v>
      </c>
      <c r="Z2228">
        <v>0</v>
      </c>
      <c r="AA2228">
        <v>0</v>
      </c>
      <c r="AB2228">
        <v>0</v>
      </c>
      <c r="AC2228">
        <v>1868</v>
      </c>
      <c r="AD2228">
        <v>0</v>
      </c>
      <c r="AE2228">
        <v>0</v>
      </c>
      <c r="AF2228">
        <v>0</v>
      </c>
    </row>
    <row r="2229" spans="1:32" x14ac:dyDescent="0.35">
      <c r="A2229" s="1">
        <v>45323</v>
      </c>
      <c r="B2229">
        <v>2024</v>
      </c>
      <c r="C2229">
        <v>2</v>
      </c>
      <c r="D2229">
        <v>1</v>
      </c>
      <c r="E2229">
        <v>0</v>
      </c>
      <c r="F2229">
        <v>0</v>
      </c>
      <c r="G2229" t="s">
        <v>612</v>
      </c>
      <c r="H2229" t="s">
        <v>610</v>
      </c>
      <c r="I2229" t="s">
        <v>768</v>
      </c>
      <c r="J2229" t="s">
        <v>769</v>
      </c>
      <c r="K2229" t="s">
        <v>771</v>
      </c>
      <c r="L2229" t="s">
        <v>90</v>
      </c>
      <c r="M2229" t="s">
        <v>1603</v>
      </c>
      <c r="N2229" t="s">
        <v>1608</v>
      </c>
      <c r="O2229">
        <v>850</v>
      </c>
      <c r="P2229">
        <v>0</v>
      </c>
      <c r="Q2229">
        <v>-850</v>
      </c>
      <c r="R2229">
        <v>850</v>
      </c>
      <c r="S2229">
        <v>0</v>
      </c>
      <c r="T2229">
        <v>-850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850</v>
      </c>
      <c r="AD2229">
        <v>0</v>
      </c>
      <c r="AE2229">
        <v>0</v>
      </c>
      <c r="AF2229">
        <v>0</v>
      </c>
    </row>
    <row r="2230" spans="1:32" x14ac:dyDescent="0.35">
      <c r="A2230" s="1">
        <v>45383</v>
      </c>
      <c r="B2230">
        <v>2024</v>
      </c>
      <c r="C2230">
        <v>4</v>
      </c>
      <c r="D2230">
        <v>2</v>
      </c>
      <c r="E2230">
        <v>0</v>
      </c>
      <c r="F2230">
        <v>0</v>
      </c>
      <c r="G2230" t="s">
        <v>612</v>
      </c>
      <c r="H2230" t="s">
        <v>610</v>
      </c>
      <c r="I2230" t="s">
        <v>856</v>
      </c>
      <c r="J2230" t="s">
        <v>857</v>
      </c>
      <c r="K2230" t="s">
        <v>219</v>
      </c>
      <c r="L2230" t="s">
        <v>93</v>
      </c>
      <c r="M2230" t="s">
        <v>1603</v>
      </c>
      <c r="N2230" t="s">
        <v>1607</v>
      </c>
      <c r="O2230">
        <v>4078</v>
      </c>
      <c r="P2230">
        <v>0</v>
      </c>
      <c r="Q2230">
        <v>-4078</v>
      </c>
      <c r="R2230">
        <v>4078</v>
      </c>
      <c r="S2230">
        <v>0</v>
      </c>
      <c r="T2230">
        <v>-4078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4078</v>
      </c>
      <c r="AD2230">
        <v>0</v>
      </c>
      <c r="AE2230">
        <v>0</v>
      </c>
      <c r="AF2230">
        <v>0</v>
      </c>
    </row>
    <row r="2231" spans="1:32" x14ac:dyDescent="0.35">
      <c r="A2231" s="1">
        <v>45505</v>
      </c>
      <c r="B2231">
        <v>2024</v>
      </c>
      <c r="C2231">
        <v>8</v>
      </c>
      <c r="D2231">
        <v>3</v>
      </c>
      <c r="E2231">
        <v>1</v>
      </c>
      <c r="F2231">
        <v>0</v>
      </c>
      <c r="G2231" t="s">
        <v>612</v>
      </c>
      <c r="H2231" t="s">
        <v>610</v>
      </c>
      <c r="I2231" t="s">
        <v>892</v>
      </c>
      <c r="J2231" t="s">
        <v>893</v>
      </c>
      <c r="K2231" t="s">
        <v>895</v>
      </c>
      <c r="L2231" t="s">
        <v>96</v>
      </c>
      <c r="M2231" t="s">
        <v>1603</v>
      </c>
      <c r="N2231" t="s">
        <v>1609</v>
      </c>
      <c r="O2231">
        <v>1700</v>
      </c>
      <c r="P2231">
        <v>0</v>
      </c>
      <c r="Q2231">
        <v>-1700</v>
      </c>
      <c r="R2231">
        <v>1700</v>
      </c>
      <c r="S2231">
        <v>0</v>
      </c>
      <c r="T2231">
        <v>-1700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1700</v>
      </c>
      <c r="AD2231">
        <v>0</v>
      </c>
      <c r="AE2231">
        <v>0</v>
      </c>
      <c r="AF2231">
        <v>0</v>
      </c>
    </row>
    <row r="2232" spans="1:32" x14ac:dyDescent="0.35">
      <c r="A2232" s="1">
        <v>45292</v>
      </c>
      <c r="B2232">
        <v>2024</v>
      </c>
      <c r="C2232">
        <v>1</v>
      </c>
      <c r="D2232">
        <v>1</v>
      </c>
      <c r="E2232">
        <v>0</v>
      </c>
      <c r="F2232">
        <v>0</v>
      </c>
      <c r="G2232" t="s">
        <v>612</v>
      </c>
      <c r="H2232" t="s">
        <v>610</v>
      </c>
      <c r="I2232" t="s">
        <v>1279</v>
      </c>
      <c r="J2232" t="s">
        <v>1280</v>
      </c>
      <c r="K2232" t="s">
        <v>1282</v>
      </c>
      <c r="L2232" t="s">
        <v>93</v>
      </c>
      <c r="M2232" t="s">
        <v>1603</v>
      </c>
      <c r="N2232" t="s">
        <v>1604</v>
      </c>
      <c r="O2232">
        <v>14</v>
      </c>
      <c r="P2232">
        <v>0</v>
      </c>
      <c r="Q2232">
        <v>-14</v>
      </c>
      <c r="R2232">
        <v>14</v>
      </c>
      <c r="S2232">
        <v>0</v>
      </c>
      <c r="T2232">
        <v>-14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14</v>
      </c>
      <c r="AD2232">
        <v>0</v>
      </c>
      <c r="AE2232">
        <v>0</v>
      </c>
      <c r="AF2232">
        <v>0</v>
      </c>
    </row>
    <row r="2233" spans="1:32" x14ac:dyDescent="0.35">
      <c r="A2233" s="1">
        <v>45292</v>
      </c>
      <c r="B2233">
        <v>2024</v>
      </c>
      <c r="C2233">
        <v>1</v>
      </c>
      <c r="D2233">
        <v>1</v>
      </c>
      <c r="E2233">
        <v>0</v>
      </c>
      <c r="F2233">
        <v>0</v>
      </c>
      <c r="G2233" t="s">
        <v>612</v>
      </c>
      <c r="H2233" t="s">
        <v>610</v>
      </c>
      <c r="I2233" t="s">
        <v>666</v>
      </c>
      <c r="J2233" t="s">
        <v>667</v>
      </c>
      <c r="K2233" t="s">
        <v>212</v>
      </c>
      <c r="L2233" t="s">
        <v>96</v>
      </c>
      <c r="M2233" t="s">
        <v>1603</v>
      </c>
      <c r="N2233" t="s">
        <v>1604</v>
      </c>
      <c r="O2233">
        <v>270</v>
      </c>
      <c r="P2233">
        <v>0</v>
      </c>
      <c r="Q2233">
        <v>-270</v>
      </c>
      <c r="R2233">
        <v>270</v>
      </c>
      <c r="S2233">
        <v>0</v>
      </c>
      <c r="T2233">
        <v>-270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270</v>
      </c>
      <c r="AD2233">
        <v>0</v>
      </c>
      <c r="AE2233">
        <v>0</v>
      </c>
      <c r="AF2233">
        <v>0</v>
      </c>
    </row>
    <row r="2234" spans="1:32" x14ac:dyDescent="0.35">
      <c r="A2234" s="1">
        <v>45352</v>
      </c>
      <c r="B2234">
        <v>2024</v>
      </c>
      <c r="C2234">
        <v>3</v>
      </c>
      <c r="D2234">
        <v>1</v>
      </c>
      <c r="E2234">
        <v>0</v>
      </c>
      <c r="F2234">
        <v>0</v>
      </c>
      <c r="G2234" t="s">
        <v>612</v>
      </c>
      <c r="H2234" t="s">
        <v>610</v>
      </c>
      <c r="I2234" t="s">
        <v>706</v>
      </c>
      <c r="J2234" t="s">
        <v>707</v>
      </c>
      <c r="K2234" t="s">
        <v>703</v>
      </c>
      <c r="L2234" t="s">
        <v>87</v>
      </c>
      <c r="M2234" t="s">
        <v>1603</v>
      </c>
      <c r="N2234" t="s">
        <v>1610</v>
      </c>
      <c r="O2234">
        <v>340</v>
      </c>
      <c r="P2234">
        <v>0</v>
      </c>
      <c r="Q2234">
        <v>-340</v>
      </c>
      <c r="R2234">
        <v>340</v>
      </c>
      <c r="S2234">
        <v>0</v>
      </c>
      <c r="T2234">
        <v>-340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340</v>
      </c>
      <c r="AD2234">
        <v>0</v>
      </c>
      <c r="AE2234">
        <v>0</v>
      </c>
      <c r="AF2234">
        <v>0</v>
      </c>
    </row>
    <row r="2235" spans="1:32" x14ac:dyDescent="0.35">
      <c r="A2235" s="1">
        <v>45323</v>
      </c>
      <c r="B2235">
        <v>2024</v>
      </c>
      <c r="C2235">
        <v>2</v>
      </c>
      <c r="D2235">
        <v>1</v>
      </c>
      <c r="E2235">
        <v>0</v>
      </c>
      <c r="F2235">
        <v>0</v>
      </c>
      <c r="G2235" t="s">
        <v>612</v>
      </c>
      <c r="H2235" t="s">
        <v>610</v>
      </c>
      <c r="I2235" t="s">
        <v>733</v>
      </c>
      <c r="J2235" t="s">
        <v>734</v>
      </c>
      <c r="K2235" t="s">
        <v>703</v>
      </c>
      <c r="L2235" t="s">
        <v>87</v>
      </c>
      <c r="M2235" t="s">
        <v>1603</v>
      </c>
      <c r="N2235" t="s">
        <v>1608</v>
      </c>
      <c r="O2235">
        <v>170</v>
      </c>
      <c r="P2235">
        <v>0</v>
      </c>
      <c r="Q2235">
        <v>-170</v>
      </c>
      <c r="R2235">
        <v>170</v>
      </c>
      <c r="S2235">
        <v>0</v>
      </c>
      <c r="T2235">
        <v>-170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170</v>
      </c>
      <c r="AD2235">
        <v>0</v>
      </c>
      <c r="AE2235">
        <v>0</v>
      </c>
      <c r="AF2235">
        <v>0</v>
      </c>
    </row>
    <row r="2236" spans="1:32" x14ac:dyDescent="0.35">
      <c r="A2236" s="1">
        <v>45383</v>
      </c>
      <c r="B2236">
        <v>2024</v>
      </c>
      <c r="C2236">
        <v>4</v>
      </c>
      <c r="D2236">
        <v>2</v>
      </c>
      <c r="E2236">
        <v>0</v>
      </c>
      <c r="F2236">
        <v>0</v>
      </c>
      <c r="G2236" t="s">
        <v>612</v>
      </c>
      <c r="H2236" t="s">
        <v>610</v>
      </c>
      <c r="I2236" t="s">
        <v>865</v>
      </c>
      <c r="J2236" t="s">
        <v>866</v>
      </c>
      <c r="K2236" t="s">
        <v>219</v>
      </c>
      <c r="L2236" t="s">
        <v>87</v>
      </c>
      <c r="M2236" t="s">
        <v>1603</v>
      </c>
      <c r="N2236" t="s">
        <v>1607</v>
      </c>
      <c r="O2236">
        <v>1164</v>
      </c>
      <c r="P2236">
        <v>0</v>
      </c>
      <c r="Q2236">
        <v>-1164</v>
      </c>
      <c r="R2236">
        <v>1164</v>
      </c>
      <c r="S2236">
        <v>0</v>
      </c>
      <c r="T2236">
        <v>-1164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1164</v>
      </c>
      <c r="AD2236">
        <v>0</v>
      </c>
      <c r="AE2236">
        <v>0</v>
      </c>
      <c r="AF2236">
        <v>0</v>
      </c>
    </row>
    <row r="2237" spans="1:32" x14ac:dyDescent="0.35">
      <c r="A2237" s="1">
        <v>45292</v>
      </c>
      <c r="B2237">
        <v>2024</v>
      </c>
      <c r="C2237">
        <v>1</v>
      </c>
      <c r="D2237">
        <v>1</v>
      </c>
      <c r="E2237">
        <v>0</v>
      </c>
      <c r="F2237">
        <v>0</v>
      </c>
      <c r="G2237" t="s">
        <v>612</v>
      </c>
      <c r="H2237" t="s">
        <v>610</v>
      </c>
      <c r="I2237" t="s">
        <v>997</v>
      </c>
      <c r="J2237" t="s">
        <v>998</v>
      </c>
      <c r="K2237" t="s">
        <v>994</v>
      </c>
      <c r="L2237" t="s">
        <v>87</v>
      </c>
      <c r="M2237" t="s">
        <v>1603</v>
      </c>
      <c r="N2237" t="s">
        <v>1604</v>
      </c>
      <c r="O2237">
        <v>21809</v>
      </c>
      <c r="P2237">
        <v>0</v>
      </c>
      <c r="Q2237">
        <v>-21809</v>
      </c>
      <c r="R2237">
        <v>21809</v>
      </c>
      <c r="S2237">
        <v>0</v>
      </c>
      <c r="T2237">
        <v>-21809</v>
      </c>
      <c r="U2237">
        <v>0</v>
      </c>
      <c r="V2237">
        <v>0</v>
      </c>
      <c r="W2237">
        <v>0</v>
      </c>
      <c r="X2237">
        <v>0</v>
      </c>
      <c r="Y2237">
        <v>3729.89</v>
      </c>
      <c r="Z2237">
        <v>0</v>
      </c>
      <c r="AA2237">
        <v>0</v>
      </c>
      <c r="AB2237">
        <v>0</v>
      </c>
      <c r="AC2237">
        <v>21809</v>
      </c>
      <c r="AD2237">
        <v>0</v>
      </c>
      <c r="AE2237">
        <v>0</v>
      </c>
      <c r="AF2237">
        <v>0</v>
      </c>
    </row>
    <row r="2238" spans="1:32" x14ac:dyDescent="0.35">
      <c r="A2238" s="1">
        <v>45383</v>
      </c>
      <c r="B2238">
        <v>2024</v>
      </c>
      <c r="C2238">
        <v>4</v>
      </c>
      <c r="D2238">
        <v>2</v>
      </c>
      <c r="E2238">
        <v>0</v>
      </c>
      <c r="F2238">
        <v>0</v>
      </c>
      <c r="G2238" t="s">
        <v>612</v>
      </c>
      <c r="H2238" t="s">
        <v>610</v>
      </c>
      <c r="I2238" t="s">
        <v>1000</v>
      </c>
      <c r="J2238" t="s">
        <v>1001</v>
      </c>
      <c r="K2238" t="s">
        <v>994</v>
      </c>
      <c r="L2238" t="s">
        <v>87</v>
      </c>
      <c r="M2238" t="s">
        <v>1603</v>
      </c>
      <c r="N2238" t="s">
        <v>1607</v>
      </c>
      <c r="O2238">
        <v>23741</v>
      </c>
      <c r="P2238">
        <v>0</v>
      </c>
      <c r="Q2238">
        <v>-23741</v>
      </c>
      <c r="R2238">
        <v>23741</v>
      </c>
      <c r="S2238">
        <v>0</v>
      </c>
      <c r="T2238">
        <v>-23741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23741</v>
      </c>
      <c r="AD2238">
        <v>0</v>
      </c>
      <c r="AE2238">
        <v>0</v>
      </c>
      <c r="AF2238">
        <v>0</v>
      </c>
    </row>
    <row r="2239" spans="1:32" x14ac:dyDescent="0.35">
      <c r="A2239" s="1">
        <v>45383</v>
      </c>
      <c r="B2239">
        <v>2024</v>
      </c>
      <c r="C2239">
        <v>4</v>
      </c>
      <c r="D2239">
        <v>2</v>
      </c>
      <c r="E2239">
        <v>0</v>
      </c>
      <c r="F2239">
        <v>0</v>
      </c>
      <c r="G2239" t="s">
        <v>612</v>
      </c>
      <c r="H2239" t="s">
        <v>610</v>
      </c>
      <c r="I2239" t="s">
        <v>694</v>
      </c>
      <c r="J2239" t="s">
        <v>695</v>
      </c>
      <c r="K2239" t="s">
        <v>690</v>
      </c>
      <c r="L2239" t="s">
        <v>90</v>
      </c>
      <c r="M2239" t="s">
        <v>1603</v>
      </c>
      <c r="N2239" t="s">
        <v>1607</v>
      </c>
      <c r="O2239">
        <v>1868</v>
      </c>
      <c r="P2239">
        <v>0</v>
      </c>
      <c r="Q2239">
        <v>-1868</v>
      </c>
      <c r="R2239">
        <v>1868</v>
      </c>
      <c r="S2239">
        <v>0</v>
      </c>
      <c r="T2239">
        <v>-1868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1868</v>
      </c>
      <c r="AD2239">
        <v>0</v>
      </c>
      <c r="AE2239">
        <v>0</v>
      </c>
      <c r="AF2239">
        <v>0</v>
      </c>
    </row>
    <row r="2240" spans="1:32" x14ac:dyDescent="0.35">
      <c r="A2240" s="1">
        <v>45292</v>
      </c>
      <c r="B2240">
        <v>2024</v>
      </c>
      <c r="C2240">
        <v>1</v>
      </c>
      <c r="D2240">
        <v>1</v>
      </c>
      <c r="E2240">
        <v>0</v>
      </c>
      <c r="F2240">
        <v>0</v>
      </c>
      <c r="G2240" t="s">
        <v>612</v>
      </c>
      <c r="H2240" t="s">
        <v>610</v>
      </c>
      <c r="I2240" t="s">
        <v>754</v>
      </c>
      <c r="J2240" t="s">
        <v>755</v>
      </c>
      <c r="K2240" t="s">
        <v>757</v>
      </c>
      <c r="L2240" t="s">
        <v>96</v>
      </c>
      <c r="M2240" t="s">
        <v>1603</v>
      </c>
      <c r="N2240" t="s">
        <v>1604</v>
      </c>
      <c r="O2240">
        <v>2550</v>
      </c>
      <c r="P2240">
        <v>0</v>
      </c>
      <c r="Q2240">
        <v>-2550</v>
      </c>
      <c r="R2240">
        <v>2550</v>
      </c>
      <c r="S2240">
        <v>0</v>
      </c>
      <c r="T2240">
        <v>-2550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2550</v>
      </c>
      <c r="AD2240">
        <v>0</v>
      </c>
      <c r="AE2240">
        <v>0</v>
      </c>
      <c r="AF2240">
        <v>0</v>
      </c>
    </row>
    <row r="2241" spans="1:32" x14ac:dyDescent="0.35">
      <c r="A2241" s="1">
        <v>45352</v>
      </c>
      <c r="B2241">
        <v>2024</v>
      </c>
      <c r="C2241">
        <v>3</v>
      </c>
      <c r="D2241">
        <v>1</v>
      </c>
      <c r="E2241">
        <v>0</v>
      </c>
      <c r="F2241">
        <v>0</v>
      </c>
      <c r="G2241" t="s">
        <v>612</v>
      </c>
      <c r="H2241" t="s">
        <v>610</v>
      </c>
      <c r="I2241" t="s">
        <v>868</v>
      </c>
      <c r="J2241" t="s">
        <v>869</v>
      </c>
      <c r="K2241" t="s">
        <v>219</v>
      </c>
      <c r="L2241" t="s">
        <v>96</v>
      </c>
      <c r="M2241" t="s">
        <v>1603</v>
      </c>
      <c r="N2241" t="s">
        <v>1610</v>
      </c>
      <c r="O2241">
        <v>1868</v>
      </c>
      <c r="P2241">
        <v>0</v>
      </c>
      <c r="Q2241">
        <v>-1868</v>
      </c>
      <c r="R2241">
        <v>1868</v>
      </c>
      <c r="S2241">
        <v>0</v>
      </c>
      <c r="T2241">
        <v>-1868</v>
      </c>
      <c r="U2241">
        <v>0</v>
      </c>
      <c r="V2241">
        <v>0</v>
      </c>
      <c r="W2241">
        <v>0</v>
      </c>
      <c r="X2241">
        <v>0</v>
      </c>
      <c r="Y2241">
        <v>5760</v>
      </c>
      <c r="Z2241">
        <v>0</v>
      </c>
      <c r="AA2241">
        <v>0</v>
      </c>
      <c r="AB2241">
        <v>0</v>
      </c>
      <c r="AC2241">
        <v>1868</v>
      </c>
      <c r="AD2241">
        <v>0</v>
      </c>
      <c r="AE2241">
        <v>0</v>
      </c>
      <c r="AF2241">
        <v>0</v>
      </c>
    </row>
    <row r="2242" spans="1:32" x14ac:dyDescent="0.35">
      <c r="A2242" s="1">
        <v>45292</v>
      </c>
      <c r="B2242">
        <v>2024</v>
      </c>
      <c r="C2242">
        <v>1</v>
      </c>
      <c r="D2242">
        <v>1</v>
      </c>
      <c r="E2242">
        <v>0</v>
      </c>
      <c r="F2242">
        <v>0</v>
      </c>
      <c r="G2242" t="s">
        <v>267</v>
      </c>
      <c r="H2242" t="s">
        <v>265</v>
      </c>
      <c r="I2242" t="s">
        <v>653</v>
      </c>
      <c r="J2242" t="s">
        <v>654</v>
      </c>
      <c r="K2242" t="s">
        <v>212</v>
      </c>
      <c r="L2242" t="s">
        <v>60</v>
      </c>
      <c r="M2242" t="s">
        <v>1612</v>
      </c>
      <c r="N2242" t="s">
        <v>1613</v>
      </c>
      <c r="O2242">
        <v>120</v>
      </c>
      <c r="P2242">
        <v>0</v>
      </c>
      <c r="Q2242">
        <v>-120</v>
      </c>
      <c r="R2242">
        <v>120</v>
      </c>
      <c r="S2242">
        <v>0</v>
      </c>
      <c r="T2242">
        <v>-120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120</v>
      </c>
      <c r="AD2242">
        <v>0</v>
      </c>
      <c r="AE2242">
        <v>0</v>
      </c>
      <c r="AF2242">
        <v>0</v>
      </c>
    </row>
    <row r="2243" spans="1:32" x14ac:dyDescent="0.35">
      <c r="A2243" s="1">
        <v>45505</v>
      </c>
      <c r="B2243">
        <v>2024</v>
      </c>
      <c r="C2243">
        <v>8</v>
      </c>
      <c r="D2243">
        <v>3</v>
      </c>
      <c r="E2243">
        <v>1</v>
      </c>
      <c r="F2243">
        <v>0</v>
      </c>
      <c r="G2243" t="s">
        <v>267</v>
      </c>
      <c r="H2243" t="s">
        <v>265</v>
      </c>
      <c r="I2243" t="s">
        <v>653</v>
      </c>
      <c r="J2243" t="s">
        <v>654</v>
      </c>
      <c r="K2243" t="s">
        <v>212</v>
      </c>
      <c r="L2243" t="s">
        <v>60</v>
      </c>
      <c r="M2243" t="s">
        <v>1612</v>
      </c>
      <c r="N2243" t="s">
        <v>1620</v>
      </c>
      <c r="O2243">
        <v>160</v>
      </c>
      <c r="P2243">
        <v>0</v>
      </c>
      <c r="Q2243">
        <v>-160</v>
      </c>
      <c r="R2243">
        <v>40</v>
      </c>
      <c r="S2243">
        <v>0</v>
      </c>
      <c r="T2243">
        <v>-40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40</v>
      </c>
      <c r="AD2243">
        <v>0</v>
      </c>
      <c r="AE2243">
        <v>0</v>
      </c>
      <c r="AF2243">
        <v>0</v>
      </c>
    </row>
    <row r="2244" spans="1:32" x14ac:dyDescent="0.35">
      <c r="A2244" s="1">
        <v>45474</v>
      </c>
      <c r="B2244">
        <v>2024</v>
      </c>
      <c r="C2244">
        <v>7</v>
      </c>
      <c r="D2244">
        <v>3</v>
      </c>
      <c r="E2244">
        <v>1</v>
      </c>
      <c r="F2244">
        <v>0</v>
      </c>
      <c r="G2244" t="s">
        <v>612</v>
      </c>
      <c r="H2244" t="s">
        <v>610</v>
      </c>
      <c r="I2244" t="s">
        <v>1064</v>
      </c>
      <c r="J2244" t="s">
        <v>1065</v>
      </c>
      <c r="K2244" t="s">
        <v>1051</v>
      </c>
      <c r="L2244" t="s">
        <v>96</v>
      </c>
      <c r="M2244" t="s">
        <v>1603</v>
      </c>
      <c r="N2244" t="s">
        <v>1611</v>
      </c>
      <c r="O2244">
        <v>333</v>
      </c>
      <c r="P2244">
        <v>0</v>
      </c>
      <c r="Q2244">
        <v>-333</v>
      </c>
      <c r="R2244">
        <v>333</v>
      </c>
      <c r="S2244">
        <v>0</v>
      </c>
      <c r="T2244">
        <v>-333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333</v>
      </c>
      <c r="AD2244">
        <v>0</v>
      </c>
      <c r="AE2244">
        <v>0</v>
      </c>
      <c r="AF2244">
        <v>0</v>
      </c>
    </row>
    <row r="2245" spans="1:32" x14ac:dyDescent="0.35">
      <c r="A2245" s="1">
        <v>45352</v>
      </c>
      <c r="B2245">
        <v>2024</v>
      </c>
      <c r="C2245">
        <v>3</v>
      </c>
      <c r="D2245">
        <v>1</v>
      </c>
      <c r="E2245">
        <v>0</v>
      </c>
      <c r="F2245">
        <v>0</v>
      </c>
      <c r="G2245" t="s">
        <v>612</v>
      </c>
      <c r="H2245" t="s">
        <v>610</v>
      </c>
      <c r="I2245" t="s">
        <v>675</v>
      </c>
      <c r="J2245" t="s">
        <v>676</v>
      </c>
      <c r="K2245" t="s">
        <v>678</v>
      </c>
      <c r="L2245" t="s">
        <v>93</v>
      </c>
      <c r="M2245" t="s">
        <v>1603</v>
      </c>
      <c r="N2245" t="s">
        <v>1610</v>
      </c>
      <c r="O2245">
        <v>2210</v>
      </c>
      <c r="P2245">
        <v>0</v>
      </c>
      <c r="Q2245">
        <v>-2210</v>
      </c>
      <c r="R2245">
        <v>2210</v>
      </c>
      <c r="S2245">
        <v>0</v>
      </c>
      <c r="T2245">
        <v>-2210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2210</v>
      </c>
      <c r="AD2245">
        <v>0</v>
      </c>
      <c r="AE2245">
        <v>0</v>
      </c>
      <c r="AF2245">
        <v>0</v>
      </c>
    </row>
    <row r="2246" spans="1:32" x14ac:dyDescent="0.35">
      <c r="A2246" s="1">
        <v>45292</v>
      </c>
      <c r="B2246">
        <v>2024</v>
      </c>
      <c r="C2246">
        <v>1</v>
      </c>
      <c r="D2246">
        <v>1</v>
      </c>
      <c r="E2246">
        <v>0</v>
      </c>
      <c r="F2246">
        <v>0</v>
      </c>
      <c r="G2246" t="s">
        <v>612</v>
      </c>
      <c r="H2246" t="s">
        <v>610</v>
      </c>
      <c r="I2246" t="s">
        <v>680</v>
      </c>
      <c r="J2246" t="s">
        <v>681</v>
      </c>
      <c r="K2246" t="s">
        <v>683</v>
      </c>
      <c r="L2246" t="s">
        <v>90</v>
      </c>
      <c r="M2246" t="s">
        <v>1603</v>
      </c>
      <c r="N2246" t="s">
        <v>1604</v>
      </c>
      <c r="O2246">
        <v>850</v>
      </c>
      <c r="P2246">
        <v>0</v>
      </c>
      <c r="Q2246">
        <v>-850</v>
      </c>
      <c r="R2246">
        <v>850</v>
      </c>
      <c r="S2246">
        <v>0</v>
      </c>
      <c r="T2246">
        <v>-850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850</v>
      </c>
      <c r="AD2246">
        <v>0</v>
      </c>
      <c r="AE2246">
        <v>0</v>
      </c>
      <c r="AF2246">
        <v>0</v>
      </c>
    </row>
    <row r="2247" spans="1:32" x14ac:dyDescent="0.35">
      <c r="A2247" s="1">
        <v>45292</v>
      </c>
      <c r="B2247">
        <v>2024</v>
      </c>
      <c r="C2247">
        <v>1</v>
      </c>
      <c r="D2247">
        <v>1</v>
      </c>
      <c r="E2247">
        <v>0</v>
      </c>
      <c r="F2247">
        <v>0</v>
      </c>
      <c r="G2247" t="s">
        <v>612</v>
      </c>
      <c r="H2247" t="s">
        <v>610</v>
      </c>
      <c r="I2247" t="s">
        <v>761</v>
      </c>
      <c r="J2247" t="s">
        <v>762</v>
      </c>
      <c r="K2247" t="s">
        <v>764</v>
      </c>
      <c r="L2247" t="s">
        <v>90</v>
      </c>
      <c r="M2247" t="s">
        <v>1603</v>
      </c>
      <c r="N2247" t="s">
        <v>1604</v>
      </c>
      <c r="O2247">
        <v>5268</v>
      </c>
      <c r="P2247">
        <v>0</v>
      </c>
      <c r="Q2247">
        <v>-5268</v>
      </c>
      <c r="R2247">
        <v>5268</v>
      </c>
      <c r="S2247">
        <v>0</v>
      </c>
      <c r="T2247">
        <v>-5268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5268</v>
      </c>
      <c r="AD2247">
        <v>0</v>
      </c>
      <c r="AE2247">
        <v>0</v>
      </c>
      <c r="AF2247">
        <v>0</v>
      </c>
    </row>
    <row r="2248" spans="1:32" x14ac:dyDescent="0.35">
      <c r="A2248" s="1">
        <v>45413</v>
      </c>
      <c r="B2248">
        <v>2024</v>
      </c>
      <c r="C2248">
        <v>5</v>
      </c>
      <c r="D2248">
        <v>2</v>
      </c>
      <c r="E2248">
        <v>1</v>
      </c>
      <c r="F2248">
        <v>0</v>
      </c>
      <c r="G2248" t="s">
        <v>612</v>
      </c>
      <c r="H2248" t="s">
        <v>610</v>
      </c>
      <c r="I2248" t="s">
        <v>843</v>
      </c>
      <c r="J2248" t="s">
        <v>844</v>
      </c>
      <c r="K2248" t="s">
        <v>846</v>
      </c>
      <c r="L2248" t="s">
        <v>96</v>
      </c>
      <c r="M2248" t="s">
        <v>1603</v>
      </c>
      <c r="N2248" t="s">
        <v>1605</v>
      </c>
      <c r="O2248">
        <v>850</v>
      </c>
      <c r="P2248">
        <v>0</v>
      </c>
      <c r="Q2248">
        <v>-850</v>
      </c>
      <c r="R2248">
        <v>850</v>
      </c>
      <c r="S2248">
        <v>0</v>
      </c>
      <c r="T2248">
        <v>-850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850</v>
      </c>
      <c r="AD2248">
        <v>0</v>
      </c>
      <c r="AE2248">
        <v>0</v>
      </c>
      <c r="AF2248">
        <v>0</v>
      </c>
    </row>
    <row r="2249" spans="1:32" x14ac:dyDescent="0.35">
      <c r="A2249" s="1">
        <v>45292</v>
      </c>
      <c r="B2249">
        <v>2024</v>
      </c>
      <c r="C2249">
        <v>1</v>
      </c>
      <c r="D2249">
        <v>1</v>
      </c>
      <c r="E2249">
        <v>0</v>
      </c>
      <c r="F2249">
        <v>0</v>
      </c>
      <c r="G2249" t="s">
        <v>612</v>
      </c>
      <c r="H2249" t="s">
        <v>610</v>
      </c>
      <c r="I2249" t="s">
        <v>991</v>
      </c>
      <c r="J2249" t="s">
        <v>992</v>
      </c>
      <c r="K2249" t="s">
        <v>994</v>
      </c>
      <c r="L2249" t="s">
        <v>93</v>
      </c>
      <c r="M2249" t="s">
        <v>1603</v>
      </c>
      <c r="N2249" t="s">
        <v>1604</v>
      </c>
      <c r="O2249">
        <v>16660</v>
      </c>
      <c r="P2249">
        <v>0</v>
      </c>
      <c r="Q2249">
        <v>-16660</v>
      </c>
      <c r="R2249">
        <v>16660</v>
      </c>
      <c r="S2249">
        <v>0</v>
      </c>
      <c r="T2249">
        <v>-16660</v>
      </c>
      <c r="U2249">
        <v>0</v>
      </c>
      <c r="V2249">
        <v>0</v>
      </c>
      <c r="W2249">
        <v>0</v>
      </c>
      <c r="X2249">
        <v>0</v>
      </c>
      <c r="Y2249">
        <v>96432.33</v>
      </c>
      <c r="Z2249">
        <v>0</v>
      </c>
      <c r="AA2249">
        <v>0</v>
      </c>
      <c r="AB2249">
        <v>0</v>
      </c>
      <c r="AC2249">
        <v>16660</v>
      </c>
      <c r="AD2249">
        <v>0</v>
      </c>
      <c r="AE2249">
        <v>0</v>
      </c>
      <c r="AF2249">
        <v>0</v>
      </c>
    </row>
    <row r="2250" spans="1:32" x14ac:dyDescent="0.35">
      <c r="A2250" s="1">
        <v>45292</v>
      </c>
      <c r="B2250">
        <v>2024</v>
      </c>
      <c r="C2250">
        <v>1</v>
      </c>
      <c r="D2250">
        <v>1</v>
      </c>
      <c r="E2250">
        <v>0</v>
      </c>
      <c r="F2250">
        <v>0</v>
      </c>
      <c r="G2250" t="s">
        <v>612</v>
      </c>
      <c r="H2250" t="s">
        <v>610</v>
      </c>
      <c r="I2250" t="s">
        <v>1042</v>
      </c>
      <c r="J2250" t="s">
        <v>1043</v>
      </c>
      <c r="K2250" t="s">
        <v>1045</v>
      </c>
      <c r="L2250" t="s">
        <v>90</v>
      </c>
      <c r="M2250" t="s">
        <v>1603</v>
      </c>
      <c r="N2250" t="s">
        <v>1604</v>
      </c>
      <c r="O2250">
        <v>7063</v>
      </c>
      <c r="P2250">
        <v>0</v>
      </c>
      <c r="Q2250">
        <v>-7063</v>
      </c>
      <c r="R2250">
        <v>7063</v>
      </c>
      <c r="S2250">
        <v>0</v>
      </c>
      <c r="T2250">
        <v>-7063</v>
      </c>
      <c r="U2250">
        <v>0</v>
      </c>
      <c r="V2250">
        <v>0</v>
      </c>
      <c r="W2250">
        <v>0</v>
      </c>
      <c r="X2250">
        <v>0</v>
      </c>
      <c r="Y2250">
        <v>6065.63</v>
      </c>
      <c r="Z2250">
        <v>0</v>
      </c>
      <c r="AA2250">
        <v>0</v>
      </c>
      <c r="AB2250">
        <v>0</v>
      </c>
      <c r="AC2250">
        <v>7063</v>
      </c>
      <c r="AD2250">
        <v>0</v>
      </c>
      <c r="AE2250">
        <v>0</v>
      </c>
      <c r="AF2250">
        <v>0</v>
      </c>
    </row>
    <row r="2251" spans="1:32" x14ac:dyDescent="0.35">
      <c r="A2251" s="1">
        <v>45383</v>
      </c>
      <c r="B2251">
        <v>2024</v>
      </c>
      <c r="C2251">
        <v>4</v>
      </c>
      <c r="D2251">
        <v>2</v>
      </c>
      <c r="E2251">
        <v>0</v>
      </c>
      <c r="F2251">
        <v>0</v>
      </c>
      <c r="G2251" t="s">
        <v>612</v>
      </c>
      <c r="H2251" t="s">
        <v>610</v>
      </c>
      <c r="I2251" t="s">
        <v>666</v>
      </c>
      <c r="J2251" t="s">
        <v>667</v>
      </c>
      <c r="K2251" t="s">
        <v>212</v>
      </c>
      <c r="L2251" t="s">
        <v>87</v>
      </c>
      <c r="M2251" t="s">
        <v>1603</v>
      </c>
      <c r="N2251" t="s">
        <v>1607</v>
      </c>
      <c r="O2251">
        <v>270</v>
      </c>
      <c r="P2251">
        <v>0</v>
      </c>
      <c r="Q2251">
        <v>-270</v>
      </c>
      <c r="R2251">
        <v>270</v>
      </c>
      <c r="S2251">
        <v>0</v>
      </c>
      <c r="T2251">
        <v>-270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270</v>
      </c>
      <c r="AD2251">
        <v>0</v>
      </c>
      <c r="AE2251">
        <v>0</v>
      </c>
      <c r="AF2251">
        <v>0</v>
      </c>
    </row>
    <row r="2252" spans="1:32" x14ac:dyDescent="0.35">
      <c r="A2252" s="1">
        <v>45292</v>
      </c>
      <c r="B2252">
        <v>2024</v>
      </c>
      <c r="C2252">
        <v>1</v>
      </c>
      <c r="D2252">
        <v>1</v>
      </c>
      <c r="E2252">
        <v>0</v>
      </c>
      <c r="F2252">
        <v>0</v>
      </c>
      <c r="G2252" t="s">
        <v>612</v>
      </c>
      <c r="H2252" t="s">
        <v>610</v>
      </c>
      <c r="I2252" t="s">
        <v>733</v>
      </c>
      <c r="J2252" t="s">
        <v>734</v>
      </c>
      <c r="K2252" t="s">
        <v>703</v>
      </c>
      <c r="L2252" t="s">
        <v>96</v>
      </c>
      <c r="M2252" t="s">
        <v>1603</v>
      </c>
      <c r="N2252" t="s">
        <v>1604</v>
      </c>
      <c r="O2252">
        <v>170</v>
      </c>
      <c r="P2252">
        <v>0</v>
      </c>
      <c r="Q2252">
        <v>-170</v>
      </c>
      <c r="R2252">
        <v>170</v>
      </c>
      <c r="S2252">
        <v>0</v>
      </c>
      <c r="T2252">
        <v>-170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170</v>
      </c>
      <c r="AD2252">
        <v>0</v>
      </c>
      <c r="AE2252">
        <v>0</v>
      </c>
      <c r="AF2252">
        <v>0</v>
      </c>
    </row>
    <row r="2253" spans="1:32" x14ac:dyDescent="0.35">
      <c r="A2253" s="1">
        <v>45505</v>
      </c>
      <c r="B2253">
        <v>2024</v>
      </c>
      <c r="C2253">
        <v>8</v>
      </c>
      <c r="D2253">
        <v>3</v>
      </c>
      <c r="E2253">
        <v>1</v>
      </c>
      <c r="F2253">
        <v>0</v>
      </c>
      <c r="G2253" t="s">
        <v>267</v>
      </c>
      <c r="H2253" t="s">
        <v>265</v>
      </c>
      <c r="I2253" t="s">
        <v>1542</v>
      </c>
      <c r="J2253" t="s">
        <v>1543</v>
      </c>
      <c r="K2253" t="s">
        <v>1545</v>
      </c>
      <c r="L2253" t="s">
        <v>63</v>
      </c>
      <c r="M2253" t="s">
        <v>1612</v>
      </c>
      <c r="N2253" t="s">
        <v>1620</v>
      </c>
      <c r="O2253">
        <v>-3340</v>
      </c>
      <c r="P2253">
        <v>0</v>
      </c>
      <c r="Q2253">
        <v>3340</v>
      </c>
      <c r="R2253">
        <v>40</v>
      </c>
      <c r="S2253">
        <v>0</v>
      </c>
      <c r="T2253">
        <v>-40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40</v>
      </c>
      <c r="AD2253">
        <v>0</v>
      </c>
      <c r="AE2253">
        <v>0</v>
      </c>
      <c r="AF2253">
        <v>0</v>
      </c>
    </row>
    <row r="2254" spans="1:32" x14ac:dyDescent="0.35">
      <c r="A2254" s="1">
        <v>45474</v>
      </c>
      <c r="B2254">
        <v>2024</v>
      </c>
      <c r="C2254">
        <v>7</v>
      </c>
      <c r="D2254">
        <v>3</v>
      </c>
      <c r="E2254">
        <v>1</v>
      </c>
      <c r="F2254">
        <v>0</v>
      </c>
      <c r="G2254" t="s">
        <v>612</v>
      </c>
      <c r="H2254" t="s">
        <v>610</v>
      </c>
      <c r="I2254" t="s">
        <v>666</v>
      </c>
      <c r="J2254" t="s">
        <v>667</v>
      </c>
      <c r="K2254" t="s">
        <v>212</v>
      </c>
      <c r="L2254" t="s">
        <v>93</v>
      </c>
      <c r="M2254" t="s">
        <v>1603</v>
      </c>
      <c r="N2254" t="s">
        <v>1611</v>
      </c>
      <c r="O2254">
        <v>270</v>
      </c>
      <c r="P2254">
        <v>0</v>
      </c>
      <c r="Q2254">
        <v>-270</v>
      </c>
      <c r="R2254">
        <v>270</v>
      </c>
      <c r="S2254">
        <v>0</v>
      </c>
      <c r="T2254">
        <v>-270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270</v>
      </c>
      <c r="AD2254">
        <v>0</v>
      </c>
      <c r="AE2254">
        <v>0</v>
      </c>
      <c r="AF2254">
        <v>0</v>
      </c>
    </row>
    <row r="2255" spans="1:32" x14ac:dyDescent="0.35">
      <c r="A2255" s="1">
        <v>45292</v>
      </c>
      <c r="B2255">
        <v>2024</v>
      </c>
      <c r="C2255">
        <v>1</v>
      </c>
      <c r="D2255">
        <v>1</v>
      </c>
      <c r="E2255">
        <v>0</v>
      </c>
      <c r="F2255">
        <v>0</v>
      </c>
      <c r="G2255" t="s">
        <v>612</v>
      </c>
      <c r="H2255" t="s">
        <v>610</v>
      </c>
      <c r="I2255" t="s">
        <v>694</v>
      </c>
      <c r="J2255" t="s">
        <v>695</v>
      </c>
      <c r="K2255" t="s">
        <v>690</v>
      </c>
      <c r="L2255" t="s">
        <v>96</v>
      </c>
      <c r="M2255" t="s">
        <v>1603</v>
      </c>
      <c r="N2255" t="s">
        <v>1604</v>
      </c>
      <c r="O2255">
        <v>1868</v>
      </c>
      <c r="P2255">
        <v>0</v>
      </c>
      <c r="Q2255">
        <v>-1868</v>
      </c>
      <c r="R2255">
        <v>1868</v>
      </c>
      <c r="S2255">
        <v>0</v>
      </c>
      <c r="T2255">
        <v>-1868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1868</v>
      </c>
      <c r="AD2255">
        <v>0</v>
      </c>
      <c r="AE2255">
        <v>0</v>
      </c>
      <c r="AF2255">
        <v>0</v>
      </c>
    </row>
    <row r="2256" spans="1:32" x14ac:dyDescent="0.35">
      <c r="A2256" s="1">
        <v>45383</v>
      </c>
      <c r="B2256">
        <v>2024</v>
      </c>
      <c r="C2256">
        <v>4</v>
      </c>
      <c r="D2256">
        <v>2</v>
      </c>
      <c r="E2256">
        <v>0</v>
      </c>
      <c r="F2256">
        <v>0</v>
      </c>
      <c r="G2256" t="s">
        <v>612</v>
      </c>
      <c r="H2256" t="s">
        <v>610</v>
      </c>
      <c r="I2256" t="s">
        <v>754</v>
      </c>
      <c r="J2256" t="s">
        <v>755</v>
      </c>
      <c r="K2256" t="s">
        <v>757</v>
      </c>
      <c r="L2256" t="s">
        <v>90</v>
      </c>
      <c r="M2256" t="s">
        <v>1603</v>
      </c>
      <c r="N2256" t="s">
        <v>1607</v>
      </c>
      <c r="O2256">
        <v>2550</v>
      </c>
      <c r="P2256">
        <v>0</v>
      </c>
      <c r="Q2256">
        <v>-2550</v>
      </c>
      <c r="R2256">
        <v>2550</v>
      </c>
      <c r="S2256">
        <v>0</v>
      </c>
      <c r="T2256">
        <v>-2550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2550</v>
      </c>
      <c r="AD2256">
        <v>0</v>
      </c>
      <c r="AE2256">
        <v>0</v>
      </c>
      <c r="AF2256">
        <v>0</v>
      </c>
    </row>
    <row r="2257" spans="1:32" x14ac:dyDescent="0.35">
      <c r="A2257" s="1">
        <v>45474</v>
      </c>
      <c r="B2257">
        <v>2024</v>
      </c>
      <c r="C2257">
        <v>7</v>
      </c>
      <c r="D2257">
        <v>3</v>
      </c>
      <c r="E2257">
        <v>1</v>
      </c>
      <c r="F2257">
        <v>0</v>
      </c>
      <c r="G2257" t="s">
        <v>612</v>
      </c>
      <c r="H2257" t="s">
        <v>610</v>
      </c>
      <c r="I2257" t="s">
        <v>868</v>
      </c>
      <c r="J2257" t="s">
        <v>869</v>
      </c>
      <c r="K2257" t="s">
        <v>219</v>
      </c>
      <c r="L2257" t="s">
        <v>90</v>
      </c>
      <c r="M2257" t="s">
        <v>1603</v>
      </c>
      <c r="N2257" t="s">
        <v>1611</v>
      </c>
      <c r="O2257">
        <v>1868</v>
      </c>
      <c r="P2257">
        <v>0</v>
      </c>
      <c r="Q2257">
        <v>-1868</v>
      </c>
      <c r="R2257">
        <v>1868</v>
      </c>
      <c r="S2257">
        <v>0</v>
      </c>
      <c r="T2257">
        <v>-1868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1868</v>
      </c>
      <c r="AD2257">
        <v>0</v>
      </c>
      <c r="AE2257">
        <v>0</v>
      </c>
      <c r="AF225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8EC3C207-3B21-4473-87E1-B5133A141084}">
  <ds:schemaRefs/>
</ds:datastoreItem>
</file>

<file path=customXml/itemProps2.xml><?xml version="1.0" encoding="utf-8"?>
<ds:datastoreItem xmlns:ds="http://schemas.openxmlformats.org/officeDocument/2006/customXml" ds:itemID="{1534FC3A-F78B-4945-95E5-87B4BDB97EEC}">
  <ds:schemaRefs/>
</ds:datastoreItem>
</file>

<file path=customXml/itemProps3.xml><?xml version="1.0" encoding="utf-8"?>
<ds:datastoreItem xmlns:ds="http://schemas.openxmlformats.org/officeDocument/2006/customXml" ds:itemID="{F7E0B74D-E4D7-4504-AF66-1EC289512F5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394B5A4-2958-42C5-865C-23868ADCBD34}">
  <ds:schemaRefs/>
</ds:datastoreItem>
</file>

<file path=customXml/itemProps5.xml><?xml version="1.0" encoding="utf-8"?>
<ds:datastoreItem xmlns:ds="http://schemas.openxmlformats.org/officeDocument/2006/customXml" ds:itemID="{22A348C0-19DF-41C3-B513-8935D54207F6}">
  <ds:schemaRefs/>
</ds:datastoreItem>
</file>

<file path=customXml/itemProps6.xml><?xml version="1.0" encoding="utf-8"?>
<ds:datastoreItem xmlns:ds="http://schemas.openxmlformats.org/officeDocument/2006/customXml" ds:itemID="{3A2E1D77-C118-4626-BA03-F03B80DBCA91}">
  <ds:schemaRefs/>
</ds:datastoreItem>
</file>

<file path=customXml/itemProps7.xml><?xml version="1.0" encoding="utf-8"?>
<ds:datastoreItem xmlns:ds="http://schemas.openxmlformats.org/officeDocument/2006/customXml" ds:itemID="{2A0DF63F-C217-4D2E-87E2-A4DFA9018B7D}">
  <ds:schemaRefs/>
</ds:datastoreItem>
</file>

<file path=customXml/itemProps8.xml><?xml version="1.0" encoding="utf-8"?>
<ds:datastoreItem xmlns:ds="http://schemas.openxmlformats.org/officeDocument/2006/customXml" ds:itemID="{F48C0CB0-0836-413C-AA5A-83970863003B}">
  <ds:schemaRefs/>
</ds:datastoreItem>
</file>

<file path=customXml/itemProps9.xml><?xml version="1.0" encoding="utf-8"?>
<ds:datastoreItem xmlns:ds="http://schemas.openxmlformats.org/officeDocument/2006/customXml" ds:itemID="{2761CE54-6C69-4328-B639-728D2F9879E4}">
  <ds:schemaRefs/>
</ds:datastoreItem>
</file>

<file path=customXml/itemProps10.xml><?xml version="1.0" encoding="utf-8"?>
<ds:datastoreItem xmlns:ds="http://schemas.openxmlformats.org/officeDocument/2006/customXml" ds:itemID="{A37BF570-17AA-40BF-9A8A-762F5117E553}">
  <ds:schemaRefs/>
</ds:datastoreItem>
</file>

<file path=customXml/itemProps11.xml><?xml version="1.0" encoding="utf-8"?>
<ds:datastoreItem xmlns:ds="http://schemas.openxmlformats.org/officeDocument/2006/customXml" ds:itemID="{79744CF0-6443-42BF-8080-E18905EE9163}">
  <ds:schemaRefs/>
</ds:datastoreItem>
</file>

<file path=customXml/itemProps12.xml><?xml version="1.0" encoding="utf-8"?>
<ds:datastoreItem xmlns:ds="http://schemas.openxmlformats.org/officeDocument/2006/customXml" ds:itemID="{EC07CBD4-F00F-4D1E-8D2B-D232B9FEAD84}">
  <ds:schemaRefs/>
</ds:datastoreItem>
</file>

<file path=customXml/itemProps13.xml><?xml version="1.0" encoding="utf-8"?>
<ds:datastoreItem xmlns:ds="http://schemas.openxmlformats.org/officeDocument/2006/customXml" ds:itemID="{5E1EE9C0-E005-45C2-A0E3-FD1E75684927}">
  <ds:schemaRefs/>
</ds:datastoreItem>
</file>

<file path=customXml/itemProps14.xml><?xml version="1.0" encoding="utf-8"?>
<ds:datastoreItem xmlns:ds="http://schemas.openxmlformats.org/officeDocument/2006/customXml" ds:itemID="{1B738B97-4A3A-4A05-928E-F992562F52B1}">
  <ds:schemaRefs/>
</ds:datastoreItem>
</file>

<file path=customXml/itemProps15.xml><?xml version="1.0" encoding="utf-8"?>
<ds:datastoreItem xmlns:ds="http://schemas.openxmlformats.org/officeDocument/2006/customXml" ds:itemID="{1A1B6850-772D-43F5-AA60-07BAC73E7469}">
  <ds:schemaRefs/>
</ds:datastoreItem>
</file>

<file path=customXml/itemProps16.xml><?xml version="1.0" encoding="utf-8"?>
<ds:datastoreItem xmlns:ds="http://schemas.openxmlformats.org/officeDocument/2006/customXml" ds:itemID="{10D81A1C-FB37-4AEF-B24D-02E8ACE50C2E}">
  <ds:schemaRefs/>
</ds:datastoreItem>
</file>

<file path=customXml/itemProps17.xml><?xml version="1.0" encoding="utf-8"?>
<ds:datastoreItem xmlns:ds="http://schemas.openxmlformats.org/officeDocument/2006/customXml" ds:itemID="{1F309E33-6D6E-4924-A303-481C6310A8AA}">
  <ds:schemaRefs/>
</ds:datastoreItem>
</file>

<file path=customXml/itemProps18.xml><?xml version="1.0" encoding="utf-8"?>
<ds:datastoreItem xmlns:ds="http://schemas.openxmlformats.org/officeDocument/2006/customXml" ds:itemID="{B7846EEA-232F-40FE-8912-A2B2D33CEDB2}">
  <ds:schemaRefs/>
</ds:datastoreItem>
</file>

<file path=customXml/itemProps19.xml><?xml version="1.0" encoding="utf-8"?>
<ds:datastoreItem xmlns:ds="http://schemas.openxmlformats.org/officeDocument/2006/customXml" ds:itemID="{534EACE7-BE71-431A-B9BD-C2AE118EDE74}">
  <ds:schemaRefs/>
</ds:datastoreItem>
</file>

<file path=customXml/itemProps20.xml><?xml version="1.0" encoding="utf-8"?>
<ds:datastoreItem xmlns:ds="http://schemas.openxmlformats.org/officeDocument/2006/customXml" ds:itemID="{4DF35471-9B8F-4B77-BCEE-6F97BB9DD254}">
  <ds:schemaRefs/>
</ds:datastoreItem>
</file>

<file path=customXml/itemProps21.xml><?xml version="1.0" encoding="utf-8"?>
<ds:datastoreItem xmlns:ds="http://schemas.openxmlformats.org/officeDocument/2006/customXml" ds:itemID="{A52C7C91-629D-4422-836E-7DD6CDB30992}">
  <ds:schemaRefs/>
</ds:datastoreItem>
</file>

<file path=customXml/itemProps22.xml><?xml version="1.0" encoding="utf-8"?>
<ds:datastoreItem xmlns:ds="http://schemas.openxmlformats.org/officeDocument/2006/customXml" ds:itemID="{CB31F311-3380-4DD1-9861-E14BA2BFB9A0}">
  <ds:schemaRefs/>
</ds:datastoreItem>
</file>

<file path=customXml/itemProps23.xml><?xml version="1.0" encoding="utf-8"?>
<ds:datastoreItem xmlns:ds="http://schemas.openxmlformats.org/officeDocument/2006/customXml" ds:itemID="{A895C1A4-4DBB-4510-B6A6-ADE8562E0926}">
  <ds:schemaRefs/>
</ds:datastoreItem>
</file>

<file path=customXml/itemProps24.xml><?xml version="1.0" encoding="utf-8"?>
<ds:datastoreItem xmlns:ds="http://schemas.openxmlformats.org/officeDocument/2006/customXml" ds:itemID="{E9578486-3925-4356-942D-C416718A5D86}">
  <ds:schemaRefs/>
</ds:datastoreItem>
</file>

<file path=customXml/itemProps25.xml><?xml version="1.0" encoding="utf-8"?>
<ds:datastoreItem xmlns:ds="http://schemas.openxmlformats.org/officeDocument/2006/customXml" ds:itemID="{5B487C62-BA97-4120-8C52-DECC95AF7C77}">
  <ds:schemaRefs/>
</ds:datastoreItem>
</file>

<file path=customXml/itemProps26.xml><?xml version="1.0" encoding="utf-8"?>
<ds:datastoreItem xmlns:ds="http://schemas.openxmlformats.org/officeDocument/2006/customXml" ds:itemID="{4329E434-7943-4831-826D-74B46C6907E2}">
  <ds:schemaRefs/>
</ds:datastoreItem>
</file>

<file path=customXml/itemProps27.xml><?xml version="1.0" encoding="utf-8"?>
<ds:datastoreItem xmlns:ds="http://schemas.openxmlformats.org/officeDocument/2006/customXml" ds:itemID="{CA36D265-AB1B-4B4F-B49D-692E86830DE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Analyse</vt:lpstr>
      <vt:lpstr>Måneder</vt:lpstr>
      <vt:lpstr>Funksjoner</vt:lpstr>
      <vt:lpstr>Ansvar</vt:lpstr>
      <vt:lpstr>Kontoavvik</vt:lpstr>
      <vt:lpstr>Datakvalitet</vt:lpstr>
      <vt:lpstr>control</vt:lpstr>
      <vt:lpstr>dim_ansvar</vt:lpstr>
      <vt:lpstr>dim_date</vt:lpstr>
      <vt:lpstr>dim_kostra_funksjon</vt:lpstr>
      <vt:lpstr>dim_kostra_kontoplan</vt:lpstr>
      <vt:lpstr>modelready_fact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2026-10-29T15:03:49Z</dcterms:created>
  <dcterms:modified xsi:type="dcterms:W3CDTF">2026-10-29T19:25:01Z</dcterms:modified>
</cp:coreProperties>
</file>