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Page" sheetId="1" r:id="rId4"/>
    <sheet state="visible" name="Smart city metrics" sheetId="2" r:id="rId5"/>
    <sheet state="visible" name="Predictors - ALL" sheetId="3" r:id="rId6"/>
    <sheet state="visible" name="DATA FOR ANALYSIS" sheetId="4" r:id="rId7"/>
    <sheet state="visible" name="Smart factors - Bradley" sheetId="5" r:id="rId8"/>
  </sheets>
  <definedNames>
    <definedName hidden="1" localSheetId="4" name="Z_10B24E55_26CC_4663_82B0_C69F1CF70BA6_.wvu.FilterData">'Smart factors - Bradley'!$A$1:$D$91</definedName>
    <definedName hidden="1" localSheetId="4" name="Z_A8ACDE76_14F0_4EFD_8B17_2FFCACA06726_.wvu.FilterData">'Smart factors - Bradley'!$A$1:$D$92</definedName>
  </definedNames>
  <calcPr/>
  <customWorkbookViews>
    <customWorkbookView activeSheetId="0" maximized="1" tabRatio="600" windowHeight="0" windowWidth="0" guid="{10B24E55-26CC-4663-82B0-C69F1CF70BA6}" name="Filter 2"/>
    <customWorkbookView activeSheetId="0" maximized="1" tabRatio="600" windowHeight="0" windowWidth="0" guid="{A8ACDE76-14F0-4EFD-8B17-2FFCACA06726}" name="Filter 1"/>
  </customWorkbookViews>
</workbook>
</file>

<file path=xl/sharedStrings.xml><?xml version="1.0" encoding="utf-8"?>
<sst xmlns="http://schemas.openxmlformats.org/spreadsheetml/2006/main" count="411" uniqueCount="97">
  <si>
    <t>CANDEV 2020</t>
  </si>
  <si>
    <t>Teammates:</t>
  </si>
  <si>
    <t>Farhang Frank Amini,  famin085@uottawa.ca,  (613) 314-3180</t>
  </si>
  <si>
    <t>Predictors?</t>
  </si>
  <si>
    <t>What makes a city smart?</t>
  </si>
  <si>
    <t>Bradley Audet,  baude051@uottawa.ca,  (613) 281-2235</t>
  </si>
  <si>
    <t>Factor →</t>
  </si>
  <si>
    <t>NOTE: work on your own sheets, and then we will put it all together</t>
  </si>
  <si>
    <t>Population</t>
  </si>
  <si>
    <t>Carter Macklin,  warlockcarter@gmail.com, ____</t>
  </si>
  <si>
    <t>Dan Li,   anne.leedan@gmail.com,  (819) 213-2830</t>
  </si>
  <si>
    <t>Median Age</t>
  </si>
  <si>
    <t>Business Case</t>
  </si>
  <si>
    <t>1 - transit</t>
  </si>
  <si>
    <t>2 - internet</t>
  </si>
  <si>
    <t>3 - work sectors</t>
  </si>
  <si>
    <t>Libraries</t>
  </si>
  <si>
    <t>Title: Uncovering Canada's Smart City Potential (C427), Team 2105.</t>
  </si>
  <si>
    <t>4 - electric cars</t>
  </si>
  <si>
    <t>5 - Transit score</t>
  </si>
  <si>
    <t>6 - waste removal</t>
  </si>
  <si>
    <t xml:space="preserve">7 - </t>
  </si>
  <si>
    <t>8 - high density</t>
  </si>
  <si>
    <t>9 - uber/lyft</t>
  </si>
  <si>
    <t>Units</t>
  </si>
  <si>
    <t>Median Income</t>
  </si>
  <si>
    <t>%</t>
  </si>
  <si>
    <t>speed MBps</t>
  </si>
  <si>
    <t>% of total</t>
  </si>
  <si>
    <t>City's Total Tweets</t>
  </si>
  <si>
    <t># per c</t>
  </si>
  <si>
    <t>Election Turnout</t>
  </si>
  <si>
    <t>score from 100</t>
  </si>
  <si>
    <t># DLI</t>
  </si>
  <si>
    <t>%waste removal</t>
  </si>
  <si>
    <t>% of Budget</t>
  </si>
  <si>
    <t>Docs file</t>
  </si>
  <si>
    <t>Years</t>
  </si>
  <si>
    <t>Per 100,000</t>
  </si>
  <si>
    <t>CAD $</t>
  </si>
  <si>
    <t>Tweets per month (tweetstats.com)</t>
  </si>
  <si>
    <t>#</t>
  </si>
  <si>
    <t xml:space="preserve">City ↓  </t>
  </si>
  <si>
    <t>Y/N</t>
  </si>
  <si>
    <t>City ↓   \   Weight →</t>
  </si>
  <si>
    <t>London, Ontario</t>
  </si>
  <si>
    <t>Toronto, Ontario</t>
  </si>
  <si>
    <t>Y</t>
  </si>
  <si>
    <t>Calgary, Alberta</t>
  </si>
  <si>
    <t>Ottawa, Ontario</t>
  </si>
  <si>
    <t>No Data</t>
  </si>
  <si>
    <t>Québec City, Québec</t>
  </si>
  <si>
    <t>Edmonton, Alberta</t>
  </si>
  <si>
    <t>Halifax, Nova Scotia</t>
  </si>
  <si>
    <t>N</t>
  </si>
  <si>
    <t>Vancouver, British Columbia</t>
  </si>
  <si>
    <t>Winnipeg, Manitoba</t>
  </si>
  <si>
    <t>Montreal, Québec</t>
  </si>
  <si>
    <t>MAX</t>
  </si>
  <si>
    <t>Category</t>
  </si>
  <si>
    <t>Score</t>
  </si>
  <si>
    <t>Transit to work</t>
  </si>
  <si>
    <t>Internet speed</t>
  </si>
  <si>
    <t>Electric cars</t>
  </si>
  <si>
    <t>Transit score</t>
  </si>
  <si>
    <t>Park budget</t>
  </si>
  <si>
    <t>Uber</t>
  </si>
  <si>
    <t>TOTAL SCORE</t>
  </si>
  <si>
    <t>CITY SCORE</t>
  </si>
  <si>
    <t>N/A</t>
  </si>
  <si>
    <t>SCORE</t>
  </si>
  <si>
    <t>City</t>
  </si>
  <si>
    <t>Commute method</t>
  </si>
  <si>
    <t>Job/commute method</t>
  </si>
  <si>
    <t># people</t>
  </si>
  <si>
    <t>Ottawa</t>
  </si>
  <si>
    <t>Total - Main mode of commuting for the employed labour force aged 15 years and over in private households with a usual place of work or no fixed workplace address - 25% sample data</t>
  </si>
  <si>
    <t>Driving in a car</t>
  </si>
  <si>
    <t>Passenger in a car</t>
  </si>
  <si>
    <t>Public transit</t>
  </si>
  <si>
    <t>Walked</t>
  </si>
  <si>
    <t>Bicycle</t>
  </si>
  <si>
    <t>Other method</t>
  </si>
  <si>
    <t>Job type</t>
  </si>
  <si>
    <t>Natural and applied sciences and related occupations</t>
  </si>
  <si>
    <t>Occupations in education; law and social; community and government services</t>
  </si>
  <si>
    <t>London</t>
  </si>
  <si>
    <t xml:space="preserve"> Weight</t>
  </si>
  <si>
    <t>-</t>
  </si>
  <si>
    <t>Calgary</t>
  </si>
  <si>
    <t>Toronto</t>
  </si>
  <si>
    <t>Quebec</t>
  </si>
  <si>
    <t>Edmonton</t>
  </si>
  <si>
    <t>Halifax</t>
  </si>
  <si>
    <t>Vancouver</t>
  </si>
  <si>
    <t>Winnepeg</t>
  </si>
  <si>
    <t>Montreal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</si>
</sst>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sz val="18.0"/>
      <color theme="1"/>
      <name val="Arial"/>
    </font>
    <font>
      <color rgb="FF000000"/>
      <name val="Arial"/>
    </font>
    <font/>
    <font>
      <sz val="11.0"/>
      <color rgb="FF000000"/>
      <name val="Calibri"/>
    </font>
    <font>
      <sz val="10.0"/>
      <color rgb="FF222222"/>
      <name val="Arial"/>
    </font>
    <font>
      <u/>
      <color rgb="FF0000FF"/>
    </font>
    <font>
      <color rgb="FFB7B7B7"/>
      <name val="Arial"/>
    </font>
    <font>
      <b/>
      <i/>
      <color theme="1"/>
      <name val="Arial"/>
    </font>
    <font>
      <b/>
    </font>
    <font>
      <b/>
      <color rgb="FFBF9000"/>
      <name val="Arial"/>
    </font>
    <font>
      <color rgb="FFBF9000"/>
      <name val="Arial"/>
    </font>
    <font>
      <b/>
      <color rgb="FF38761D"/>
      <name val="Arial"/>
    </font>
    <font>
      <color rgb="FF38761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left" readingOrder="0" shrinkToFit="0" wrapText="1"/>
    </xf>
    <xf borderId="0" fillId="3" fontId="2" numFmtId="0" xfId="0" applyAlignment="1" applyFont="1">
      <alignment horizontal="center"/>
    </xf>
    <xf borderId="0" fillId="4" fontId="8" numFmtId="3" xfId="0" applyAlignment="1" applyFill="1" applyFont="1" applyNumberFormat="1">
      <alignment horizontal="right" readingOrder="0"/>
    </xf>
    <xf borderId="0" fillId="0" fontId="3" numFmtId="4" xfId="0" applyAlignment="1" applyFont="1" applyNumberFormat="1">
      <alignment readingOrder="0"/>
    </xf>
    <xf borderId="0" fillId="0" fontId="3" numFmtId="10" xfId="0" applyFont="1" applyNumberFormat="1"/>
    <xf borderId="0" fillId="3" fontId="3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0" fontId="3" numFmtId="164" xfId="0" applyFont="1" applyNumberFormat="1"/>
    <xf borderId="0" fillId="0" fontId="7" numFmtId="10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/>
    </xf>
    <xf borderId="0" fillId="0" fontId="6" numFmtId="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3" xfId="0" applyAlignment="1" applyFont="1" applyNumberFormat="1">
      <alignment horizontal="right"/>
    </xf>
    <xf borderId="0" fillId="0" fontId="10" numFmtId="10" xfId="0" applyFont="1" applyNumberFormat="1"/>
    <xf borderId="0" fillId="0" fontId="10" numFmtId="0" xfId="0" applyFont="1"/>
    <xf borderId="0" fillId="3" fontId="10" numFmtId="0" xfId="0" applyFont="1"/>
    <xf borderId="0" fillId="0" fontId="2" numFmtId="0" xfId="0" applyFont="1"/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1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4" numFmtId="0" xfId="0" applyFont="1"/>
    <xf borderId="0" fillId="0" fontId="3" numFmtId="0" xfId="0" applyFont="1"/>
    <xf borderId="0" fillId="4" fontId="7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16" numFmtId="0" xfId="0" applyAlignment="1" applyFont="1">
      <alignment horizontal="right" readingOrder="0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2" t="s">
        <v>0</v>
      </c>
    </row>
    <row r="4">
      <c r="B4" s="4" t="s">
        <v>1</v>
      </c>
    </row>
    <row r="5">
      <c r="B5" s="4" t="s">
        <v>2</v>
      </c>
    </row>
    <row r="6">
      <c r="B6" s="4" t="s">
        <v>5</v>
      </c>
      <c r="G6" s="5" t="s">
        <v>7</v>
      </c>
    </row>
    <row r="7">
      <c r="B7" s="4" t="s">
        <v>9</v>
      </c>
    </row>
    <row r="8">
      <c r="B8" s="4" t="s">
        <v>10</v>
      </c>
    </row>
    <row r="10">
      <c r="B10" s="7" t="s">
        <v>12</v>
      </c>
    </row>
    <row r="11">
      <c r="B11" s="9" t="s">
        <v>17</v>
      </c>
    </row>
    <row r="12">
      <c r="B12" s="12"/>
    </row>
    <row r="13">
      <c r="B13" s="10" t="s">
        <v>36</v>
      </c>
    </row>
    <row r="14">
      <c r="B14" s="27" t="str">
        <f>HYPERLINK("https://docs.google.com/document/d/1GSTJkT2Wy--wIdy4gR3TkBnWjE4UojIoJugNUjD195o/edit#heading=h.psrionbc2vcq","(link)")</f>
        <v>(link)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6.86"/>
    <col hidden="1" min="5" max="5" width="14.43"/>
    <col hidden="1" min="8" max="8" width="14.43"/>
    <col customWidth="1" min="10" max="10" width="13.71"/>
    <col customWidth="1" min="11" max="11" width="11.43"/>
  </cols>
  <sheetData>
    <row r="1">
      <c r="A1" s="1"/>
      <c r="B1" s="3"/>
      <c r="C1" s="3" t="s">
        <v>4</v>
      </c>
    </row>
    <row r="2">
      <c r="A2" s="1" t="s">
        <v>6</v>
      </c>
      <c r="B2" s="6" t="s">
        <v>8</v>
      </c>
      <c r="C2" s="6" t="s">
        <v>13</v>
      </c>
      <c r="D2" s="6" t="s">
        <v>14</v>
      </c>
      <c r="E2" s="8" t="s">
        <v>15</v>
      </c>
      <c r="F2" s="6" t="s">
        <v>18</v>
      </c>
      <c r="G2" s="6" t="s">
        <v>19</v>
      </c>
      <c r="H2" s="8" t="s">
        <v>20</v>
      </c>
      <c r="I2" s="6" t="s">
        <v>21</v>
      </c>
      <c r="J2" s="8" t="s">
        <v>22</v>
      </c>
      <c r="K2" s="6" t="s">
        <v>23</v>
      </c>
      <c r="L2" s="10"/>
    </row>
    <row r="3">
      <c r="A3" s="1" t="s">
        <v>24</v>
      </c>
      <c r="B3" s="6"/>
      <c r="C3" s="6" t="s">
        <v>26</v>
      </c>
      <c r="D3" s="6" t="s">
        <v>27</v>
      </c>
      <c r="E3" s="8" t="s">
        <v>28</v>
      </c>
      <c r="F3" s="6" t="s">
        <v>30</v>
      </c>
      <c r="G3" s="6" t="s">
        <v>32</v>
      </c>
      <c r="H3" s="8" t="s">
        <v>34</v>
      </c>
      <c r="I3" s="13" t="s">
        <v>35</v>
      </c>
      <c r="J3" s="14"/>
      <c r="K3" s="13" t="s">
        <v>43</v>
      </c>
    </row>
    <row r="4">
      <c r="A4" s="1" t="s">
        <v>44</v>
      </c>
      <c r="C4" s="15">
        <v>15.0</v>
      </c>
      <c r="D4" s="15">
        <v>23.0</v>
      </c>
      <c r="E4" s="17"/>
      <c r="F4" s="15">
        <v>7.0</v>
      </c>
      <c r="G4" s="15">
        <v>25.0</v>
      </c>
      <c r="H4" s="17"/>
      <c r="I4" s="15">
        <v>15.0</v>
      </c>
      <c r="J4" s="17"/>
      <c r="K4" s="15">
        <v>5.0</v>
      </c>
      <c r="L4" s="15"/>
    </row>
    <row r="5">
      <c r="A5" s="16" t="s">
        <v>45</v>
      </c>
      <c r="B5" s="18">
        <v>404699.0</v>
      </c>
      <c r="C5" s="20">
        <v>0.09211828395133594</v>
      </c>
      <c r="D5" s="6">
        <v>146.39</v>
      </c>
      <c r="E5" s="21"/>
      <c r="F5" s="22">
        <f>84/B5</f>
        <v>0.0002075616693</v>
      </c>
      <c r="G5" s="6">
        <v>45.0</v>
      </c>
      <c r="H5" s="21"/>
      <c r="I5" s="24">
        <v>0.00841317</v>
      </c>
      <c r="J5" s="21"/>
      <c r="K5" s="13" t="s">
        <v>47</v>
      </c>
    </row>
    <row r="6">
      <c r="A6" s="16" t="s">
        <v>46</v>
      </c>
      <c r="B6" s="25">
        <v>2930000.0</v>
      </c>
      <c r="C6" s="20">
        <v>0.37009164265360034</v>
      </c>
      <c r="D6" s="6">
        <v>142.94</v>
      </c>
      <c r="E6" s="21"/>
      <c r="F6" s="22">
        <f>664/B6</f>
        <v>0.0002266211604</v>
      </c>
      <c r="G6" s="6">
        <v>78.0</v>
      </c>
      <c r="H6" s="21"/>
      <c r="I6" s="24">
        <v>0.022618997</v>
      </c>
      <c r="J6" s="21"/>
      <c r="K6" s="13" t="s">
        <v>47</v>
      </c>
    </row>
    <row r="7">
      <c r="A7" s="16" t="s">
        <v>48</v>
      </c>
      <c r="B7" s="25">
        <v>1336000.0</v>
      </c>
      <c r="C7" s="20">
        <v>0.15796489850663264</v>
      </c>
      <c r="D7" s="6">
        <v>136.57</v>
      </c>
      <c r="E7" s="21"/>
      <c r="F7" s="22">
        <f>147/B7</f>
        <v>0.0001100299401</v>
      </c>
      <c r="G7" s="6">
        <v>50.0</v>
      </c>
      <c r="H7" s="21"/>
      <c r="I7" s="24">
        <v>0.009140895</v>
      </c>
      <c r="J7" s="21"/>
      <c r="K7" s="13" t="s">
        <v>47</v>
      </c>
    </row>
    <row r="8">
      <c r="A8" s="16" t="s">
        <v>49</v>
      </c>
      <c r="B8" s="25">
        <v>994837.0</v>
      </c>
      <c r="C8" s="20">
        <v>0.2061839263385245</v>
      </c>
      <c r="D8" s="6">
        <v>135.08</v>
      </c>
      <c r="E8" s="21"/>
      <c r="F8" s="22">
        <f>216/B8</f>
        <v>0.0002171209957</v>
      </c>
      <c r="G8" s="6">
        <v>50.0</v>
      </c>
      <c r="H8" s="21"/>
      <c r="I8" s="24" t="s">
        <v>50</v>
      </c>
      <c r="J8" s="21"/>
      <c r="K8" s="13" t="s">
        <v>47</v>
      </c>
    </row>
    <row r="9">
      <c r="A9" s="16" t="s">
        <v>51</v>
      </c>
      <c r="B9" s="25">
        <v>542298.0</v>
      </c>
      <c r="C9" s="20">
        <v>0.1447241045498548</v>
      </c>
      <c r="D9" s="6">
        <v>134.55</v>
      </c>
      <c r="E9" s="21"/>
      <c r="F9" s="22">
        <f>384/B9</f>
        <v>0.0007080977617</v>
      </c>
      <c r="G9" s="6">
        <v>47.0</v>
      </c>
      <c r="H9" s="21"/>
      <c r="I9" s="24" t="s">
        <v>50</v>
      </c>
      <c r="J9" s="21"/>
      <c r="K9" s="13" t="s">
        <v>47</v>
      </c>
    </row>
    <row r="10">
      <c r="A10" s="16" t="s">
        <v>52</v>
      </c>
      <c r="B10" s="25">
        <v>981280.0</v>
      </c>
      <c r="C10" s="20">
        <v>0.14582931171310298</v>
      </c>
      <c r="D10" s="6">
        <v>127.47</v>
      </c>
      <c r="E10" s="21"/>
      <c r="F10" s="22">
        <f>81/B10</f>
        <v>0.00008254524702</v>
      </c>
      <c r="G10" s="6">
        <v>49.0</v>
      </c>
      <c r="H10" s="21"/>
      <c r="I10" s="24">
        <v>0.0143</v>
      </c>
      <c r="J10" s="21"/>
      <c r="K10" s="13" t="s">
        <v>47</v>
      </c>
    </row>
    <row r="11">
      <c r="A11" s="16" t="s">
        <v>53</v>
      </c>
      <c r="B11" s="25">
        <v>431479.0</v>
      </c>
      <c r="C11" s="20">
        <v>0.11798084576475723</v>
      </c>
      <c r="D11" s="6">
        <v>122.97</v>
      </c>
      <c r="E11" s="21"/>
      <c r="F11" s="22">
        <f>47/B11</f>
        <v>0.0001089276651</v>
      </c>
      <c r="G11" s="6">
        <v>60.0</v>
      </c>
      <c r="H11" s="21"/>
      <c r="I11" s="24">
        <v>0.054</v>
      </c>
      <c r="J11" s="21"/>
      <c r="K11" s="13" t="s">
        <v>54</v>
      </c>
    </row>
    <row r="12" ht="24.0" customHeight="1">
      <c r="A12" s="16" t="s">
        <v>55</v>
      </c>
      <c r="B12" s="25">
        <v>675218.0</v>
      </c>
      <c r="C12" s="20">
        <v>0.2970744469991279</v>
      </c>
      <c r="D12" s="6">
        <v>116.57</v>
      </c>
      <c r="E12" s="21"/>
      <c r="F12" s="22">
        <f>749/B12</f>
        <v>0.001109271376</v>
      </c>
      <c r="G12" s="6">
        <v>74.0</v>
      </c>
      <c r="H12" s="21"/>
      <c r="I12" s="24">
        <v>0.095914742</v>
      </c>
      <c r="J12" s="21"/>
      <c r="K12" s="13" t="s">
        <v>47</v>
      </c>
    </row>
    <row r="13">
      <c r="A13" s="16" t="s">
        <v>56</v>
      </c>
      <c r="B13" s="25">
        <v>749534.0</v>
      </c>
      <c r="C13" s="20">
        <v>0.14917086711958508</v>
      </c>
      <c r="D13" s="6">
        <v>100.59</v>
      </c>
      <c r="E13" s="21"/>
      <c r="F13" s="22">
        <f>31/B13</f>
        <v>0.00004135903108</v>
      </c>
      <c r="G13" s="6">
        <v>51.0</v>
      </c>
      <c r="H13" s="21"/>
      <c r="I13" s="24">
        <v>0.0082</v>
      </c>
      <c r="J13" s="21"/>
      <c r="K13" s="13" t="s">
        <v>47</v>
      </c>
    </row>
    <row r="14">
      <c r="A14" s="16" t="s">
        <v>57</v>
      </c>
      <c r="B14" s="25">
        <v>1780000.0</v>
      </c>
      <c r="C14" s="20">
        <v>0.36549514434828567</v>
      </c>
      <c r="D14" s="6">
        <v>89.4</v>
      </c>
      <c r="E14" s="21"/>
      <c r="F14" s="22">
        <f>1404/B14</f>
        <v>0.0007887640449</v>
      </c>
      <c r="G14" s="6">
        <v>67.0</v>
      </c>
      <c r="H14" s="21"/>
      <c r="I14" s="24">
        <v>0.004404079</v>
      </c>
      <c r="J14" s="21"/>
      <c r="K14" s="13" t="s">
        <v>47</v>
      </c>
    </row>
    <row r="15">
      <c r="A15" s="28" t="s">
        <v>58</v>
      </c>
      <c r="B15" s="29"/>
      <c r="C15" s="30">
        <f t="shared" ref="C15:K15" si="1">MAX(C5:C14)</f>
        <v>0.3700916427</v>
      </c>
      <c r="D15" s="31">
        <f t="shared" si="1"/>
        <v>146.39</v>
      </c>
      <c r="E15" s="32">
        <f t="shared" si="1"/>
        <v>0</v>
      </c>
      <c r="F15" s="31">
        <f t="shared" si="1"/>
        <v>0.001109271376</v>
      </c>
      <c r="G15" s="31">
        <f t="shared" si="1"/>
        <v>78</v>
      </c>
      <c r="H15" s="32">
        <f t="shared" si="1"/>
        <v>0</v>
      </c>
      <c r="I15" s="30">
        <f t="shared" si="1"/>
        <v>0.095914742</v>
      </c>
      <c r="J15" s="32">
        <f t="shared" si="1"/>
        <v>0</v>
      </c>
      <c r="K15" s="31">
        <f t="shared" si="1"/>
        <v>0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C16" s="6"/>
    </row>
    <row r="17">
      <c r="B17" s="33"/>
      <c r="C17" s="34" t="s">
        <v>59</v>
      </c>
    </row>
    <row r="18">
      <c r="B18" s="10" t="s">
        <v>60</v>
      </c>
      <c r="C18" s="10" t="s">
        <v>61</v>
      </c>
      <c r="D18" s="10" t="s">
        <v>62</v>
      </c>
      <c r="F18" s="10" t="s">
        <v>63</v>
      </c>
      <c r="G18" s="10" t="s">
        <v>64</v>
      </c>
      <c r="I18" s="10" t="s">
        <v>65</v>
      </c>
      <c r="J18" s="35" t="s">
        <v>66</v>
      </c>
      <c r="K18" s="36" t="s">
        <v>67</v>
      </c>
      <c r="L18" s="10" t="s">
        <v>68</v>
      </c>
    </row>
    <row r="19">
      <c r="B19" s="16" t="s">
        <v>45</v>
      </c>
      <c r="C19" s="23">
        <f t="shared" ref="C19:C28" si="3">C5*4.5/$C$15</f>
        <v>1.120080083</v>
      </c>
      <c r="D19" s="23">
        <f t="shared" ref="D19:D28" si="4">D5*4.5/D$15</f>
        <v>4.5</v>
      </c>
      <c r="E19" s="23"/>
      <c r="F19" s="23">
        <f t="shared" ref="F19:G19" si="2">F5*4.5/F$15</f>
        <v>0.8420189432</v>
      </c>
      <c r="G19" s="23">
        <f t="shared" si="2"/>
        <v>2.596153846</v>
      </c>
      <c r="H19" s="23"/>
      <c r="I19" s="23">
        <f t="shared" ref="I19:I21" si="6">I5*4.5/I$15</f>
        <v>0.3947178944</v>
      </c>
      <c r="J19" s="37" t="str">
        <f t="shared" ref="J19:J28" si="7">if(K5="y", "5",0)</f>
        <v>5</v>
      </c>
      <c r="K19" s="38">
        <v>90.0</v>
      </c>
      <c r="L19" s="20">
        <f t="shared" ref="L19:L21" si="8">($C$29*C19/5+$D$29*D19/5+$F$29*F19/5+$G$29*G19/5+$I$29*I19/5+$J$29*J19/5)/K19</f>
        <v>0.4933776631</v>
      </c>
    </row>
    <row r="20">
      <c r="B20" s="16" t="s">
        <v>46</v>
      </c>
      <c r="C20" s="23">
        <f t="shared" si="3"/>
        <v>4.5</v>
      </c>
      <c r="D20" s="23">
        <f t="shared" si="4"/>
        <v>4.393947674</v>
      </c>
      <c r="E20" s="23"/>
      <c r="F20" s="23">
        <f t="shared" ref="F20:G20" si="5">F6*4.5/F$15</f>
        <v>0.919337904</v>
      </c>
      <c r="G20" s="23">
        <f t="shared" si="5"/>
        <v>4.5</v>
      </c>
      <c r="H20" s="23"/>
      <c r="I20" s="23">
        <f t="shared" si="6"/>
        <v>1.061207948</v>
      </c>
      <c r="J20" s="37" t="str">
        <f t="shared" si="7"/>
        <v>5</v>
      </c>
      <c r="K20" s="38">
        <v>90.0</v>
      </c>
      <c r="L20" s="20">
        <f t="shared" si="8"/>
        <v>0.7298095134</v>
      </c>
    </row>
    <row r="21">
      <c r="B21" s="16" t="s">
        <v>48</v>
      </c>
      <c r="C21" s="23">
        <f t="shared" si="3"/>
        <v>1.920718982</v>
      </c>
      <c r="D21" s="23">
        <f t="shared" si="4"/>
        <v>4.198135119</v>
      </c>
      <c r="E21" s="23"/>
      <c r="F21" s="23">
        <f t="shared" ref="F21:G21" si="9">F7*4.5/F$15</f>
        <v>0.4463603237</v>
      </c>
      <c r="G21" s="23">
        <f t="shared" si="9"/>
        <v>2.884615385</v>
      </c>
      <c r="H21" s="23"/>
      <c r="I21" s="23">
        <f t="shared" si="6"/>
        <v>0.4288603258</v>
      </c>
      <c r="J21" s="37" t="str">
        <f t="shared" si="7"/>
        <v>5</v>
      </c>
      <c r="K21" s="38">
        <v>90.0</v>
      </c>
      <c r="L21" s="20">
        <f t="shared" si="8"/>
        <v>0.5156460094</v>
      </c>
    </row>
    <row r="22">
      <c r="B22" s="16" t="s">
        <v>49</v>
      </c>
      <c r="C22" s="23">
        <f t="shared" si="3"/>
        <v>2.507021401</v>
      </c>
      <c r="D22" s="23">
        <f t="shared" si="4"/>
        <v>4.15233281</v>
      </c>
      <c r="E22" s="23"/>
      <c r="F22" s="23">
        <f t="shared" ref="F22:G22" si="10">F8*4.5/F$15</f>
        <v>0.8807984248</v>
      </c>
      <c r="G22" s="23">
        <f t="shared" si="10"/>
        <v>2.884615385</v>
      </c>
      <c r="H22" s="23"/>
      <c r="I22" s="39" t="s">
        <v>69</v>
      </c>
      <c r="J22" s="37" t="str">
        <f t="shared" si="7"/>
        <v>5</v>
      </c>
      <c r="K22" s="40">
        <f>90-15</f>
        <v>75</v>
      </c>
      <c r="L22" s="20">
        <f t="shared" ref="L22:L23" si="12">($C$29*C22/5+$D$29*D22/5+$F$29*F22/5+$G$29*G22/5+$J$29*J22/5)/K22</f>
        <v>0.6303731979</v>
      </c>
    </row>
    <row r="23">
      <c r="B23" s="16" t="s">
        <v>51</v>
      </c>
      <c r="C23" s="23">
        <f t="shared" si="3"/>
        <v>1.759722175</v>
      </c>
      <c r="D23" s="23">
        <f t="shared" si="4"/>
        <v>4.136040713</v>
      </c>
      <c r="E23" s="23"/>
      <c r="F23" s="23">
        <f t="shared" ref="F23:G23" si="11">F9*4.5/F$15</f>
        <v>2.872552197</v>
      </c>
      <c r="G23" s="23">
        <f t="shared" si="11"/>
        <v>2.711538462</v>
      </c>
      <c r="H23" s="23"/>
      <c r="I23" s="39" t="s">
        <v>69</v>
      </c>
      <c r="J23" s="37" t="str">
        <f t="shared" si="7"/>
        <v>5</v>
      </c>
      <c r="K23" s="38">
        <v>75.0</v>
      </c>
      <c r="L23" s="20">
        <f t="shared" si="12"/>
        <v>0.6251229225</v>
      </c>
    </row>
    <row r="24">
      <c r="B24" s="16" t="s">
        <v>52</v>
      </c>
      <c r="C24" s="23">
        <f t="shared" si="3"/>
        <v>1.773160556</v>
      </c>
      <c r="D24" s="23">
        <f t="shared" si="4"/>
        <v>3.918402896</v>
      </c>
      <c r="E24" s="23"/>
      <c r="F24" s="23">
        <f t="shared" ref="F24:G24" si="13">F10*4.5/F$15</f>
        <v>0.3348627032</v>
      </c>
      <c r="G24" s="23">
        <f t="shared" si="13"/>
        <v>2.826923077</v>
      </c>
      <c r="H24" s="23"/>
      <c r="I24" s="23">
        <f t="shared" ref="I24:I28" si="15">I10*4.5/I$15</f>
        <v>0.6709083365</v>
      </c>
      <c r="J24" s="37" t="str">
        <f t="shared" si="7"/>
        <v>5</v>
      </c>
      <c r="K24" s="38">
        <v>90.0</v>
      </c>
      <c r="L24" s="20">
        <f t="shared" ref="L24:L28" si="16">($C$29*C24/5+$D$29*D24/5+$F$29*F24/5+$G$29*G24/5+$I$29*I24/5+$J$29*J24/5)/K24</f>
        <v>0.4995587019</v>
      </c>
    </row>
    <row r="25">
      <c r="B25" s="16" t="s">
        <v>53</v>
      </c>
      <c r="C25" s="23">
        <f t="shared" si="3"/>
        <v>1.434546866</v>
      </c>
      <c r="D25" s="23">
        <f t="shared" si="4"/>
        <v>3.780073776</v>
      </c>
      <c r="E25" s="23"/>
      <c r="F25" s="23">
        <f t="shared" ref="F25:G25" si="14">F11*4.5/F$15</f>
        <v>0.4418887059</v>
      </c>
      <c r="G25" s="23">
        <f t="shared" si="14"/>
        <v>3.461538462</v>
      </c>
      <c r="H25" s="23"/>
      <c r="I25" s="23">
        <f t="shared" si="15"/>
        <v>2.533500012</v>
      </c>
      <c r="J25" s="37">
        <f t="shared" si="7"/>
        <v>0</v>
      </c>
      <c r="K25" s="38">
        <v>90.0</v>
      </c>
      <c r="L25" s="20">
        <f t="shared" si="16"/>
        <v>0.5246535166</v>
      </c>
    </row>
    <row r="26">
      <c r="B26" s="16" t="s">
        <v>55</v>
      </c>
      <c r="C26" s="23">
        <f t="shared" si="3"/>
        <v>3.612172925</v>
      </c>
      <c r="D26" s="23">
        <f t="shared" si="4"/>
        <v>3.583339026</v>
      </c>
      <c r="E26" s="23"/>
      <c r="F26" s="23">
        <f t="shared" ref="F26:G26" si="17">F12*4.5/F$15</f>
        <v>4.5</v>
      </c>
      <c r="G26" s="23">
        <f t="shared" si="17"/>
        <v>4.269230769</v>
      </c>
      <c r="H26" s="23"/>
      <c r="I26" s="23">
        <f t="shared" si="15"/>
        <v>4.5</v>
      </c>
      <c r="J26" s="37" t="str">
        <f t="shared" si="7"/>
        <v>5</v>
      </c>
      <c r="K26" s="38">
        <v>90.0</v>
      </c>
      <c r="L26" s="20">
        <f t="shared" si="16"/>
        <v>0.816289246</v>
      </c>
    </row>
    <row r="27">
      <c r="B27" s="16" t="s">
        <v>56</v>
      </c>
      <c r="C27" s="23">
        <f t="shared" si="3"/>
        <v>1.813791031</v>
      </c>
      <c r="D27" s="23">
        <f t="shared" si="4"/>
        <v>3.092116948</v>
      </c>
      <c r="E27" s="23"/>
      <c r="F27" s="23">
        <f t="shared" ref="F27:G27" si="18">F13*4.5/F$15</f>
        <v>0.1677818827</v>
      </c>
      <c r="G27" s="23">
        <f t="shared" si="18"/>
        <v>2.942307692</v>
      </c>
      <c r="H27" s="23"/>
      <c r="I27" s="23">
        <f t="shared" si="15"/>
        <v>0.3847166685</v>
      </c>
      <c r="J27" s="37" t="str">
        <f t="shared" si="7"/>
        <v>5</v>
      </c>
      <c r="K27" s="38">
        <v>90.0</v>
      </c>
      <c r="L27" s="20">
        <f t="shared" si="16"/>
        <v>0.4529521573</v>
      </c>
    </row>
    <row r="28">
      <c r="B28" s="16" t="s">
        <v>57</v>
      </c>
      <c r="C28" s="23">
        <f t="shared" si="3"/>
        <v>4.444110485</v>
      </c>
      <c r="D28" s="23">
        <f t="shared" si="4"/>
        <v>2.748138534</v>
      </c>
      <c r="E28" s="23"/>
      <c r="F28" s="23">
        <f t="shared" ref="F28:G28" si="19">F14*4.5/F$15</f>
        <v>3.199792475</v>
      </c>
      <c r="G28" s="23">
        <f t="shared" si="19"/>
        <v>3.865384615</v>
      </c>
      <c r="H28" s="23"/>
      <c r="I28" s="23">
        <f t="shared" si="15"/>
        <v>0.2066247074</v>
      </c>
      <c r="J28" s="37" t="str">
        <f t="shared" si="7"/>
        <v>5</v>
      </c>
      <c r="K28" s="38">
        <v>90.0</v>
      </c>
      <c r="L28" s="20">
        <f t="shared" si="16"/>
        <v>0.6155586153</v>
      </c>
    </row>
    <row r="29">
      <c r="B29" s="43" t="s">
        <v>87</v>
      </c>
      <c r="C29" s="44">
        <v>15.0</v>
      </c>
      <c r="D29" s="44">
        <v>23.0</v>
      </c>
      <c r="E29" s="45"/>
      <c r="F29" s="44">
        <v>7.0</v>
      </c>
      <c r="G29" s="44">
        <v>25.0</v>
      </c>
      <c r="H29" s="45"/>
      <c r="I29" s="44">
        <v>15.0</v>
      </c>
      <c r="J29" s="46">
        <v>5.0</v>
      </c>
      <c r="K29" s="6" t="s">
        <v>88</v>
      </c>
    </row>
  </sheetData>
  <mergeCells count="2">
    <mergeCell ref="C1:H1"/>
    <mergeCell ref="C17:H17"/>
  </mergeCells>
  <conditionalFormatting sqref="C5:C14">
    <cfRule type="colorScale" priority="1">
      <colorScale>
        <cfvo type="min"/>
        <cfvo type="max"/>
        <color rgb="FFFFFFFF"/>
        <color rgb="FF57BB8A"/>
      </colorScale>
    </cfRule>
  </conditionalFormatting>
  <conditionalFormatting sqref="D5:D14">
    <cfRule type="colorScale" priority="2">
      <colorScale>
        <cfvo type="min"/>
        <cfvo type="max"/>
        <color rgb="FFFFFFFF"/>
        <color rgb="FF57BB8A"/>
      </colorScale>
    </cfRule>
  </conditionalFormatting>
  <conditionalFormatting sqref="F5:F14">
    <cfRule type="colorScale" priority="3">
      <colorScale>
        <cfvo type="min"/>
        <cfvo type="max"/>
        <color rgb="FFFFFFFF"/>
        <color rgb="FF57BB8A"/>
      </colorScale>
    </cfRule>
  </conditionalFormatting>
  <conditionalFormatting sqref="G5:G14">
    <cfRule type="colorScale" priority="4">
      <colorScale>
        <cfvo type="min"/>
        <cfvo type="max"/>
        <color rgb="FFFFFFFF"/>
        <color rgb="FF57BB8A"/>
      </colorScale>
    </cfRule>
  </conditionalFormatting>
  <conditionalFormatting sqref="I5:I14">
    <cfRule type="colorScale" priority="5">
      <colorScale>
        <cfvo type="min"/>
        <cfvo type="max"/>
        <color rgb="FFFFFFFF"/>
        <color rgb="FF57BB8A"/>
      </colorScale>
    </cfRule>
  </conditionalFormatting>
  <conditionalFormatting sqref="K5:K14">
    <cfRule type="colorScale" priority="6">
      <colorScale>
        <cfvo type="formula" val="N"/>
        <cfvo type="formula" val="Y"/>
        <color rgb="FFFFFFFF"/>
        <color rgb="FF57BB8A"/>
      </colorScale>
    </cfRule>
  </conditionalFormatting>
  <conditionalFormatting sqref="L19:L28">
    <cfRule type="colorScale" priority="7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4" max="4" width="12.0"/>
    <col customWidth="1" min="6" max="6" width="16.14"/>
  </cols>
  <sheetData>
    <row r="1">
      <c r="A1" s="1"/>
      <c r="B1" s="3"/>
      <c r="C1" s="3" t="s">
        <v>3</v>
      </c>
    </row>
    <row r="2">
      <c r="A2" s="1" t="s">
        <v>6</v>
      </c>
      <c r="B2" s="6" t="s">
        <v>8</v>
      </c>
      <c r="C2" s="6" t="s">
        <v>11</v>
      </c>
      <c r="D2" s="11" t="s">
        <v>16</v>
      </c>
      <c r="E2" s="6" t="s">
        <v>25</v>
      </c>
      <c r="F2" s="6" t="s">
        <v>29</v>
      </c>
      <c r="G2" s="6" t="s">
        <v>31</v>
      </c>
      <c r="H2" s="6" t="s">
        <v>33</v>
      </c>
    </row>
    <row r="3">
      <c r="A3" s="1" t="s">
        <v>24</v>
      </c>
      <c r="B3" s="6"/>
      <c r="C3" s="6" t="s">
        <v>37</v>
      </c>
      <c r="D3" s="11" t="s">
        <v>38</v>
      </c>
      <c r="E3" s="6" t="s">
        <v>39</v>
      </c>
      <c r="F3" s="6" t="s">
        <v>40</v>
      </c>
      <c r="G3" s="6" t="s">
        <v>32</v>
      </c>
      <c r="H3" s="6" t="s">
        <v>41</v>
      </c>
    </row>
    <row r="4">
      <c r="A4" s="1" t="s">
        <v>42</v>
      </c>
      <c r="D4" s="15"/>
    </row>
    <row r="5">
      <c r="A5" s="16" t="s">
        <v>45</v>
      </c>
      <c r="B5" s="18">
        <v>404699.0</v>
      </c>
      <c r="C5" s="19">
        <v>40.1</v>
      </c>
      <c r="D5" s="23">
        <f>16/B5*100000</f>
        <v>3.953555606</v>
      </c>
      <c r="E5" s="6">
        <v>64743.0</v>
      </c>
      <c r="F5" s="22">
        <v>82.0</v>
      </c>
      <c r="G5" s="6">
        <v>39.46</v>
      </c>
      <c r="H5" s="6">
        <v>16.0</v>
      </c>
    </row>
    <row r="6">
      <c r="A6" s="16" t="s">
        <v>46</v>
      </c>
      <c r="B6" s="25">
        <v>2930000.0</v>
      </c>
      <c r="C6" s="26">
        <v>39.4</v>
      </c>
      <c r="D6" s="23">
        <f>103/B6*100000</f>
        <v>3.515358362</v>
      </c>
      <c r="E6" s="6">
        <v>78373.0</v>
      </c>
      <c r="F6" s="22">
        <v>291.0</v>
      </c>
      <c r="G6" s="6">
        <v>41.0</v>
      </c>
      <c r="H6" s="6">
        <v>164.0</v>
      </c>
    </row>
    <row r="7">
      <c r="A7" s="16" t="s">
        <v>48</v>
      </c>
      <c r="B7" s="25">
        <v>1336000.0</v>
      </c>
      <c r="C7" s="19">
        <v>36.9</v>
      </c>
      <c r="D7" s="23">
        <f>21/B7*100000</f>
        <v>1.571856287</v>
      </c>
      <c r="E7" s="6">
        <v>99583.0</v>
      </c>
      <c r="F7" s="22">
        <v>290.0</v>
      </c>
      <c r="G7" s="6">
        <v>58.1</v>
      </c>
      <c r="H7" s="6">
        <v>50.0</v>
      </c>
    </row>
    <row r="8">
      <c r="A8" s="16" t="s">
        <v>49</v>
      </c>
      <c r="B8" s="25">
        <v>994837.0</v>
      </c>
      <c r="C8" s="19">
        <v>40.1</v>
      </c>
      <c r="D8" s="23">
        <f>32/B8*100000</f>
        <v>3.216607344</v>
      </c>
      <c r="E8" s="6">
        <v>82053.0</v>
      </c>
      <c r="F8" s="6">
        <v>423.0</v>
      </c>
      <c r="G8" s="6">
        <v>42.55</v>
      </c>
      <c r="H8" s="6">
        <v>24.0</v>
      </c>
    </row>
    <row r="9">
      <c r="A9" s="16" t="s">
        <v>51</v>
      </c>
      <c r="B9" s="25">
        <v>542298.0</v>
      </c>
      <c r="C9" s="26">
        <v>43.3</v>
      </c>
      <c r="D9" s="23">
        <f>27/B9*100000</f>
        <v>4.978812387</v>
      </c>
      <c r="E9" s="6">
        <v>65359.0</v>
      </c>
      <c r="F9" s="22">
        <v>95.0</v>
      </c>
      <c r="G9" s="6">
        <v>50.89</v>
      </c>
      <c r="H9" s="6">
        <v>11.0</v>
      </c>
    </row>
    <row r="10">
      <c r="A10" s="16" t="s">
        <v>52</v>
      </c>
      <c r="B10" s="25">
        <v>981280.0</v>
      </c>
      <c r="C10" s="19">
        <v>35.7</v>
      </c>
      <c r="D10" s="23">
        <f>22/B10*100000</f>
        <v>2.241969672</v>
      </c>
      <c r="E10" s="6">
        <v>94447.0</v>
      </c>
      <c r="F10" s="22">
        <v>415.0</v>
      </c>
      <c r="G10" s="6">
        <v>31.5</v>
      </c>
      <c r="H10" s="6">
        <v>35.0</v>
      </c>
    </row>
    <row r="11">
      <c r="A11" s="16" t="s">
        <v>53</v>
      </c>
      <c r="B11" s="25">
        <v>431479.0</v>
      </c>
      <c r="C11" s="19">
        <v>41.0</v>
      </c>
      <c r="D11" s="23">
        <f>15/B11*100000</f>
        <v>3.476414843</v>
      </c>
      <c r="E11" s="6">
        <v>69522.0</v>
      </c>
      <c r="F11" s="22">
        <v>494.0</v>
      </c>
      <c r="G11" s="6">
        <v>31.77</v>
      </c>
      <c r="H11" s="6">
        <v>23.0</v>
      </c>
    </row>
    <row r="12">
      <c r="A12" s="16" t="s">
        <v>55</v>
      </c>
      <c r="B12" s="25">
        <v>675218.0</v>
      </c>
      <c r="C12" s="19">
        <v>39.9</v>
      </c>
      <c r="D12" s="23">
        <f>19/B12*100000</f>
        <v>2.813906027</v>
      </c>
      <c r="E12" s="6">
        <v>72662.0</v>
      </c>
      <c r="F12" s="22">
        <v>539.0</v>
      </c>
      <c r="G12" s="6">
        <v>39.4</v>
      </c>
      <c r="H12" s="6">
        <v>132.0</v>
      </c>
    </row>
    <row r="13">
      <c r="A13" s="16" t="s">
        <v>56</v>
      </c>
      <c r="B13" s="25">
        <v>749534.0</v>
      </c>
      <c r="C13" s="19">
        <v>38.8</v>
      </c>
      <c r="D13" s="23">
        <f>20/B13*100000</f>
        <v>2.668324586</v>
      </c>
      <c r="E13" s="6">
        <v>70795.0</v>
      </c>
      <c r="F13" s="22">
        <v>199.0</v>
      </c>
      <c r="G13" s="6">
        <v>42.33</v>
      </c>
      <c r="H13" s="6">
        <v>28.0</v>
      </c>
    </row>
    <row r="14">
      <c r="A14" s="16" t="s">
        <v>57</v>
      </c>
      <c r="B14" s="25">
        <v>1780000.0</v>
      </c>
      <c r="C14" s="19">
        <v>37.7</v>
      </c>
      <c r="D14" s="23">
        <f>48/B14*100000</f>
        <v>2.696629213</v>
      </c>
      <c r="E14" s="6">
        <v>61790.0</v>
      </c>
      <c r="F14" s="22">
        <v>99.0</v>
      </c>
      <c r="G14" s="6">
        <v>42.46</v>
      </c>
      <c r="H14" s="6">
        <v>111.0</v>
      </c>
    </row>
  </sheetData>
  <mergeCells count="1">
    <mergeCell ref="C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4" max="4" width="12.0"/>
    <col customWidth="1" min="6" max="6" width="16.14"/>
  </cols>
  <sheetData>
    <row r="1">
      <c r="A1" s="1" t="s">
        <v>42</v>
      </c>
      <c r="B1" s="6" t="s">
        <v>8</v>
      </c>
      <c r="C1" s="6" t="s">
        <v>11</v>
      </c>
      <c r="D1" s="11" t="s">
        <v>16</v>
      </c>
      <c r="E1" s="6" t="s">
        <v>25</v>
      </c>
      <c r="F1" s="6" t="s">
        <v>29</v>
      </c>
      <c r="G1" s="6" t="s">
        <v>31</v>
      </c>
      <c r="H1" s="6" t="s">
        <v>33</v>
      </c>
      <c r="I1" s="6" t="s">
        <v>70</v>
      </c>
    </row>
    <row r="2">
      <c r="A2" s="16" t="s">
        <v>45</v>
      </c>
      <c r="B2" s="18">
        <v>404699.0</v>
      </c>
      <c r="C2" s="19">
        <v>40.1</v>
      </c>
      <c r="D2" s="23">
        <f>16/B2*100000</f>
        <v>3.953555606</v>
      </c>
      <c r="E2" s="6">
        <v>64743.0</v>
      </c>
      <c r="F2" s="22">
        <v>82.0</v>
      </c>
      <c r="G2" s="6">
        <v>39.46</v>
      </c>
      <c r="H2" s="6">
        <v>16.0</v>
      </c>
      <c r="I2" s="41">
        <v>0.49337766314457515</v>
      </c>
    </row>
    <row r="3">
      <c r="A3" s="16" t="s">
        <v>46</v>
      </c>
      <c r="B3" s="25">
        <v>2930000.0</v>
      </c>
      <c r="C3" s="19" t="s">
        <v>69</v>
      </c>
      <c r="D3" s="23">
        <f>103/B3*100000</f>
        <v>3.515358362</v>
      </c>
      <c r="E3" s="6">
        <v>78373.0</v>
      </c>
      <c r="F3" s="22">
        <v>291.0</v>
      </c>
      <c r="G3" s="6">
        <v>41.0</v>
      </c>
      <c r="H3" s="6">
        <v>164.0</v>
      </c>
      <c r="I3" s="41">
        <v>0.7298095134315048</v>
      </c>
    </row>
    <row r="4">
      <c r="A4" s="16" t="s">
        <v>48</v>
      </c>
      <c r="B4" s="25">
        <v>1336000.0</v>
      </c>
      <c r="C4" s="19">
        <v>36.9</v>
      </c>
      <c r="D4" s="23">
        <f>21/B4*100000</f>
        <v>1.571856287</v>
      </c>
      <c r="E4" s="6">
        <v>99583.0</v>
      </c>
      <c r="F4" s="22">
        <v>290.0</v>
      </c>
      <c r="G4" s="6">
        <v>58.1</v>
      </c>
      <c r="H4" s="6">
        <v>50.0</v>
      </c>
      <c r="I4" s="41">
        <v>0.5156460094007757</v>
      </c>
    </row>
    <row r="5">
      <c r="A5" s="16" t="s">
        <v>49</v>
      </c>
      <c r="B5" s="25">
        <v>994837.0</v>
      </c>
      <c r="C5" s="19">
        <v>40.1</v>
      </c>
      <c r="D5" s="23">
        <f>32/B5*100000</f>
        <v>3.216607344</v>
      </c>
      <c r="E5" s="6">
        <v>82053.0</v>
      </c>
      <c r="F5" s="6">
        <v>423.0</v>
      </c>
      <c r="G5" s="6">
        <v>42.55</v>
      </c>
      <c r="H5" s="6">
        <v>24.0</v>
      </c>
      <c r="I5" s="41">
        <v>0.6303731979393791</v>
      </c>
    </row>
    <row r="6">
      <c r="A6" s="16" t="s">
        <v>51</v>
      </c>
      <c r="B6" s="25">
        <v>542298.0</v>
      </c>
      <c r="C6" s="19" t="s">
        <v>69</v>
      </c>
      <c r="D6" s="23">
        <f>27/B6*100000</f>
        <v>4.978812387</v>
      </c>
      <c r="E6" s="6">
        <v>65359.0</v>
      </c>
      <c r="F6" s="22">
        <v>95.0</v>
      </c>
      <c r="G6" s="6">
        <v>50.89</v>
      </c>
      <c r="H6" s="6">
        <v>11.0</v>
      </c>
      <c r="I6" s="41">
        <v>0.6251229225244683</v>
      </c>
    </row>
    <row r="7">
      <c r="A7" s="16" t="s">
        <v>52</v>
      </c>
      <c r="B7" s="25">
        <v>981280.0</v>
      </c>
      <c r="C7" s="19">
        <v>35.7</v>
      </c>
      <c r="D7" s="23">
        <f>22/B7*100000</f>
        <v>2.241969672</v>
      </c>
      <c r="E7" s="6">
        <v>94447.0</v>
      </c>
      <c r="F7" s="22">
        <v>415.0</v>
      </c>
      <c r="G7" s="6">
        <v>31.5</v>
      </c>
      <c r="H7" s="6">
        <v>35.0</v>
      </c>
      <c r="I7" s="41">
        <v>0.49955870187460183</v>
      </c>
    </row>
    <row r="8">
      <c r="A8" s="16" t="s">
        <v>53</v>
      </c>
      <c r="B8" s="25">
        <v>431479.0</v>
      </c>
      <c r="C8" s="19">
        <v>41.0</v>
      </c>
      <c r="D8" s="23">
        <f>15/B8*100000</f>
        <v>3.476414843</v>
      </c>
      <c r="E8" s="6">
        <v>69522.0</v>
      </c>
      <c r="F8" s="22">
        <v>494.0</v>
      </c>
      <c r="G8" s="6">
        <v>31.77</v>
      </c>
      <c r="H8" s="6">
        <v>23.0</v>
      </c>
      <c r="I8" s="41">
        <v>0.5246535166203979</v>
      </c>
    </row>
    <row r="9">
      <c r="A9" s="16" t="s">
        <v>55</v>
      </c>
      <c r="B9" s="25">
        <v>675218.0</v>
      </c>
      <c r="C9" s="19">
        <v>39.9</v>
      </c>
      <c r="D9" s="23">
        <f>19/B9*100000</f>
        <v>2.813906027</v>
      </c>
      <c r="E9" s="6">
        <v>72662.0</v>
      </c>
      <c r="F9" s="22">
        <v>539.0</v>
      </c>
      <c r="G9" s="6">
        <v>39.4</v>
      </c>
      <c r="H9" s="6">
        <v>132.0</v>
      </c>
      <c r="I9" s="41">
        <v>0.8162892460148069</v>
      </c>
    </row>
    <row r="10">
      <c r="A10" s="16" t="s">
        <v>56</v>
      </c>
      <c r="B10" s="25">
        <v>749534.0</v>
      </c>
      <c r="C10" s="19">
        <v>38.8</v>
      </c>
      <c r="D10" s="23">
        <f>20/B10*100000</f>
        <v>2.668324586</v>
      </c>
      <c r="E10" s="6">
        <v>70795.0</v>
      </c>
      <c r="F10" s="22">
        <v>199.0</v>
      </c>
      <c r="G10" s="6">
        <v>42.33</v>
      </c>
      <c r="H10" s="6">
        <v>28.0</v>
      </c>
      <c r="I10" s="41">
        <v>0.4529521572831317</v>
      </c>
    </row>
    <row r="11">
      <c r="A11" s="16" t="s">
        <v>57</v>
      </c>
      <c r="B11" s="25">
        <v>1780000.0</v>
      </c>
      <c r="C11" s="19">
        <v>37.7</v>
      </c>
      <c r="D11" s="23">
        <f>48/B11*100000</f>
        <v>2.696629213</v>
      </c>
      <c r="E11" s="6">
        <v>61790.0</v>
      </c>
      <c r="F11" s="22">
        <v>99.0</v>
      </c>
      <c r="G11" s="6">
        <v>42.46</v>
      </c>
      <c r="H11" s="6">
        <v>111.0</v>
      </c>
      <c r="I11" s="41">
        <v>0.6155586152950794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7E6E6"/>
    <outlinePr summaryBelow="0" summaryRight="0"/>
  </sheetPr>
  <sheetViews>
    <sheetView workbookViewId="0"/>
  </sheetViews>
  <sheetFormatPr customHeight="1" defaultColWidth="14.43" defaultRowHeight="15.75"/>
  <cols>
    <col customWidth="1" min="2" max="3" width="49.57"/>
  </cols>
  <sheetData>
    <row r="1">
      <c r="A1" s="13" t="s">
        <v>71</v>
      </c>
      <c r="B1" s="13" t="s">
        <v>72</v>
      </c>
      <c r="C1" s="13" t="s">
        <v>73</v>
      </c>
      <c r="D1" s="13" t="s">
        <v>74</v>
      </c>
    </row>
    <row r="2">
      <c r="A2" s="13" t="s">
        <v>75</v>
      </c>
      <c r="B2" s="13" t="s">
        <v>72</v>
      </c>
      <c r="C2" s="13" t="s">
        <v>76</v>
      </c>
      <c r="D2" s="22">
        <v>439850.0</v>
      </c>
      <c r="E2" s="20"/>
    </row>
    <row r="3">
      <c r="A3" s="13" t="s">
        <v>75</v>
      </c>
      <c r="B3" s="13" t="s">
        <v>72</v>
      </c>
      <c r="C3" s="13" t="s">
        <v>77</v>
      </c>
      <c r="D3" s="22">
        <v>275620.0</v>
      </c>
      <c r="E3" s="20">
        <f>D3/D2</f>
        <v>0.6266227123</v>
      </c>
    </row>
    <row r="4">
      <c r="A4" s="13" t="s">
        <v>75</v>
      </c>
      <c r="B4" s="13" t="s">
        <v>72</v>
      </c>
      <c r="C4" s="13" t="s">
        <v>78</v>
      </c>
      <c r="D4" s="22">
        <v>25250.0</v>
      </c>
      <c r="E4" s="20">
        <f>D4/D2</f>
        <v>0.05740593384</v>
      </c>
    </row>
    <row r="5">
      <c r="A5" s="13" t="s">
        <v>75</v>
      </c>
      <c r="B5" s="13" t="s">
        <v>72</v>
      </c>
      <c r="C5" s="13" t="s">
        <v>79</v>
      </c>
      <c r="D5" s="22">
        <v>90690.0</v>
      </c>
      <c r="E5" s="20">
        <f>D5/D2</f>
        <v>0.2061839263</v>
      </c>
      <c r="F5" s="13" t="s">
        <v>75</v>
      </c>
    </row>
    <row r="6">
      <c r="A6" s="13" t="s">
        <v>75</v>
      </c>
      <c r="B6" s="13" t="s">
        <v>72</v>
      </c>
      <c r="C6" s="13" t="s">
        <v>80</v>
      </c>
      <c r="D6" s="22">
        <v>32450.0</v>
      </c>
      <c r="E6" s="20">
        <f>D6/D2</f>
        <v>0.07377515062</v>
      </c>
    </row>
    <row r="7">
      <c r="A7" s="13" t="s">
        <v>75</v>
      </c>
      <c r="B7" s="13" t="s">
        <v>72</v>
      </c>
      <c r="C7" s="13" t="s">
        <v>81</v>
      </c>
      <c r="D7" s="22">
        <v>11465.0</v>
      </c>
      <c r="E7" s="20">
        <f>D7/D2</f>
        <v>0.02606570422</v>
      </c>
    </row>
    <row r="8">
      <c r="A8" s="13" t="s">
        <v>75</v>
      </c>
      <c r="B8" s="13" t="s">
        <v>72</v>
      </c>
      <c r="C8" s="13" t="s">
        <v>82</v>
      </c>
      <c r="D8" s="22">
        <v>4380.0</v>
      </c>
      <c r="E8" s="20">
        <f>D8/D2</f>
        <v>0.009957940207</v>
      </c>
    </row>
    <row r="9">
      <c r="A9" s="13" t="s">
        <v>75</v>
      </c>
      <c r="B9" s="13" t="s">
        <v>83</v>
      </c>
      <c r="C9" s="42" t="s">
        <v>84</v>
      </c>
      <c r="D9" s="22">
        <v>61740.0</v>
      </c>
      <c r="E9" s="20">
        <f>D9/SUM(D10,D9)</f>
        <v>0.430109025</v>
      </c>
    </row>
    <row r="10" ht="15.75" customHeight="1">
      <c r="A10" s="13" t="s">
        <v>75</v>
      </c>
      <c r="B10" s="13" t="s">
        <v>83</v>
      </c>
      <c r="C10" s="13" t="s">
        <v>85</v>
      </c>
      <c r="D10" s="22">
        <v>81805.0</v>
      </c>
      <c r="E10" s="20">
        <f>D10/sum(D9,D10)</f>
        <v>0.569890975</v>
      </c>
    </row>
    <row r="11">
      <c r="A11" s="13" t="s">
        <v>86</v>
      </c>
      <c r="B11" s="13" t="s">
        <v>72</v>
      </c>
      <c r="C11" s="13" t="s">
        <v>76</v>
      </c>
      <c r="D11" s="22">
        <v>171790.0</v>
      </c>
      <c r="E11" s="20"/>
    </row>
    <row r="12">
      <c r="A12" s="13" t="s">
        <v>86</v>
      </c>
      <c r="B12" s="13" t="s">
        <v>72</v>
      </c>
      <c r="C12" s="13" t="s">
        <v>77</v>
      </c>
      <c r="D12" s="22">
        <v>129435.0</v>
      </c>
      <c r="E12" s="20">
        <f>D12/D11</f>
        <v>0.7534489784</v>
      </c>
    </row>
    <row r="13">
      <c r="A13" s="13" t="s">
        <v>86</v>
      </c>
      <c r="B13" s="13" t="s">
        <v>72</v>
      </c>
      <c r="C13" s="13" t="s">
        <v>78</v>
      </c>
      <c r="D13" s="22">
        <v>12590.0</v>
      </c>
      <c r="E13" s="20">
        <f>D13/D11</f>
        <v>0.07328715292</v>
      </c>
    </row>
    <row r="14">
      <c r="A14" s="13" t="s">
        <v>86</v>
      </c>
      <c r="B14" s="13" t="s">
        <v>72</v>
      </c>
      <c r="C14" s="13" t="s">
        <v>79</v>
      </c>
      <c r="D14" s="22">
        <v>15825.0</v>
      </c>
      <c r="E14" s="20">
        <f>D14/D11</f>
        <v>0.09211828395</v>
      </c>
      <c r="F14" s="13" t="s">
        <v>86</v>
      </c>
    </row>
    <row r="15">
      <c r="A15" s="13" t="s">
        <v>86</v>
      </c>
      <c r="B15" s="13" t="s">
        <v>72</v>
      </c>
      <c r="C15" s="13" t="s">
        <v>80</v>
      </c>
      <c r="D15" s="22">
        <v>10230.0</v>
      </c>
      <c r="E15" s="20">
        <f>D15/D11</f>
        <v>0.05954944991</v>
      </c>
    </row>
    <row r="16">
      <c r="A16" s="13" t="s">
        <v>86</v>
      </c>
      <c r="B16" s="13" t="s">
        <v>72</v>
      </c>
      <c r="C16" s="13" t="s">
        <v>81</v>
      </c>
      <c r="D16" s="22">
        <v>2115.0</v>
      </c>
      <c r="E16" s="20">
        <f>D16/D11</f>
        <v>0.01231154316</v>
      </c>
    </row>
    <row r="17">
      <c r="A17" s="13" t="s">
        <v>86</v>
      </c>
      <c r="B17" s="13" t="s">
        <v>72</v>
      </c>
      <c r="C17" s="13" t="s">
        <v>82</v>
      </c>
      <c r="D17" s="22">
        <v>1595.0</v>
      </c>
      <c r="E17" s="20">
        <f>D17/D11</f>
        <v>0.009284591653</v>
      </c>
    </row>
    <row r="18">
      <c r="A18" s="13" t="s">
        <v>86</v>
      </c>
      <c r="B18" s="13" t="s">
        <v>83</v>
      </c>
      <c r="C18" s="13" t="s">
        <v>84</v>
      </c>
      <c r="D18" s="22">
        <v>11955.0</v>
      </c>
      <c r="E18" s="20">
        <f>D18/SUM(D19,D18)</f>
        <v>0.3129581152</v>
      </c>
    </row>
    <row r="19">
      <c r="A19" s="13" t="s">
        <v>86</v>
      </c>
      <c r="B19" s="13" t="s">
        <v>83</v>
      </c>
      <c r="C19" s="13" t="s">
        <v>85</v>
      </c>
      <c r="D19" s="22">
        <v>26245.0</v>
      </c>
      <c r="E19" s="20">
        <f>D19/sum(D18,D19)</f>
        <v>0.6870418848</v>
      </c>
    </row>
    <row r="20">
      <c r="A20" s="13" t="s">
        <v>89</v>
      </c>
      <c r="B20" s="13" t="s">
        <v>72</v>
      </c>
      <c r="C20" s="13" t="s">
        <v>76</v>
      </c>
      <c r="D20" s="22">
        <v>611370.0</v>
      </c>
      <c r="E20" s="20"/>
    </row>
    <row r="21">
      <c r="A21" s="13" t="s">
        <v>89</v>
      </c>
      <c r="B21" s="13" t="s">
        <v>72</v>
      </c>
      <c r="C21" s="13" t="s">
        <v>77</v>
      </c>
      <c r="D21" s="22">
        <v>434375.0</v>
      </c>
      <c r="E21" s="20">
        <f>D21/D20</f>
        <v>0.7104944633</v>
      </c>
    </row>
    <row r="22">
      <c r="A22" s="13" t="s">
        <v>89</v>
      </c>
      <c r="B22" s="13" t="s">
        <v>72</v>
      </c>
      <c r="C22" s="13" t="s">
        <v>78</v>
      </c>
      <c r="D22" s="22">
        <v>31420.0</v>
      </c>
      <c r="E22" s="20">
        <f>D22/D20</f>
        <v>0.05139277361</v>
      </c>
    </row>
    <row r="23">
      <c r="A23" s="13" t="s">
        <v>89</v>
      </c>
      <c r="B23" s="13" t="s">
        <v>72</v>
      </c>
      <c r="C23" s="13" t="s">
        <v>79</v>
      </c>
      <c r="D23" s="22">
        <v>96575.0</v>
      </c>
      <c r="E23" s="20">
        <f>D23/D20</f>
        <v>0.1579648985</v>
      </c>
      <c r="F23" s="13" t="s">
        <v>89</v>
      </c>
    </row>
    <row r="24">
      <c r="A24" s="13" t="s">
        <v>89</v>
      </c>
      <c r="B24" s="13" t="s">
        <v>72</v>
      </c>
      <c r="C24" s="13" t="s">
        <v>80</v>
      </c>
      <c r="D24" s="22">
        <v>30265.0</v>
      </c>
      <c r="E24" s="20">
        <f>D24/D20</f>
        <v>0.04950357394</v>
      </c>
    </row>
    <row r="25">
      <c r="A25" s="13" t="s">
        <v>89</v>
      </c>
      <c r="B25" s="13" t="s">
        <v>72</v>
      </c>
      <c r="C25" s="13" t="s">
        <v>81</v>
      </c>
      <c r="D25" s="22">
        <v>9870.0</v>
      </c>
      <c r="E25" s="20">
        <f>D25/D20</f>
        <v>0.01614406988</v>
      </c>
    </row>
    <row r="26">
      <c r="A26" s="13" t="s">
        <v>89</v>
      </c>
      <c r="B26" s="13" t="s">
        <v>72</v>
      </c>
      <c r="C26" s="13" t="s">
        <v>82</v>
      </c>
      <c r="D26" s="22">
        <v>8855.0</v>
      </c>
      <c r="E26" s="20">
        <f>D26/D20</f>
        <v>0.01448386411</v>
      </c>
    </row>
    <row r="27">
      <c r="A27" s="13" t="s">
        <v>89</v>
      </c>
      <c r="B27" s="13" t="s">
        <v>83</v>
      </c>
      <c r="C27" s="13" t="s">
        <v>84</v>
      </c>
      <c r="D27" s="22">
        <v>79805.0</v>
      </c>
      <c r="E27" s="20">
        <f>D27/SUM(D28,D27)</f>
        <v>0.5230885196</v>
      </c>
    </row>
    <row r="28">
      <c r="A28" s="13" t="s">
        <v>89</v>
      </c>
      <c r="B28" s="13" t="s">
        <v>83</v>
      </c>
      <c r="C28" s="13" t="s">
        <v>85</v>
      </c>
      <c r="D28" s="22">
        <v>72760.0</v>
      </c>
      <c r="E28" s="20">
        <f>D28/sum(D27,D28)</f>
        <v>0.4769114804</v>
      </c>
    </row>
    <row r="29">
      <c r="A29" s="13" t="s">
        <v>90</v>
      </c>
      <c r="B29" s="13" t="s">
        <v>72</v>
      </c>
      <c r="C29" s="13" t="s">
        <v>76</v>
      </c>
      <c r="D29" s="22">
        <v>1251055.0</v>
      </c>
      <c r="E29" s="20"/>
    </row>
    <row r="30">
      <c r="A30" s="13" t="s">
        <v>90</v>
      </c>
      <c r="B30" s="13" t="s">
        <v>72</v>
      </c>
      <c r="C30" s="13" t="s">
        <v>77</v>
      </c>
      <c r="D30" s="22">
        <v>575260.0</v>
      </c>
      <c r="E30" s="20">
        <f>D30/D29</f>
        <v>0.459819912</v>
      </c>
    </row>
    <row r="31">
      <c r="A31" s="13" t="s">
        <v>90</v>
      </c>
      <c r="B31" s="13" t="s">
        <v>72</v>
      </c>
      <c r="C31" s="13" t="s">
        <v>78</v>
      </c>
      <c r="D31" s="22">
        <v>57170.0</v>
      </c>
      <c r="E31" s="20">
        <f>D31/D29</f>
        <v>0.04569743137</v>
      </c>
    </row>
    <row r="32">
      <c r="A32" s="13" t="s">
        <v>90</v>
      </c>
      <c r="B32" s="13" t="s">
        <v>72</v>
      </c>
      <c r="C32" s="13" t="s">
        <v>79</v>
      </c>
      <c r="D32" s="22">
        <v>463005.0</v>
      </c>
      <c r="E32" s="20">
        <f>D32/D29</f>
        <v>0.3700916427</v>
      </c>
      <c r="F32" s="13" t="s">
        <v>90</v>
      </c>
    </row>
    <row r="33">
      <c r="A33" s="13" t="s">
        <v>90</v>
      </c>
      <c r="B33" s="13" t="s">
        <v>72</v>
      </c>
      <c r="C33" s="13" t="s">
        <v>80</v>
      </c>
      <c r="D33" s="22">
        <v>107665.0</v>
      </c>
      <c r="E33" s="20">
        <f>D33/D29</f>
        <v>0.0860593659</v>
      </c>
    </row>
    <row r="34">
      <c r="A34" s="13" t="s">
        <v>90</v>
      </c>
      <c r="B34" s="13" t="s">
        <v>72</v>
      </c>
      <c r="C34" s="13" t="s">
        <v>81</v>
      </c>
      <c r="D34" s="22">
        <v>34355.0</v>
      </c>
      <c r="E34" s="20">
        <f>D34/D29</f>
        <v>0.02746082307</v>
      </c>
    </row>
    <row r="35">
      <c r="A35" s="13" t="s">
        <v>90</v>
      </c>
      <c r="B35" s="13" t="s">
        <v>72</v>
      </c>
      <c r="C35" s="13" t="s">
        <v>82</v>
      </c>
      <c r="D35" s="22">
        <v>13605.0</v>
      </c>
      <c r="E35" s="20">
        <f>D35/D29</f>
        <v>0.01087482165</v>
      </c>
    </row>
    <row r="36">
      <c r="A36" s="13" t="s">
        <v>90</v>
      </c>
      <c r="B36" s="13" t="s">
        <v>83</v>
      </c>
      <c r="C36" s="13" t="s">
        <v>84</v>
      </c>
      <c r="D36" s="22">
        <v>117635.0</v>
      </c>
      <c r="E36" s="20">
        <f>D36/SUM(D37,D36)</f>
        <v>0.3864106691</v>
      </c>
    </row>
    <row r="37">
      <c r="A37" s="13" t="s">
        <v>90</v>
      </c>
      <c r="B37" s="13" t="s">
        <v>83</v>
      </c>
      <c r="C37" s="13" t="s">
        <v>85</v>
      </c>
      <c r="D37" s="22">
        <v>186795.0</v>
      </c>
      <c r="E37" s="20">
        <f>D37/sum(D36,D37)</f>
        <v>0.6135893309</v>
      </c>
    </row>
    <row r="38">
      <c r="A38" s="13" t="s">
        <v>91</v>
      </c>
      <c r="B38" s="13" t="s">
        <v>72</v>
      </c>
      <c r="C38" s="13" t="s">
        <v>76</v>
      </c>
      <c r="D38" s="22">
        <v>258250.0</v>
      </c>
      <c r="E38" s="20"/>
    </row>
    <row r="39">
      <c r="A39" s="13" t="s">
        <v>91</v>
      </c>
      <c r="B39" s="13" t="s">
        <v>72</v>
      </c>
      <c r="C39" s="13" t="s">
        <v>77</v>
      </c>
      <c r="D39" s="22">
        <v>184000.0</v>
      </c>
      <c r="E39" s="20">
        <f>D39/D38</f>
        <v>0.7124878993</v>
      </c>
    </row>
    <row r="40">
      <c r="A40" s="13" t="s">
        <v>91</v>
      </c>
      <c r="B40" s="13" t="s">
        <v>72</v>
      </c>
      <c r="C40" s="13" t="s">
        <v>78</v>
      </c>
      <c r="D40" s="22">
        <v>9940.0</v>
      </c>
      <c r="E40" s="20">
        <f>D40/D38</f>
        <v>0.03848983543</v>
      </c>
    </row>
    <row r="41">
      <c r="A41" s="13" t="s">
        <v>91</v>
      </c>
      <c r="B41" s="13" t="s">
        <v>72</v>
      </c>
      <c r="C41" s="13" t="s">
        <v>79</v>
      </c>
      <c r="D41" s="22">
        <v>37375.0</v>
      </c>
      <c r="E41" s="20">
        <f>D41/D38</f>
        <v>0.1447241045</v>
      </c>
      <c r="F41" s="13" t="s">
        <v>91</v>
      </c>
    </row>
    <row r="42">
      <c r="A42" s="13" t="s">
        <v>91</v>
      </c>
      <c r="B42" s="13" t="s">
        <v>72</v>
      </c>
      <c r="C42" s="13" t="s">
        <v>80</v>
      </c>
      <c r="D42" s="22">
        <v>20335.0</v>
      </c>
      <c r="E42" s="20">
        <f>D42/D38</f>
        <v>0.07874152953</v>
      </c>
    </row>
    <row r="43">
      <c r="A43" s="13" t="s">
        <v>91</v>
      </c>
      <c r="B43" s="13" t="s">
        <v>72</v>
      </c>
      <c r="C43" s="13" t="s">
        <v>81</v>
      </c>
      <c r="D43" s="22">
        <v>4370.0</v>
      </c>
      <c r="E43" s="20">
        <f>D43/D38</f>
        <v>0.01692158761</v>
      </c>
    </row>
    <row r="44">
      <c r="A44" s="13" t="s">
        <v>91</v>
      </c>
      <c r="B44" s="13" t="s">
        <v>72</v>
      </c>
      <c r="C44" s="13" t="s">
        <v>82</v>
      </c>
      <c r="D44" s="22">
        <v>2225.0</v>
      </c>
      <c r="E44" s="20">
        <f>D44/D38</f>
        <v>0.008615682478</v>
      </c>
    </row>
    <row r="45">
      <c r="A45" s="13" t="s">
        <v>91</v>
      </c>
      <c r="B45" s="13" t="s">
        <v>83</v>
      </c>
      <c r="C45" s="13" t="s">
        <v>84</v>
      </c>
      <c r="D45" s="22">
        <v>27070.0</v>
      </c>
      <c r="E45" s="20">
        <f>D45/SUM(D46,D45)</f>
        <v>0.4177791496</v>
      </c>
    </row>
    <row r="46">
      <c r="A46" s="13" t="s">
        <v>91</v>
      </c>
      <c r="B46" s="13" t="s">
        <v>83</v>
      </c>
      <c r="C46" s="13" t="s">
        <v>85</v>
      </c>
      <c r="D46" s="22">
        <v>37725.0</v>
      </c>
      <c r="E46" s="20">
        <f>D46/sum(D45,D46)</f>
        <v>0.5822208504</v>
      </c>
    </row>
    <row r="47">
      <c r="A47" s="13" t="s">
        <v>92</v>
      </c>
      <c r="B47" s="13" t="s">
        <v>72</v>
      </c>
      <c r="C47" s="13" t="s">
        <v>76</v>
      </c>
      <c r="D47" s="22">
        <v>466230.0</v>
      </c>
      <c r="E47" s="20"/>
    </row>
    <row r="48">
      <c r="A48" s="13" t="s">
        <v>92</v>
      </c>
      <c r="B48" s="13" t="s">
        <v>72</v>
      </c>
      <c r="C48" s="13" t="s">
        <v>77</v>
      </c>
      <c r="D48" s="22">
        <v>342145.0</v>
      </c>
      <c r="E48" s="20">
        <f>D48/D47</f>
        <v>0.7338545353</v>
      </c>
    </row>
    <row r="49">
      <c r="A49" s="13" t="s">
        <v>92</v>
      </c>
      <c r="B49" s="13" t="s">
        <v>72</v>
      </c>
      <c r="C49" s="13" t="s">
        <v>78</v>
      </c>
      <c r="D49" s="22">
        <v>25080.0</v>
      </c>
      <c r="E49" s="20">
        <f>D49/D47</f>
        <v>0.0537931922</v>
      </c>
    </row>
    <row r="50">
      <c r="A50" s="13" t="s">
        <v>92</v>
      </c>
      <c r="B50" s="13" t="s">
        <v>72</v>
      </c>
      <c r="C50" s="13" t="s">
        <v>79</v>
      </c>
      <c r="D50" s="22">
        <v>67990.0</v>
      </c>
      <c r="E50" s="20">
        <f>D50/D47</f>
        <v>0.1458293117</v>
      </c>
      <c r="F50" s="13" t="s">
        <v>92</v>
      </c>
    </row>
    <row r="51">
      <c r="A51" s="13" t="s">
        <v>92</v>
      </c>
      <c r="B51" s="13" t="s">
        <v>72</v>
      </c>
      <c r="C51" s="13" t="s">
        <v>80</v>
      </c>
      <c r="D51" s="22">
        <v>19025.0</v>
      </c>
      <c r="E51" s="20">
        <f>D51/D47</f>
        <v>0.04080603994</v>
      </c>
    </row>
    <row r="52">
      <c r="A52" s="13" t="s">
        <v>92</v>
      </c>
      <c r="B52" s="13" t="s">
        <v>72</v>
      </c>
      <c r="C52" s="13" t="s">
        <v>81</v>
      </c>
      <c r="D52" s="22">
        <v>5575.0</v>
      </c>
      <c r="E52" s="20">
        <f>D52/D47</f>
        <v>0.01195761748</v>
      </c>
    </row>
    <row r="53">
      <c r="A53" s="13" t="s">
        <v>92</v>
      </c>
      <c r="B53" s="13" t="s">
        <v>72</v>
      </c>
      <c r="C53" s="13" t="s">
        <v>82</v>
      </c>
      <c r="D53" s="22">
        <v>6405.0</v>
      </c>
      <c r="E53" s="20">
        <f>D53/D47</f>
        <v>0.01373785471</v>
      </c>
    </row>
    <row r="54">
      <c r="A54" s="13" t="s">
        <v>92</v>
      </c>
      <c r="B54" s="13" t="s">
        <v>83</v>
      </c>
      <c r="C54" s="13" t="s">
        <v>84</v>
      </c>
      <c r="D54" s="22">
        <v>41425.0</v>
      </c>
      <c r="E54" s="20">
        <f>D54/SUM(D55,D54)</f>
        <v>0.4162898201</v>
      </c>
    </row>
    <row r="55">
      <c r="A55" s="13" t="s">
        <v>92</v>
      </c>
      <c r="B55" s="13" t="s">
        <v>83</v>
      </c>
      <c r="C55" s="13" t="s">
        <v>85</v>
      </c>
      <c r="D55" s="22">
        <v>58085.0</v>
      </c>
      <c r="E55" s="20">
        <f>D55/sum(D54,D55)</f>
        <v>0.5837101799</v>
      </c>
    </row>
    <row r="56">
      <c r="A56" s="13" t="s">
        <v>93</v>
      </c>
      <c r="B56" s="13" t="s">
        <v>72</v>
      </c>
      <c r="C56" s="13" t="s">
        <v>76</v>
      </c>
      <c r="D56" s="22">
        <v>194735.0</v>
      </c>
      <c r="E56" s="20"/>
    </row>
    <row r="57">
      <c r="A57" s="13" t="s">
        <v>93</v>
      </c>
      <c r="B57" s="13" t="s">
        <v>72</v>
      </c>
      <c r="C57" s="13" t="s">
        <v>77</v>
      </c>
      <c r="D57" s="22">
        <v>137070.0</v>
      </c>
      <c r="E57" s="20">
        <f>D57/D56</f>
        <v>0.7038796313</v>
      </c>
    </row>
    <row r="58">
      <c r="A58" s="13" t="s">
        <v>93</v>
      </c>
      <c r="B58" s="13" t="s">
        <v>72</v>
      </c>
      <c r="C58" s="13" t="s">
        <v>78</v>
      </c>
      <c r="D58" s="22">
        <v>14265.0</v>
      </c>
      <c r="E58" s="20">
        <f>D58/D56</f>
        <v>0.07325339564</v>
      </c>
    </row>
    <row r="59">
      <c r="A59" s="13" t="s">
        <v>93</v>
      </c>
      <c r="B59" s="13" t="s">
        <v>72</v>
      </c>
      <c r="C59" s="13" t="s">
        <v>79</v>
      </c>
      <c r="D59" s="22">
        <v>22975.0</v>
      </c>
      <c r="E59" s="20">
        <f>D59/D56</f>
        <v>0.1179808458</v>
      </c>
      <c r="F59" s="13" t="s">
        <v>93</v>
      </c>
    </row>
    <row r="60">
      <c r="A60" s="13" t="s">
        <v>93</v>
      </c>
      <c r="B60" s="13" t="s">
        <v>72</v>
      </c>
      <c r="C60" s="13" t="s">
        <v>80</v>
      </c>
      <c r="D60" s="22">
        <v>15925.0</v>
      </c>
      <c r="E60" s="20">
        <f>D60/D56</f>
        <v>0.0817778006</v>
      </c>
    </row>
    <row r="61">
      <c r="A61" s="13" t="s">
        <v>93</v>
      </c>
      <c r="B61" s="13" t="s">
        <v>72</v>
      </c>
      <c r="C61" s="13" t="s">
        <v>81</v>
      </c>
      <c r="D61" s="22">
        <v>1965.0</v>
      </c>
      <c r="E61" s="20">
        <f>D61/D56</f>
        <v>0.01009063599</v>
      </c>
    </row>
    <row r="62">
      <c r="A62" s="13" t="s">
        <v>93</v>
      </c>
      <c r="B62" s="13" t="s">
        <v>72</v>
      </c>
      <c r="C62" s="13" t="s">
        <v>82</v>
      </c>
      <c r="D62" s="22">
        <v>2535.0</v>
      </c>
      <c r="E62" s="20">
        <f>D62/D56</f>
        <v>0.01301769071</v>
      </c>
    </row>
    <row r="63">
      <c r="A63" s="13" t="s">
        <v>93</v>
      </c>
      <c r="B63" s="13" t="s">
        <v>83</v>
      </c>
      <c r="C63" s="13" t="s">
        <v>84</v>
      </c>
      <c r="D63" s="22">
        <v>17555.0</v>
      </c>
      <c r="E63" s="20">
        <f>D63/SUM(D64,D63)</f>
        <v>0.3663015128</v>
      </c>
    </row>
    <row r="64">
      <c r="A64" s="13" t="s">
        <v>93</v>
      </c>
      <c r="B64" s="13" t="s">
        <v>83</v>
      </c>
      <c r="C64" s="13" t="s">
        <v>85</v>
      </c>
      <c r="D64" s="22">
        <v>30370.0</v>
      </c>
      <c r="E64" s="20">
        <f>D64/sum(D63,D64)</f>
        <v>0.6336984872</v>
      </c>
    </row>
    <row r="65">
      <c r="A65" s="13" t="s">
        <v>94</v>
      </c>
      <c r="B65" s="13" t="s">
        <v>72</v>
      </c>
      <c r="C65" s="13" t="s">
        <v>76</v>
      </c>
      <c r="D65" s="22">
        <v>315325.0</v>
      </c>
      <c r="E65" s="20"/>
    </row>
    <row r="66">
      <c r="A66" s="13" t="s">
        <v>94</v>
      </c>
      <c r="B66" s="13" t="s">
        <v>72</v>
      </c>
      <c r="C66" s="13" t="s">
        <v>77</v>
      </c>
      <c r="D66" s="22">
        <v>143185.0</v>
      </c>
      <c r="E66" s="20">
        <f>D66/D65</f>
        <v>0.454087053</v>
      </c>
    </row>
    <row r="67">
      <c r="A67" s="13" t="s">
        <v>94</v>
      </c>
      <c r="B67" s="13" t="s">
        <v>72</v>
      </c>
      <c r="C67" s="13" t="s">
        <v>78</v>
      </c>
      <c r="D67" s="22">
        <v>11400.0</v>
      </c>
      <c r="E67" s="20">
        <f>D67/D65</f>
        <v>0.0361531753</v>
      </c>
    </row>
    <row r="68">
      <c r="A68" s="13" t="s">
        <v>94</v>
      </c>
      <c r="B68" s="13" t="s">
        <v>72</v>
      </c>
      <c r="C68" s="13" t="s">
        <v>79</v>
      </c>
      <c r="D68" s="22">
        <v>93675.0</v>
      </c>
      <c r="E68" s="20">
        <f>D68/D65</f>
        <v>0.297074447</v>
      </c>
      <c r="F68" s="13" t="s">
        <v>94</v>
      </c>
    </row>
    <row r="69">
      <c r="A69" s="13" t="s">
        <v>94</v>
      </c>
      <c r="B69" s="13" t="s">
        <v>72</v>
      </c>
      <c r="C69" s="13" t="s">
        <v>80</v>
      </c>
      <c r="D69" s="22">
        <v>43155.0</v>
      </c>
      <c r="E69" s="20">
        <f>D69/D65</f>
        <v>0.1368587965</v>
      </c>
    </row>
    <row r="70">
      <c r="A70" s="13" t="s">
        <v>94</v>
      </c>
      <c r="B70" s="13" t="s">
        <v>72</v>
      </c>
      <c r="C70" s="13" t="s">
        <v>81</v>
      </c>
      <c r="D70" s="22">
        <v>19355.0</v>
      </c>
      <c r="E70" s="20">
        <f>D70/D65</f>
        <v>0.06138111472</v>
      </c>
    </row>
    <row r="71">
      <c r="A71" s="13" t="s">
        <v>94</v>
      </c>
      <c r="B71" s="13" t="s">
        <v>72</v>
      </c>
      <c r="C71" s="13" t="s">
        <v>82</v>
      </c>
      <c r="D71" s="22">
        <v>4545.0</v>
      </c>
      <c r="E71" s="20">
        <f>D71/D65</f>
        <v>0.01441370015</v>
      </c>
    </row>
    <row r="72">
      <c r="A72" s="13" t="s">
        <v>94</v>
      </c>
      <c r="B72" s="13" t="s">
        <v>83</v>
      </c>
      <c r="C72" s="13" t="s">
        <v>84</v>
      </c>
      <c r="D72" s="22">
        <v>32835.0</v>
      </c>
      <c r="E72" s="20">
        <f>D72/SUM(D73,D72)</f>
        <v>0.4155014236</v>
      </c>
    </row>
    <row r="73">
      <c r="A73" s="13" t="s">
        <v>94</v>
      </c>
      <c r="B73" s="13" t="s">
        <v>83</v>
      </c>
      <c r="C73" s="13" t="s">
        <v>85</v>
      </c>
      <c r="D73" s="22">
        <v>46190.0</v>
      </c>
      <c r="E73" s="20">
        <f>D73/sum(D72,D73)</f>
        <v>0.5844985764</v>
      </c>
    </row>
    <row r="74">
      <c r="A74" s="13" t="s">
        <v>95</v>
      </c>
      <c r="B74" s="47" t="s">
        <v>72</v>
      </c>
      <c r="C74" s="13" t="s">
        <v>76</v>
      </c>
      <c r="D74" s="22">
        <v>342225.0</v>
      </c>
      <c r="E74" s="20"/>
    </row>
    <row r="75">
      <c r="A75" s="13" t="s">
        <v>95</v>
      </c>
      <c r="B75" s="47" t="s">
        <v>72</v>
      </c>
      <c r="C75" s="13" t="s">
        <v>77</v>
      </c>
      <c r="D75" s="22">
        <v>239575.0</v>
      </c>
      <c r="E75" s="20">
        <f>D75/D74</f>
        <v>0.7000511359</v>
      </c>
    </row>
    <row r="76">
      <c r="A76" s="13" t="s">
        <v>95</v>
      </c>
      <c r="B76" s="47" t="s">
        <v>72</v>
      </c>
      <c r="C76" s="13" t="s">
        <v>78</v>
      </c>
      <c r="D76" s="22">
        <v>25185.0</v>
      </c>
      <c r="E76" s="20">
        <f>D76/D74</f>
        <v>0.07359193513</v>
      </c>
    </row>
    <row r="77">
      <c r="A77" s="13" t="s">
        <v>95</v>
      </c>
      <c r="B77" s="47" t="s">
        <v>72</v>
      </c>
      <c r="C77" s="13" t="s">
        <v>79</v>
      </c>
      <c r="D77" s="22">
        <v>51050.0</v>
      </c>
      <c r="E77" s="20">
        <f>D77/D74</f>
        <v>0.1491708671</v>
      </c>
      <c r="F77" s="13" t="s">
        <v>95</v>
      </c>
    </row>
    <row r="78">
      <c r="A78" s="13" t="s">
        <v>95</v>
      </c>
      <c r="B78" s="47" t="s">
        <v>72</v>
      </c>
      <c r="C78" s="13" t="s">
        <v>80</v>
      </c>
      <c r="D78" s="22">
        <v>16675.0</v>
      </c>
      <c r="E78" s="20">
        <f>D78/D74</f>
        <v>0.04872525385</v>
      </c>
    </row>
    <row r="79">
      <c r="A79" s="13" t="s">
        <v>95</v>
      </c>
      <c r="B79" s="47" t="s">
        <v>72</v>
      </c>
      <c r="C79" s="13" t="s">
        <v>81</v>
      </c>
      <c r="D79" s="22">
        <v>6200.0</v>
      </c>
      <c r="E79" s="20">
        <f>D79/D74</f>
        <v>0.01811673607</v>
      </c>
    </row>
    <row r="80">
      <c r="A80" s="13" t="s">
        <v>95</v>
      </c>
      <c r="B80" s="47" t="s">
        <v>72</v>
      </c>
      <c r="C80" s="13" t="s">
        <v>82</v>
      </c>
      <c r="D80" s="22">
        <v>3535.0</v>
      </c>
      <c r="E80" s="20">
        <f>D80/D74</f>
        <v>0.01032946161</v>
      </c>
    </row>
    <row r="81">
      <c r="A81" s="13" t="s">
        <v>95</v>
      </c>
      <c r="B81" s="13" t="s">
        <v>83</v>
      </c>
      <c r="C81" s="13" t="s">
        <v>84</v>
      </c>
      <c r="D81" s="22">
        <v>24405.0</v>
      </c>
      <c r="E81" s="20">
        <f>D81/SUM(D82,D81)</f>
        <v>0.3248801917</v>
      </c>
    </row>
    <row r="82">
      <c r="A82" s="13" t="s">
        <v>95</v>
      </c>
      <c r="B82" s="13" t="s">
        <v>83</v>
      </c>
      <c r="C82" s="13" t="s">
        <v>85</v>
      </c>
      <c r="D82" s="22">
        <v>50715.0</v>
      </c>
      <c r="E82" s="20">
        <f>D82/sum(D81,D82)</f>
        <v>0.6751198083</v>
      </c>
    </row>
    <row r="83">
      <c r="A83" s="13" t="s">
        <v>96</v>
      </c>
      <c r="B83" s="13" t="s">
        <v>72</v>
      </c>
      <c r="C83" s="13" t="s">
        <v>76</v>
      </c>
      <c r="D83" s="22">
        <v>756850.0</v>
      </c>
      <c r="E83" s="20"/>
    </row>
    <row r="84">
      <c r="A84" s="13" t="s">
        <v>96</v>
      </c>
      <c r="B84" s="13" t="s">
        <v>72</v>
      </c>
      <c r="C84" s="13" t="s">
        <v>77</v>
      </c>
      <c r="D84" s="22">
        <v>357060.0</v>
      </c>
      <c r="E84" s="20">
        <f>D84/D83</f>
        <v>0.4717711568</v>
      </c>
    </row>
    <row r="85">
      <c r="A85" s="13" t="s">
        <v>96</v>
      </c>
      <c r="B85" s="13" t="s">
        <v>72</v>
      </c>
      <c r="C85" s="13" t="s">
        <v>78</v>
      </c>
      <c r="D85" s="22">
        <v>22010.0</v>
      </c>
      <c r="E85" s="20">
        <f>D85/D83</f>
        <v>0.02908105966</v>
      </c>
    </row>
    <row r="86">
      <c r="A86" s="13" t="s">
        <v>96</v>
      </c>
      <c r="B86" s="13" t="s">
        <v>72</v>
      </c>
      <c r="C86" s="13" t="s">
        <v>79</v>
      </c>
      <c r="D86" s="22">
        <v>276625.0</v>
      </c>
      <c r="E86" s="20">
        <f>D86/D83</f>
        <v>0.3654951443</v>
      </c>
      <c r="F86" s="13" t="s">
        <v>96</v>
      </c>
    </row>
    <row r="87">
      <c r="A87" s="13" t="s">
        <v>96</v>
      </c>
      <c r="B87" s="13" t="s">
        <v>72</v>
      </c>
      <c r="C87" s="13" t="s">
        <v>80</v>
      </c>
      <c r="D87" s="22">
        <v>65000.0</v>
      </c>
      <c r="E87" s="20">
        <f>D87/D83</f>
        <v>0.08588227522</v>
      </c>
    </row>
    <row r="88">
      <c r="A88" s="13" t="s">
        <v>96</v>
      </c>
      <c r="B88" s="13" t="s">
        <v>72</v>
      </c>
      <c r="C88" s="13" t="s">
        <v>81</v>
      </c>
      <c r="D88" s="22">
        <v>29415.0</v>
      </c>
      <c r="E88" s="20">
        <f>D88/D83</f>
        <v>0.0388650327</v>
      </c>
    </row>
    <row r="89">
      <c r="A89" s="13" t="s">
        <v>96</v>
      </c>
      <c r="B89" s="13" t="s">
        <v>72</v>
      </c>
      <c r="C89" s="13" t="s">
        <v>82</v>
      </c>
      <c r="D89" s="22">
        <v>6745.0</v>
      </c>
      <c r="E89" s="20">
        <f>D89/D83</f>
        <v>0.008911937636</v>
      </c>
    </row>
    <row r="90">
      <c r="A90" s="13" t="s">
        <v>96</v>
      </c>
      <c r="B90" s="13" t="s">
        <v>83</v>
      </c>
      <c r="C90" s="13" t="s">
        <v>84</v>
      </c>
      <c r="D90" s="22">
        <v>75565.0</v>
      </c>
      <c r="E90" s="20">
        <f>D90/SUM(D91,D90)</f>
        <v>0.3999100315</v>
      </c>
    </row>
    <row r="91">
      <c r="A91" s="13" t="s">
        <v>96</v>
      </c>
      <c r="B91" s="13" t="s">
        <v>83</v>
      </c>
      <c r="C91" s="13" t="s">
        <v>85</v>
      </c>
      <c r="D91" s="22">
        <v>113390.0</v>
      </c>
      <c r="E91" s="20">
        <f>D91/sum(D90,D91)</f>
        <v>0.6000899685</v>
      </c>
    </row>
  </sheetData>
  <customSheetViews>
    <customSheetView guid="{10B24E55-26CC-4663-82B0-C69F1CF70BA6}" filter="1" showAutoFilter="1">
      <autoFilter ref="$A$1:$D$91">
        <filterColumn colId="1">
          <filters>
            <filter val="Job type"/>
          </filters>
        </filterColumn>
      </autoFilter>
    </customSheetView>
    <customSheetView guid="{A8ACDE76-14F0-4EFD-8B17-2FFCACA06726}" filter="1" showAutoFilter="1">
      <autoFilter ref="$A$1:$D$92"/>
    </customSheetView>
  </customSheetViews>
  <drawing r:id="rId1"/>
</worksheet>
</file>