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tuart/repos/disco-data-processing/wip/official ml library/"/>
    </mc:Choice>
  </mc:AlternateContent>
  <xr:revisionPtr revIDLastSave="0" documentId="13_ncr:1_{0C65D7E5-E606-BE42-831A-8BF760A050B0}" xr6:coauthVersionLast="36" xr6:coauthVersionMax="47" xr10:uidLastSave="{00000000-0000-0000-0000-000000000000}"/>
  <bookViews>
    <workbookView xWindow="-22780" yWindow="-5140" windowWidth="28120" windowHeight="17420" firstSheet="1" activeTab="6" xr2:uid="{B0FDE04F-6535-4851-A791-FCB9BC66B35F}"/>
  </bookViews>
  <sheets>
    <sheet name="CMC_131k_20uM (1)" sheetId="6" r:id="rId1"/>
    <sheet name="CMC_131k_20uM (2)" sheetId="7" r:id="rId2"/>
    <sheet name="CMC_131k_20uM (3)" sheetId="8" r:id="rId3"/>
    <sheet name="CMC_131k_20uM (4)" sheetId="11" r:id="rId4"/>
    <sheet name="CMC_131k_20uM (5)" sheetId="15" r:id="rId5"/>
    <sheet name="CMC_131k_20uM (6)" sheetId="19" r:id="rId6"/>
    <sheet name="Complete" sheetId="9" r:id="rId7"/>
    <sheet name="Complete Model AF0" sheetId="10" r:id="rId8"/>
    <sheet name="Complete Final" sheetId="16" r:id="rId9"/>
  </sheets>
  <definedNames>
    <definedName name="solver_adj" localSheetId="7" hidden="1">'Complete Model AF0'!$U$131:$V$131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'Complete Model AF0'!$T$131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9" l="1"/>
  <c r="L28" i="9" s="1"/>
  <c r="Q30" i="9"/>
  <c r="O21" i="6"/>
  <c r="O22" i="6"/>
  <c r="M22" i="6"/>
  <c r="N22" i="6"/>
  <c r="N21" i="6"/>
  <c r="M21" i="6"/>
  <c r="L32" i="9"/>
  <c r="L29" i="9"/>
  <c r="M29" i="9"/>
  <c r="N29" i="9"/>
  <c r="O29" i="9"/>
  <c r="P29" i="9"/>
  <c r="Q29" i="9"/>
  <c r="R29" i="9"/>
  <c r="L30" i="9"/>
  <c r="M30" i="9"/>
  <c r="N30" i="9"/>
  <c r="O30" i="9"/>
  <c r="P30" i="9"/>
  <c r="R30" i="9"/>
  <c r="L31" i="9"/>
  <c r="M31" i="9"/>
  <c r="N31" i="9"/>
  <c r="O31" i="9"/>
  <c r="P31" i="9"/>
  <c r="Q31" i="9"/>
  <c r="R31" i="9"/>
  <c r="M32" i="9"/>
  <c r="N32" i="9"/>
  <c r="O32" i="9"/>
  <c r="P32" i="9"/>
  <c r="Q32" i="9"/>
  <c r="R32" i="9"/>
  <c r="L33" i="9"/>
  <c r="M33" i="9"/>
  <c r="N33" i="9"/>
  <c r="O33" i="9"/>
  <c r="P33" i="9"/>
  <c r="Q33" i="9"/>
  <c r="R33" i="9"/>
  <c r="L34" i="9"/>
  <c r="M34" i="9"/>
  <c r="N34" i="9"/>
  <c r="O34" i="9"/>
  <c r="P34" i="9"/>
  <c r="Q34" i="9"/>
  <c r="R34" i="9"/>
  <c r="L35" i="9"/>
  <c r="M35" i="9"/>
  <c r="N35" i="9"/>
  <c r="O35" i="9"/>
  <c r="P35" i="9"/>
  <c r="Q35" i="9"/>
  <c r="R35" i="9"/>
  <c r="L36" i="9"/>
  <c r="M36" i="9"/>
  <c r="N36" i="9"/>
  <c r="O36" i="9"/>
  <c r="P36" i="9"/>
  <c r="Q36" i="9"/>
  <c r="R36" i="9"/>
  <c r="R28" i="9"/>
  <c r="M28" i="9"/>
  <c r="N28" i="9"/>
  <c r="O28" i="9"/>
  <c r="P28" i="9"/>
  <c r="Q28" i="9"/>
  <c r="W3" i="9"/>
  <c r="U3" i="9" l="1"/>
  <c r="N18" i="9"/>
  <c r="M85" i="11"/>
  <c r="M63" i="11"/>
  <c r="M41" i="11"/>
  <c r="N63" i="8"/>
  <c r="M63" i="8"/>
  <c r="O41" i="8"/>
  <c r="N41" i="8"/>
  <c r="M41" i="8"/>
  <c r="M6" i="9"/>
  <c r="R6" i="9"/>
  <c r="O6" i="9"/>
  <c r="L6" i="9"/>
  <c r="O41" i="15"/>
  <c r="M19" i="15"/>
  <c r="N19" i="15"/>
  <c r="O19" i="15"/>
  <c r="S19" i="15"/>
  <c r="M14" i="16"/>
  <c r="J10" i="16"/>
  <c r="S21" i="15"/>
  <c r="O153" i="11"/>
  <c r="O151" i="11"/>
  <c r="M151" i="11"/>
  <c r="M153" i="11"/>
  <c r="N153" i="11"/>
  <c r="N151" i="11"/>
  <c r="N21" i="11"/>
  <c r="N19" i="11"/>
  <c r="N43" i="11"/>
  <c r="N41" i="11"/>
  <c r="N65" i="11"/>
  <c r="N63" i="11"/>
  <c r="N87" i="11"/>
  <c r="N85" i="11"/>
  <c r="N109" i="11"/>
  <c r="N107" i="11"/>
  <c r="N131" i="11"/>
  <c r="N129" i="11"/>
  <c r="N153" i="8"/>
  <c r="N151" i="8"/>
  <c r="N131" i="8"/>
  <c r="N129" i="8"/>
  <c r="N109" i="8"/>
  <c r="N107" i="8"/>
  <c r="N87" i="8"/>
  <c r="N85" i="8"/>
  <c r="N65" i="8"/>
  <c r="N43" i="8"/>
  <c r="N21" i="8"/>
  <c r="N19" i="8"/>
  <c r="O19" i="8"/>
  <c r="T20" i="8"/>
  <c r="S20" i="8"/>
  <c r="S20" i="6"/>
  <c r="U17" i="6"/>
  <c r="T17" i="6"/>
  <c r="S17" i="6"/>
  <c r="L8" i="9"/>
  <c r="L7" i="9"/>
  <c r="M20" i="9" l="1"/>
  <c r="R18" i="9"/>
  <c r="O65" i="6"/>
  <c r="M65" i="6"/>
  <c r="O63" i="6"/>
  <c r="M63" i="6"/>
  <c r="M64" i="6"/>
  <c r="O47" i="6"/>
  <c r="N47" i="6"/>
  <c r="M47" i="6"/>
  <c r="N46" i="6"/>
  <c r="M46" i="6"/>
  <c r="N45" i="6"/>
  <c r="O45" i="6"/>
  <c r="M45" i="6"/>
  <c r="O44" i="6"/>
  <c r="N44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N25" i="6"/>
  <c r="M25" i="6"/>
  <c r="O25" i="6"/>
  <c r="O23" i="6"/>
  <c r="O24" i="6"/>
  <c r="O20" i="6"/>
  <c r="O19" i="6"/>
  <c r="O18" i="6"/>
  <c r="O17" i="6"/>
  <c r="N17" i="6"/>
  <c r="M17" i="6"/>
  <c r="O17" i="19" l="1"/>
  <c r="B21" i="16" l="1"/>
  <c r="M17" i="16" l="1"/>
  <c r="N17" i="16"/>
  <c r="K17" i="16"/>
  <c r="J17" i="16"/>
  <c r="C17" i="16"/>
  <c r="D17" i="16"/>
  <c r="E17" i="16"/>
  <c r="F17" i="16"/>
  <c r="G17" i="16"/>
  <c r="H17" i="16"/>
  <c r="K9" i="16"/>
  <c r="J9" i="16"/>
  <c r="M131" i="10"/>
  <c r="D139" i="10" s="1"/>
  <c r="N131" i="10"/>
  <c r="E139" i="10" s="1"/>
  <c r="O131" i="10"/>
  <c r="F139" i="10" s="1"/>
  <c r="P131" i="10"/>
  <c r="G139" i="10" s="1"/>
  <c r="Q131" i="10"/>
  <c r="H139" i="10" s="1"/>
  <c r="R131" i="10"/>
  <c r="I139" i="10" s="1"/>
  <c r="L131" i="10"/>
  <c r="C139" i="10" s="1"/>
  <c r="W131" i="10"/>
  <c r="M115" i="10"/>
  <c r="D123" i="10" s="1"/>
  <c r="N115" i="10"/>
  <c r="E123" i="10" s="1"/>
  <c r="O115" i="10"/>
  <c r="F123" i="10" s="1"/>
  <c r="P115" i="10"/>
  <c r="G123" i="10" s="1"/>
  <c r="Q115" i="10"/>
  <c r="H123" i="10" s="1"/>
  <c r="R115" i="10"/>
  <c r="I123" i="10" s="1"/>
  <c r="L115" i="10"/>
  <c r="C123" i="10" s="1"/>
  <c r="T71" i="10"/>
  <c r="W115" i="10"/>
  <c r="M71" i="10"/>
  <c r="N71" i="10"/>
  <c r="O71" i="10"/>
  <c r="P71" i="10"/>
  <c r="Q71" i="10"/>
  <c r="R71" i="10"/>
  <c r="I79" i="10" s="1"/>
  <c r="W71" i="10"/>
  <c r="L71" i="10"/>
  <c r="C79" i="10" s="1"/>
  <c r="D79" i="10"/>
  <c r="E79" i="10"/>
  <c r="F79" i="10"/>
  <c r="G79" i="10"/>
  <c r="H79" i="10"/>
  <c r="M55" i="10"/>
  <c r="D63" i="10" s="1"/>
  <c r="N55" i="10"/>
  <c r="E63" i="10" s="1"/>
  <c r="O55" i="10"/>
  <c r="F63" i="10" s="1"/>
  <c r="P55" i="10"/>
  <c r="G63" i="10" s="1"/>
  <c r="Q55" i="10"/>
  <c r="H63" i="10" s="1"/>
  <c r="R55" i="10"/>
  <c r="I63" i="10" s="1"/>
  <c r="L55" i="10"/>
  <c r="C63" i="10" s="1"/>
  <c r="W55" i="10"/>
  <c r="M39" i="10"/>
  <c r="D47" i="10" s="1"/>
  <c r="N39" i="10"/>
  <c r="E47" i="10" s="1"/>
  <c r="O39" i="10"/>
  <c r="F47" i="10" s="1"/>
  <c r="P39" i="10"/>
  <c r="G47" i="10" s="1"/>
  <c r="Q39" i="10"/>
  <c r="H47" i="10" s="1"/>
  <c r="R39" i="10"/>
  <c r="I47" i="10" s="1"/>
  <c r="L39" i="10"/>
  <c r="C47" i="10" s="1"/>
  <c r="W39" i="10"/>
  <c r="M23" i="10"/>
  <c r="D31" i="10" s="1"/>
  <c r="N23" i="10"/>
  <c r="E31" i="10" s="1"/>
  <c r="O23" i="10"/>
  <c r="F31" i="10" s="1"/>
  <c r="P23" i="10"/>
  <c r="G31" i="10" s="1"/>
  <c r="Q23" i="10"/>
  <c r="H31" i="10" s="1"/>
  <c r="R23" i="10"/>
  <c r="I31" i="10" s="1"/>
  <c r="L23" i="10"/>
  <c r="C31" i="10" s="1"/>
  <c r="W23" i="10"/>
  <c r="K2" i="9"/>
  <c r="J8" i="16"/>
  <c r="J6" i="16"/>
  <c r="K6" i="16"/>
  <c r="K8" i="16"/>
  <c r="W114" i="10"/>
  <c r="M114" i="10"/>
  <c r="D122" i="10" s="1"/>
  <c r="N114" i="10"/>
  <c r="E122" i="10" s="1"/>
  <c r="O114" i="10"/>
  <c r="F122" i="10" s="1"/>
  <c r="P114" i="10"/>
  <c r="G122" i="10" s="1"/>
  <c r="Q114" i="10"/>
  <c r="H122" i="10" s="1"/>
  <c r="R114" i="10"/>
  <c r="I122" i="10" s="1"/>
  <c r="L114" i="10"/>
  <c r="C122" i="10" s="1"/>
  <c r="W38" i="10"/>
  <c r="M130" i="10"/>
  <c r="D138" i="10" s="1"/>
  <c r="N130" i="10"/>
  <c r="E138" i="10" s="1"/>
  <c r="O130" i="10"/>
  <c r="F138" i="10" s="1"/>
  <c r="P130" i="10"/>
  <c r="G138" i="10" s="1"/>
  <c r="Q130" i="10"/>
  <c r="H138" i="10" s="1"/>
  <c r="R130" i="10"/>
  <c r="I138" i="10" s="1"/>
  <c r="W130" i="10"/>
  <c r="L130" i="10"/>
  <c r="C138" i="10" s="1"/>
  <c r="L129" i="10"/>
  <c r="C137" i="10" s="1"/>
  <c r="M70" i="10"/>
  <c r="D78" i="10" s="1"/>
  <c r="N70" i="10"/>
  <c r="E78" i="10" s="1"/>
  <c r="O70" i="10"/>
  <c r="F78" i="10" s="1"/>
  <c r="P70" i="10"/>
  <c r="G78" i="10" s="1"/>
  <c r="Q70" i="10"/>
  <c r="H78" i="10" s="1"/>
  <c r="R70" i="10"/>
  <c r="I78" i="10" s="1"/>
  <c r="W70" i="10"/>
  <c r="L70" i="10"/>
  <c r="C78" i="10" s="1"/>
  <c r="W54" i="10"/>
  <c r="M54" i="10"/>
  <c r="D62" i="10" s="1"/>
  <c r="N54" i="10"/>
  <c r="E62" i="10" s="1"/>
  <c r="O54" i="10"/>
  <c r="F62" i="10" s="1"/>
  <c r="P54" i="10"/>
  <c r="G62" i="10" s="1"/>
  <c r="Q54" i="10"/>
  <c r="H62" i="10" s="1"/>
  <c r="R54" i="10"/>
  <c r="I62" i="10" s="1"/>
  <c r="L54" i="10"/>
  <c r="C62" i="10" s="1"/>
  <c r="L53" i="10"/>
  <c r="M38" i="10"/>
  <c r="D46" i="10" s="1"/>
  <c r="N38" i="10"/>
  <c r="E46" i="10" s="1"/>
  <c r="O38" i="10"/>
  <c r="F46" i="10" s="1"/>
  <c r="P38" i="10"/>
  <c r="G46" i="10" s="1"/>
  <c r="Q38" i="10"/>
  <c r="H46" i="10" s="1"/>
  <c r="R38" i="10"/>
  <c r="I46" i="10" s="1"/>
  <c r="L38" i="10"/>
  <c r="C46" i="10" s="1"/>
  <c r="W37" i="10"/>
  <c r="M22" i="10"/>
  <c r="D30" i="10" s="1"/>
  <c r="N22" i="10"/>
  <c r="E30" i="10" s="1"/>
  <c r="O22" i="10"/>
  <c r="F30" i="10" s="1"/>
  <c r="P22" i="10"/>
  <c r="G30" i="10" s="1"/>
  <c r="Q22" i="10"/>
  <c r="H30" i="10" s="1"/>
  <c r="R22" i="10"/>
  <c r="I30" i="10" s="1"/>
  <c r="L22" i="10"/>
  <c r="C30" i="10" s="1"/>
  <c r="W22" i="10"/>
  <c r="J7" i="16"/>
  <c r="G16" i="16" s="1"/>
  <c r="K7" i="16"/>
  <c r="K10" i="16"/>
  <c r="M132" i="10"/>
  <c r="D140" i="10" s="1"/>
  <c r="N132" i="10"/>
  <c r="E140" i="10" s="1"/>
  <c r="O132" i="10"/>
  <c r="F140" i="10" s="1"/>
  <c r="P132" i="10"/>
  <c r="G140" i="10" s="1"/>
  <c r="Q132" i="10"/>
  <c r="H140" i="10" s="1"/>
  <c r="R132" i="10"/>
  <c r="I140" i="10" s="1"/>
  <c r="L132" i="10"/>
  <c r="C140" i="10" s="1"/>
  <c r="M129" i="10"/>
  <c r="D137" i="10" s="1"/>
  <c r="N129" i="10"/>
  <c r="E137" i="10" s="1"/>
  <c r="O129" i="10"/>
  <c r="F137" i="10" s="1"/>
  <c r="P129" i="10"/>
  <c r="G137" i="10" s="1"/>
  <c r="Q129" i="10"/>
  <c r="H137" i="10" s="1"/>
  <c r="R129" i="10"/>
  <c r="I137" i="10" s="1"/>
  <c r="L128" i="10"/>
  <c r="C136" i="10" s="1"/>
  <c r="M128" i="10"/>
  <c r="D136" i="10" s="1"/>
  <c r="N128" i="10"/>
  <c r="E136" i="10" s="1"/>
  <c r="O128" i="10"/>
  <c r="F136" i="10" s="1"/>
  <c r="P128" i="10"/>
  <c r="G136" i="10" s="1"/>
  <c r="Q128" i="10"/>
  <c r="H136" i="10" s="1"/>
  <c r="R128" i="10"/>
  <c r="I136" i="10" s="1"/>
  <c r="W132" i="10"/>
  <c r="W129" i="10"/>
  <c r="W128" i="10"/>
  <c r="L16" i="9"/>
  <c r="L17" i="9"/>
  <c r="M17" i="9"/>
  <c r="N17" i="9"/>
  <c r="O17" i="9"/>
  <c r="P17" i="9"/>
  <c r="Q17" i="9"/>
  <c r="R17" i="9"/>
  <c r="L18" i="9"/>
  <c r="M18" i="9"/>
  <c r="O18" i="9"/>
  <c r="P18" i="9"/>
  <c r="Q18" i="9"/>
  <c r="L19" i="9"/>
  <c r="M19" i="9"/>
  <c r="N19" i="9"/>
  <c r="O19" i="9"/>
  <c r="P19" i="9"/>
  <c r="Q19" i="9"/>
  <c r="R19" i="9"/>
  <c r="L20" i="9"/>
  <c r="N20" i="9"/>
  <c r="O20" i="9"/>
  <c r="P20" i="9"/>
  <c r="Q20" i="9"/>
  <c r="R20" i="9"/>
  <c r="L21" i="9"/>
  <c r="M21" i="9"/>
  <c r="N21" i="9"/>
  <c r="O21" i="9"/>
  <c r="P21" i="9"/>
  <c r="Q21" i="9"/>
  <c r="R21" i="9"/>
  <c r="L22" i="9"/>
  <c r="M22" i="9"/>
  <c r="N22" i="9"/>
  <c r="O22" i="9"/>
  <c r="P22" i="9"/>
  <c r="Q22" i="9"/>
  <c r="R22" i="9"/>
  <c r="L23" i="9"/>
  <c r="M23" i="9"/>
  <c r="N23" i="9"/>
  <c r="O23" i="9"/>
  <c r="P23" i="9"/>
  <c r="Q23" i="9"/>
  <c r="R23" i="9"/>
  <c r="L24" i="9"/>
  <c r="M24" i="9"/>
  <c r="N24" i="9"/>
  <c r="O24" i="9"/>
  <c r="P24" i="9"/>
  <c r="Q24" i="9"/>
  <c r="R24" i="9"/>
  <c r="M16" i="9"/>
  <c r="N16" i="9"/>
  <c r="O16" i="9"/>
  <c r="P16" i="9"/>
  <c r="Q16" i="9"/>
  <c r="R16" i="9"/>
  <c r="L5" i="9"/>
  <c r="M5" i="9"/>
  <c r="N5" i="9"/>
  <c r="O5" i="9"/>
  <c r="P5" i="9"/>
  <c r="Q5" i="9"/>
  <c r="R5" i="9"/>
  <c r="N6" i="9"/>
  <c r="P6" i="9"/>
  <c r="Q6" i="9"/>
  <c r="M7" i="9"/>
  <c r="N7" i="9"/>
  <c r="O7" i="9"/>
  <c r="P7" i="9"/>
  <c r="Q7" i="9"/>
  <c r="R7" i="9"/>
  <c r="M8" i="9"/>
  <c r="N8" i="9"/>
  <c r="O8" i="9"/>
  <c r="P8" i="9"/>
  <c r="Q8" i="9"/>
  <c r="R8" i="9"/>
  <c r="L9" i="9"/>
  <c r="M9" i="9"/>
  <c r="N9" i="9"/>
  <c r="O9" i="9"/>
  <c r="P9" i="9"/>
  <c r="Q9" i="9"/>
  <c r="R9" i="9"/>
  <c r="L10" i="9"/>
  <c r="M10" i="9"/>
  <c r="N10" i="9"/>
  <c r="O10" i="9"/>
  <c r="P10" i="9"/>
  <c r="Q10" i="9"/>
  <c r="R10" i="9"/>
  <c r="L11" i="9"/>
  <c r="M11" i="9"/>
  <c r="N11" i="9"/>
  <c r="O11" i="9"/>
  <c r="P11" i="9"/>
  <c r="Q11" i="9"/>
  <c r="R11" i="9"/>
  <c r="L12" i="9"/>
  <c r="M12" i="9"/>
  <c r="N12" i="9"/>
  <c r="O12" i="9"/>
  <c r="P12" i="9"/>
  <c r="Q12" i="9"/>
  <c r="R12" i="9"/>
  <c r="M4" i="9"/>
  <c r="N4" i="9"/>
  <c r="O4" i="9"/>
  <c r="P4" i="9"/>
  <c r="Q4" i="9"/>
  <c r="R4" i="9"/>
  <c r="N157" i="19"/>
  <c r="M157" i="19"/>
  <c r="N156" i="19"/>
  <c r="M156" i="19"/>
  <c r="N155" i="19"/>
  <c r="M155" i="19"/>
  <c r="N154" i="19"/>
  <c r="O154" i="19" s="1"/>
  <c r="Y22" i="19" s="1"/>
  <c r="M154" i="19"/>
  <c r="N153" i="19"/>
  <c r="M153" i="19"/>
  <c r="N152" i="19"/>
  <c r="O152" i="19" s="1"/>
  <c r="Y20" i="19" s="1"/>
  <c r="M152" i="19"/>
  <c r="N151" i="19"/>
  <c r="M151" i="19"/>
  <c r="N150" i="19"/>
  <c r="M150" i="19"/>
  <c r="N149" i="19"/>
  <c r="M149" i="19"/>
  <c r="N135" i="19"/>
  <c r="M135" i="19"/>
  <c r="N134" i="19"/>
  <c r="O134" i="19" s="1"/>
  <c r="X24" i="19" s="1"/>
  <c r="M134" i="19"/>
  <c r="N133" i="19"/>
  <c r="M133" i="19"/>
  <c r="N132" i="19"/>
  <c r="O132" i="19" s="1"/>
  <c r="X22" i="19" s="1"/>
  <c r="M132" i="19"/>
  <c r="N131" i="19"/>
  <c r="O131" i="19" s="1"/>
  <c r="X21" i="19" s="1"/>
  <c r="M131" i="19"/>
  <c r="N130" i="19"/>
  <c r="M130" i="19"/>
  <c r="N129" i="19"/>
  <c r="M129" i="19"/>
  <c r="N128" i="19"/>
  <c r="M128" i="19"/>
  <c r="N127" i="19"/>
  <c r="M127" i="19"/>
  <c r="N113" i="19"/>
  <c r="M113" i="19"/>
  <c r="N112" i="19"/>
  <c r="M112" i="19"/>
  <c r="N111" i="19"/>
  <c r="M111" i="19"/>
  <c r="N110" i="19"/>
  <c r="M110" i="19"/>
  <c r="O110" i="19" s="1"/>
  <c r="W22" i="19" s="1"/>
  <c r="N109" i="19"/>
  <c r="M109" i="19"/>
  <c r="N108" i="19"/>
  <c r="M108" i="19"/>
  <c r="N107" i="19"/>
  <c r="M107" i="19"/>
  <c r="N106" i="19"/>
  <c r="M106" i="19"/>
  <c r="N105" i="19"/>
  <c r="M105" i="19"/>
  <c r="N91" i="19"/>
  <c r="M91" i="19"/>
  <c r="N90" i="19"/>
  <c r="M90" i="19"/>
  <c r="N89" i="19"/>
  <c r="M89" i="19"/>
  <c r="O89" i="19" s="1"/>
  <c r="V23" i="19" s="1"/>
  <c r="N88" i="19"/>
  <c r="M88" i="19"/>
  <c r="N87" i="19"/>
  <c r="M87" i="19"/>
  <c r="N86" i="19"/>
  <c r="M86" i="19"/>
  <c r="N85" i="19"/>
  <c r="M85" i="19"/>
  <c r="N84" i="19"/>
  <c r="M84" i="19"/>
  <c r="N83" i="19"/>
  <c r="M83" i="19"/>
  <c r="N69" i="19"/>
  <c r="O69" i="19" s="1"/>
  <c r="U25" i="19" s="1"/>
  <c r="M69" i="19"/>
  <c r="N68" i="19"/>
  <c r="M68" i="19"/>
  <c r="O68" i="19" s="1"/>
  <c r="U24" i="19" s="1"/>
  <c r="N67" i="19"/>
  <c r="M67" i="19"/>
  <c r="N66" i="19"/>
  <c r="M66" i="19"/>
  <c r="N65" i="19"/>
  <c r="M65" i="19"/>
  <c r="N64" i="19"/>
  <c r="M64" i="19"/>
  <c r="N63" i="19"/>
  <c r="M63" i="19"/>
  <c r="O62" i="19"/>
  <c r="U18" i="19" s="1"/>
  <c r="N62" i="19"/>
  <c r="M62" i="19"/>
  <c r="N61" i="19"/>
  <c r="M61" i="19"/>
  <c r="N47" i="19"/>
  <c r="M47" i="19"/>
  <c r="N46" i="19"/>
  <c r="M46" i="19"/>
  <c r="N45" i="19"/>
  <c r="M45" i="19"/>
  <c r="N44" i="19"/>
  <c r="M44" i="19"/>
  <c r="N43" i="19"/>
  <c r="M43" i="19"/>
  <c r="O42" i="19"/>
  <c r="T20" i="19" s="1"/>
  <c r="N42" i="19"/>
  <c r="M42" i="19"/>
  <c r="N41" i="19"/>
  <c r="M41" i="19"/>
  <c r="O41" i="19" s="1"/>
  <c r="T19" i="19" s="1"/>
  <c r="N40" i="19"/>
  <c r="M40" i="19"/>
  <c r="N39" i="19"/>
  <c r="M39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M85" i="10"/>
  <c r="D92" i="10" s="1"/>
  <c r="N85" i="10"/>
  <c r="E92" i="10" s="1"/>
  <c r="O85" i="10"/>
  <c r="F92" i="10" s="1"/>
  <c r="P85" i="10"/>
  <c r="G92" i="10" s="1"/>
  <c r="Q85" i="10"/>
  <c r="H92" i="10" s="1"/>
  <c r="R85" i="10"/>
  <c r="I92" i="10" s="1"/>
  <c r="L85" i="10"/>
  <c r="C92" i="10" s="1"/>
  <c r="M116" i="10"/>
  <c r="D124" i="10" s="1"/>
  <c r="N116" i="10"/>
  <c r="E124" i="10" s="1"/>
  <c r="O116" i="10"/>
  <c r="F124" i="10" s="1"/>
  <c r="P116" i="10"/>
  <c r="G124" i="10" s="1"/>
  <c r="Q116" i="10"/>
  <c r="H124" i="10" s="1"/>
  <c r="R116" i="10"/>
  <c r="I124" i="10" s="1"/>
  <c r="M113" i="10"/>
  <c r="D121" i="10" s="1"/>
  <c r="N113" i="10"/>
  <c r="E121" i="10" s="1"/>
  <c r="O113" i="10"/>
  <c r="F121" i="10" s="1"/>
  <c r="P113" i="10"/>
  <c r="G121" i="10" s="1"/>
  <c r="Q113" i="10"/>
  <c r="H121" i="10" s="1"/>
  <c r="R113" i="10"/>
  <c r="I121" i="10" s="1"/>
  <c r="M112" i="10"/>
  <c r="D120" i="10" s="1"/>
  <c r="N112" i="10"/>
  <c r="E120" i="10" s="1"/>
  <c r="O112" i="10"/>
  <c r="F120" i="10" s="1"/>
  <c r="P112" i="10"/>
  <c r="G120" i="10" s="1"/>
  <c r="Q112" i="10"/>
  <c r="H120" i="10" s="1"/>
  <c r="R112" i="10"/>
  <c r="I120" i="10" s="1"/>
  <c r="L116" i="10"/>
  <c r="C124" i="10" s="1"/>
  <c r="L113" i="10"/>
  <c r="C121" i="10" s="1"/>
  <c r="L112" i="10"/>
  <c r="C120" i="10" s="1"/>
  <c r="W116" i="10"/>
  <c r="W113" i="10"/>
  <c r="W112" i="10"/>
  <c r="M98" i="10"/>
  <c r="D105" i="10" s="1"/>
  <c r="N98" i="10"/>
  <c r="E105" i="10" s="1"/>
  <c r="O98" i="10"/>
  <c r="F105" i="10" s="1"/>
  <c r="P98" i="10"/>
  <c r="G105" i="10" s="1"/>
  <c r="Q98" i="10"/>
  <c r="H105" i="10" s="1"/>
  <c r="R98" i="10"/>
  <c r="I105" i="10" s="1"/>
  <c r="L98" i="10"/>
  <c r="C105" i="10" s="1"/>
  <c r="M101" i="10"/>
  <c r="D108" i="10" s="1"/>
  <c r="N101" i="10"/>
  <c r="E108" i="10" s="1"/>
  <c r="O101" i="10"/>
  <c r="F108" i="10" s="1"/>
  <c r="P101" i="10"/>
  <c r="G108" i="10" s="1"/>
  <c r="Q101" i="10"/>
  <c r="H108" i="10" s="1"/>
  <c r="R101" i="10"/>
  <c r="I108" i="10" s="1"/>
  <c r="L101" i="10"/>
  <c r="C108" i="10" s="1"/>
  <c r="M99" i="10"/>
  <c r="D106" i="10" s="1"/>
  <c r="N99" i="10"/>
  <c r="E106" i="10" s="1"/>
  <c r="O99" i="10"/>
  <c r="F106" i="10" s="1"/>
  <c r="P99" i="10"/>
  <c r="G106" i="10" s="1"/>
  <c r="Q99" i="10"/>
  <c r="H106" i="10" s="1"/>
  <c r="R99" i="10"/>
  <c r="I106" i="10" s="1"/>
  <c r="L99" i="10"/>
  <c r="C106" i="10" s="1"/>
  <c r="W85" i="10"/>
  <c r="M87" i="10"/>
  <c r="D94" i="10" s="1"/>
  <c r="N87" i="10"/>
  <c r="E94" i="10" s="1"/>
  <c r="O87" i="10"/>
  <c r="F94" i="10" s="1"/>
  <c r="P87" i="10"/>
  <c r="G94" i="10" s="1"/>
  <c r="Q87" i="10"/>
  <c r="H94" i="10" s="1"/>
  <c r="R87" i="10"/>
  <c r="I94" i="10" s="1"/>
  <c r="L87" i="10"/>
  <c r="C94" i="10" s="1"/>
  <c r="M84" i="10"/>
  <c r="D91" i="10" s="1"/>
  <c r="N84" i="10"/>
  <c r="E91" i="10" s="1"/>
  <c r="O84" i="10"/>
  <c r="F91" i="10" s="1"/>
  <c r="P84" i="10"/>
  <c r="G91" i="10" s="1"/>
  <c r="Q84" i="10"/>
  <c r="H91" i="10" s="1"/>
  <c r="R84" i="10"/>
  <c r="I91" i="10" s="1"/>
  <c r="L84" i="10"/>
  <c r="C91" i="10" s="1"/>
  <c r="M72" i="10"/>
  <c r="D80" i="10" s="1"/>
  <c r="N72" i="10"/>
  <c r="E80" i="10" s="1"/>
  <c r="O72" i="10"/>
  <c r="F80" i="10" s="1"/>
  <c r="P72" i="10"/>
  <c r="G80" i="10" s="1"/>
  <c r="Q72" i="10"/>
  <c r="H80" i="10" s="1"/>
  <c r="R72" i="10"/>
  <c r="I80" i="10" s="1"/>
  <c r="L72" i="10"/>
  <c r="C80" i="10" s="1"/>
  <c r="M69" i="10"/>
  <c r="D77" i="10" s="1"/>
  <c r="N69" i="10"/>
  <c r="E77" i="10" s="1"/>
  <c r="O69" i="10"/>
  <c r="F77" i="10" s="1"/>
  <c r="P69" i="10"/>
  <c r="G77" i="10" s="1"/>
  <c r="Q69" i="10"/>
  <c r="H77" i="10" s="1"/>
  <c r="R69" i="10"/>
  <c r="I77" i="10" s="1"/>
  <c r="L69" i="10"/>
  <c r="C77" i="10" s="1"/>
  <c r="M68" i="10"/>
  <c r="D76" i="10" s="1"/>
  <c r="N68" i="10"/>
  <c r="E76" i="10" s="1"/>
  <c r="O68" i="10"/>
  <c r="F76" i="10" s="1"/>
  <c r="P68" i="10"/>
  <c r="G76" i="10" s="1"/>
  <c r="Q68" i="10"/>
  <c r="H76" i="10" s="1"/>
  <c r="R68" i="10"/>
  <c r="I76" i="10" s="1"/>
  <c r="L68" i="10"/>
  <c r="C76" i="10" s="1"/>
  <c r="W101" i="10"/>
  <c r="W99" i="10"/>
  <c r="W98" i="10"/>
  <c r="W87" i="10"/>
  <c r="W84" i="10"/>
  <c r="W72" i="10"/>
  <c r="W69" i="10"/>
  <c r="W68" i="10"/>
  <c r="Q52" i="10"/>
  <c r="H60" i="10" s="1"/>
  <c r="W56" i="10"/>
  <c r="W53" i="10"/>
  <c r="W52" i="10"/>
  <c r="W40" i="10"/>
  <c r="W36" i="10"/>
  <c r="L20" i="10"/>
  <c r="C28" i="10" s="1"/>
  <c r="N157" i="15"/>
  <c r="M157" i="15"/>
  <c r="N156" i="15"/>
  <c r="M156" i="15"/>
  <c r="N155" i="15"/>
  <c r="M155" i="15"/>
  <c r="N154" i="15"/>
  <c r="M154" i="15"/>
  <c r="N153" i="15"/>
  <c r="M153" i="15"/>
  <c r="N152" i="15"/>
  <c r="M152" i="15"/>
  <c r="N151" i="15"/>
  <c r="M151" i="15"/>
  <c r="N150" i="15"/>
  <c r="M150" i="15"/>
  <c r="N149" i="15"/>
  <c r="M149" i="15"/>
  <c r="N135" i="15"/>
  <c r="M135" i="15"/>
  <c r="N134" i="15"/>
  <c r="M134" i="15"/>
  <c r="N133" i="15"/>
  <c r="M133" i="15"/>
  <c r="N132" i="15"/>
  <c r="M132" i="15"/>
  <c r="N131" i="15"/>
  <c r="M131" i="15"/>
  <c r="N130" i="15"/>
  <c r="M130" i="15"/>
  <c r="N129" i="15"/>
  <c r="M129" i="15"/>
  <c r="N128" i="15"/>
  <c r="M128" i="15"/>
  <c r="N127" i="15"/>
  <c r="M127" i="15"/>
  <c r="N113" i="15"/>
  <c r="M113" i="15"/>
  <c r="N112" i="15"/>
  <c r="M112" i="15"/>
  <c r="N111" i="15"/>
  <c r="M111" i="15"/>
  <c r="N110" i="15"/>
  <c r="M110" i="15"/>
  <c r="N109" i="15"/>
  <c r="M109" i="15"/>
  <c r="N108" i="15"/>
  <c r="M108" i="15"/>
  <c r="N107" i="15"/>
  <c r="M107" i="15"/>
  <c r="N106" i="15"/>
  <c r="M106" i="15"/>
  <c r="N105" i="15"/>
  <c r="M105" i="15"/>
  <c r="N91" i="15"/>
  <c r="M91" i="15"/>
  <c r="N90" i="15"/>
  <c r="M90" i="15"/>
  <c r="N89" i="15"/>
  <c r="O89" i="15" s="1"/>
  <c r="V23" i="15" s="1"/>
  <c r="M89" i="15"/>
  <c r="N88" i="15"/>
  <c r="M88" i="15"/>
  <c r="N87" i="15"/>
  <c r="M87" i="15"/>
  <c r="N86" i="15"/>
  <c r="M86" i="15"/>
  <c r="N85" i="15"/>
  <c r="M85" i="15"/>
  <c r="N84" i="15"/>
  <c r="M84" i="15"/>
  <c r="N83" i="15"/>
  <c r="M83" i="15"/>
  <c r="N69" i="15"/>
  <c r="M69" i="15"/>
  <c r="N68" i="15"/>
  <c r="M68" i="15"/>
  <c r="N67" i="15"/>
  <c r="M67" i="15"/>
  <c r="N66" i="15"/>
  <c r="M66" i="15"/>
  <c r="N65" i="15"/>
  <c r="M65" i="15"/>
  <c r="N64" i="15"/>
  <c r="M64" i="15"/>
  <c r="N63" i="15"/>
  <c r="M63" i="15"/>
  <c r="N62" i="15"/>
  <c r="M62" i="15"/>
  <c r="N61" i="15"/>
  <c r="M61" i="15"/>
  <c r="N47" i="15"/>
  <c r="M47" i="15"/>
  <c r="N46" i="15"/>
  <c r="M46" i="15"/>
  <c r="N45" i="15"/>
  <c r="M45" i="15"/>
  <c r="N44" i="15"/>
  <c r="M44" i="15"/>
  <c r="N43" i="15"/>
  <c r="M43" i="15"/>
  <c r="N42" i="15"/>
  <c r="M42" i="15"/>
  <c r="N41" i="15"/>
  <c r="M41" i="15"/>
  <c r="N40" i="15"/>
  <c r="M40" i="15"/>
  <c r="N39" i="15"/>
  <c r="M39" i="15"/>
  <c r="N25" i="15"/>
  <c r="M25" i="15"/>
  <c r="N24" i="15"/>
  <c r="M24" i="15"/>
  <c r="N23" i="15"/>
  <c r="M23" i="15"/>
  <c r="N22" i="15"/>
  <c r="M22" i="15"/>
  <c r="N21" i="15"/>
  <c r="M21" i="15"/>
  <c r="N20" i="15"/>
  <c r="M20" i="15"/>
  <c r="N18" i="15"/>
  <c r="M18" i="15"/>
  <c r="N17" i="15"/>
  <c r="M17" i="15"/>
  <c r="S17" i="11"/>
  <c r="T25" i="11"/>
  <c r="N157" i="11"/>
  <c r="M157" i="11"/>
  <c r="N156" i="11"/>
  <c r="M156" i="11"/>
  <c r="N155" i="11"/>
  <c r="M155" i="11"/>
  <c r="N154" i="11"/>
  <c r="O154" i="11" s="1"/>
  <c r="Y22" i="11" s="1"/>
  <c r="M154" i="11"/>
  <c r="N152" i="11"/>
  <c r="M152" i="11"/>
  <c r="N150" i="11"/>
  <c r="O150" i="11" s="1"/>
  <c r="Y18" i="11" s="1"/>
  <c r="M150" i="11"/>
  <c r="N149" i="11"/>
  <c r="M149" i="11"/>
  <c r="N135" i="11"/>
  <c r="M135" i="11"/>
  <c r="N134" i="11"/>
  <c r="M134" i="11"/>
  <c r="N133" i="11"/>
  <c r="M133" i="11"/>
  <c r="N132" i="11"/>
  <c r="M132" i="11"/>
  <c r="M131" i="11"/>
  <c r="N130" i="11"/>
  <c r="M130" i="11"/>
  <c r="M129" i="11"/>
  <c r="N128" i="11"/>
  <c r="M128" i="11"/>
  <c r="N127" i="11"/>
  <c r="M127" i="11"/>
  <c r="N113" i="11"/>
  <c r="M113" i="11"/>
  <c r="N112" i="11"/>
  <c r="M112" i="11"/>
  <c r="N111" i="11"/>
  <c r="M111" i="11"/>
  <c r="N110" i="11"/>
  <c r="M110" i="11"/>
  <c r="M109" i="11"/>
  <c r="N108" i="11"/>
  <c r="M108" i="11"/>
  <c r="M107" i="11"/>
  <c r="N106" i="11"/>
  <c r="M106" i="11"/>
  <c r="N105" i="11"/>
  <c r="M105" i="11"/>
  <c r="N91" i="11"/>
  <c r="M91" i="11"/>
  <c r="N90" i="11"/>
  <c r="M90" i="11"/>
  <c r="N89" i="11"/>
  <c r="M89" i="11"/>
  <c r="N88" i="11"/>
  <c r="M88" i="11"/>
  <c r="M87" i="11"/>
  <c r="N86" i="11"/>
  <c r="M86" i="11"/>
  <c r="N84" i="11"/>
  <c r="M84" i="11"/>
  <c r="N83" i="11"/>
  <c r="M83" i="11"/>
  <c r="N69" i="11"/>
  <c r="M69" i="11"/>
  <c r="N68" i="11"/>
  <c r="M68" i="11"/>
  <c r="N67" i="11"/>
  <c r="M67" i="11"/>
  <c r="N66" i="11"/>
  <c r="M66" i="11"/>
  <c r="M65" i="11"/>
  <c r="N64" i="11"/>
  <c r="M64" i="11"/>
  <c r="N62" i="11"/>
  <c r="M62" i="11"/>
  <c r="N61" i="11"/>
  <c r="M61" i="11"/>
  <c r="N47" i="11"/>
  <c r="M47" i="11"/>
  <c r="N46" i="11"/>
  <c r="M46" i="11"/>
  <c r="N45" i="11"/>
  <c r="M45" i="11"/>
  <c r="N44" i="11"/>
  <c r="M44" i="11"/>
  <c r="M43" i="11"/>
  <c r="N42" i="11"/>
  <c r="M42" i="11"/>
  <c r="N40" i="11"/>
  <c r="M40" i="11"/>
  <c r="N39" i="11"/>
  <c r="M39" i="11"/>
  <c r="N25" i="11"/>
  <c r="M25" i="11"/>
  <c r="N24" i="11"/>
  <c r="M24" i="11"/>
  <c r="N23" i="11"/>
  <c r="M23" i="11"/>
  <c r="N22" i="11"/>
  <c r="M22" i="11"/>
  <c r="M21" i="11"/>
  <c r="N20" i="11"/>
  <c r="M20" i="11"/>
  <c r="M19" i="11"/>
  <c r="N18" i="11"/>
  <c r="M18" i="11"/>
  <c r="N17" i="11"/>
  <c r="M17" i="11"/>
  <c r="M52" i="10"/>
  <c r="D60" i="10" s="1"/>
  <c r="N52" i="10"/>
  <c r="E60" i="10" s="1"/>
  <c r="O52" i="10"/>
  <c r="F60" i="10" s="1"/>
  <c r="P52" i="10"/>
  <c r="G60" i="10" s="1"/>
  <c r="R52" i="10"/>
  <c r="I60" i="10" s="1"/>
  <c r="M53" i="10"/>
  <c r="D61" i="10" s="1"/>
  <c r="N53" i="10"/>
  <c r="E61" i="10" s="1"/>
  <c r="O53" i="10"/>
  <c r="F61" i="10" s="1"/>
  <c r="P53" i="10"/>
  <c r="G61" i="10" s="1"/>
  <c r="Q53" i="10"/>
  <c r="H61" i="10" s="1"/>
  <c r="R53" i="10"/>
  <c r="I61" i="10" s="1"/>
  <c r="M56" i="10"/>
  <c r="D64" i="10" s="1"/>
  <c r="N56" i="10"/>
  <c r="E64" i="10" s="1"/>
  <c r="O56" i="10"/>
  <c r="F64" i="10" s="1"/>
  <c r="P56" i="10"/>
  <c r="G64" i="10" s="1"/>
  <c r="Q56" i="10"/>
  <c r="H64" i="10" s="1"/>
  <c r="R56" i="10"/>
  <c r="I64" i="10" s="1"/>
  <c r="L52" i="10"/>
  <c r="C60" i="10" s="1"/>
  <c r="C61" i="10"/>
  <c r="L56" i="10"/>
  <c r="C64" i="10" s="1"/>
  <c r="M40" i="10"/>
  <c r="D48" i="10" s="1"/>
  <c r="N40" i="10"/>
  <c r="E48" i="10" s="1"/>
  <c r="O40" i="10"/>
  <c r="F48" i="10" s="1"/>
  <c r="P40" i="10"/>
  <c r="G48" i="10" s="1"/>
  <c r="Q40" i="10"/>
  <c r="H48" i="10" s="1"/>
  <c r="R40" i="10"/>
  <c r="I48" i="10" s="1"/>
  <c r="M37" i="10"/>
  <c r="D45" i="10" s="1"/>
  <c r="N37" i="10"/>
  <c r="E45" i="10" s="1"/>
  <c r="O37" i="10"/>
  <c r="F45" i="10" s="1"/>
  <c r="P37" i="10"/>
  <c r="G45" i="10" s="1"/>
  <c r="Q37" i="10"/>
  <c r="H45" i="10" s="1"/>
  <c r="R37" i="10"/>
  <c r="I45" i="10" s="1"/>
  <c r="M36" i="10"/>
  <c r="D44" i="10" s="1"/>
  <c r="N36" i="10"/>
  <c r="E44" i="10" s="1"/>
  <c r="O36" i="10"/>
  <c r="F44" i="10" s="1"/>
  <c r="P36" i="10"/>
  <c r="G44" i="10" s="1"/>
  <c r="Q36" i="10"/>
  <c r="H44" i="10" s="1"/>
  <c r="R36" i="10"/>
  <c r="I44" i="10" s="1"/>
  <c r="L40" i="10"/>
  <c r="C48" i="10" s="1"/>
  <c r="L37" i="10"/>
  <c r="C45" i="10" s="1"/>
  <c r="L36" i="10"/>
  <c r="C44" i="10" s="1"/>
  <c r="L21" i="10"/>
  <c r="C29" i="10" s="1"/>
  <c r="M24" i="10"/>
  <c r="D32" i="10" s="1"/>
  <c r="N24" i="10"/>
  <c r="E32" i="10" s="1"/>
  <c r="O24" i="10"/>
  <c r="F32" i="10" s="1"/>
  <c r="P24" i="10"/>
  <c r="G32" i="10" s="1"/>
  <c r="Q24" i="10"/>
  <c r="H32" i="10" s="1"/>
  <c r="R24" i="10"/>
  <c r="I32" i="10" s="1"/>
  <c r="M21" i="10"/>
  <c r="D29" i="10" s="1"/>
  <c r="N21" i="10"/>
  <c r="E29" i="10" s="1"/>
  <c r="O21" i="10"/>
  <c r="F29" i="10" s="1"/>
  <c r="P21" i="10"/>
  <c r="G29" i="10" s="1"/>
  <c r="Q21" i="10"/>
  <c r="H29" i="10" s="1"/>
  <c r="R21" i="10"/>
  <c r="I29" i="10" s="1"/>
  <c r="M20" i="10"/>
  <c r="D28" i="10" s="1"/>
  <c r="N20" i="10"/>
  <c r="E28" i="10" s="1"/>
  <c r="O20" i="10"/>
  <c r="F28" i="10" s="1"/>
  <c r="P20" i="10"/>
  <c r="G28" i="10" s="1"/>
  <c r="Q20" i="10"/>
  <c r="H28" i="10" s="1"/>
  <c r="R20" i="10"/>
  <c r="I28" i="10" s="1"/>
  <c r="L24" i="10"/>
  <c r="C32" i="10" s="1"/>
  <c r="W24" i="10"/>
  <c r="W21" i="10"/>
  <c r="W20" i="10"/>
  <c r="M6" i="10"/>
  <c r="D11" i="10" s="1"/>
  <c r="N6" i="10"/>
  <c r="E11" i="10" s="1"/>
  <c r="O6" i="10"/>
  <c r="F11" i="10" s="1"/>
  <c r="P6" i="10"/>
  <c r="G11" i="10" s="1"/>
  <c r="Q6" i="10"/>
  <c r="H11" i="10" s="1"/>
  <c r="R6" i="10"/>
  <c r="I11" i="10" s="1"/>
  <c r="M5" i="10"/>
  <c r="D10" i="10" s="1"/>
  <c r="N5" i="10"/>
  <c r="E10" i="10" s="1"/>
  <c r="O5" i="10"/>
  <c r="F10" i="10" s="1"/>
  <c r="P5" i="10"/>
  <c r="G10" i="10" s="1"/>
  <c r="Q5" i="10"/>
  <c r="H10" i="10" s="1"/>
  <c r="R5" i="10"/>
  <c r="I10" i="10" s="1"/>
  <c r="W5" i="10"/>
  <c r="W6" i="10"/>
  <c r="L6" i="10"/>
  <c r="C11" i="10" s="1"/>
  <c r="L5" i="10"/>
  <c r="C10" i="10" s="1"/>
  <c r="M4" i="10"/>
  <c r="D9" i="10" s="1"/>
  <c r="N4" i="10"/>
  <c r="E9" i="10" s="1"/>
  <c r="O4" i="10"/>
  <c r="F9" i="10" s="1"/>
  <c r="P4" i="10"/>
  <c r="G9" i="10" s="1"/>
  <c r="Q4" i="10"/>
  <c r="H9" i="10" s="1"/>
  <c r="R4" i="10"/>
  <c r="I9" i="10" s="1"/>
  <c r="L4" i="10"/>
  <c r="C9" i="10" s="1"/>
  <c r="W4" i="10"/>
  <c r="N157" i="8"/>
  <c r="M157" i="8"/>
  <c r="N156" i="8"/>
  <c r="M156" i="8"/>
  <c r="N155" i="8"/>
  <c r="M155" i="8"/>
  <c r="N154" i="8"/>
  <c r="M154" i="8"/>
  <c r="M153" i="8"/>
  <c r="N152" i="8"/>
  <c r="M152" i="8"/>
  <c r="M151" i="8"/>
  <c r="N150" i="8"/>
  <c r="M150" i="8"/>
  <c r="N149" i="8"/>
  <c r="M149" i="8"/>
  <c r="N135" i="8"/>
  <c r="M135" i="8"/>
  <c r="N134" i="8"/>
  <c r="M134" i="8"/>
  <c r="N133" i="8"/>
  <c r="M133" i="8"/>
  <c r="N132" i="8"/>
  <c r="M132" i="8"/>
  <c r="M131" i="8"/>
  <c r="O131" i="8" s="1"/>
  <c r="X21" i="8" s="1"/>
  <c r="N130" i="8"/>
  <c r="M130" i="8"/>
  <c r="M129" i="8"/>
  <c r="N128" i="8"/>
  <c r="M128" i="8"/>
  <c r="N127" i="8"/>
  <c r="M127" i="8"/>
  <c r="N113" i="8"/>
  <c r="M113" i="8"/>
  <c r="N112" i="8"/>
  <c r="M112" i="8"/>
  <c r="N111" i="8"/>
  <c r="M111" i="8"/>
  <c r="N110" i="8"/>
  <c r="M110" i="8"/>
  <c r="M109" i="8"/>
  <c r="N108" i="8"/>
  <c r="M108" i="8"/>
  <c r="M107" i="8"/>
  <c r="N106" i="8"/>
  <c r="M106" i="8"/>
  <c r="N105" i="8"/>
  <c r="M105" i="8"/>
  <c r="N91" i="8"/>
  <c r="M91" i="8"/>
  <c r="N90" i="8"/>
  <c r="M90" i="8"/>
  <c r="N89" i="8"/>
  <c r="M89" i="8"/>
  <c r="N88" i="8"/>
  <c r="M88" i="8"/>
  <c r="M87" i="8"/>
  <c r="N86" i="8"/>
  <c r="M86" i="8"/>
  <c r="M85" i="8"/>
  <c r="N84" i="8"/>
  <c r="M84" i="8"/>
  <c r="N83" i="8"/>
  <c r="M83" i="8"/>
  <c r="N69" i="8"/>
  <c r="M69" i="8"/>
  <c r="N68" i="8"/>
  <c r="M68" i="8"/>
  <c r="N67" i="8"/>
  <c r="M67" i="8"/>
  <c r="N66" i="8"/>
  <c r="M66" i="8"/>
  <c r="M65" i="8"/>
  <c r="N64" i="8"/>
  <c r="M64" i="8"/>
  <c r="O63" i="8"/>
  <c r="U19" i="8" s="1"/>
  <c r="N62" i="8"/>
  <c r="M62" i="8"/>
  <c r="N61" i="8"/>
  <c r="M61" i="8"/>
  <c r="N47" i="8"/>
  <c r="M47" i="8"/>
  <c r="N46" i="8"/>
  <c r="M46" i="8"/>
  <c r="N45" i="8"/>
  <c r="O45" i="8" s="1"/>
  <c r="T23" i="8" s="1"/>
  <c r="M45" i="8"/>
  <c r="N44" i="8"/>
  <c r="M44" i="8"/>
  <c r="M43" i="8"/>
  <c r="N42" i="8"/>
  <c r="M42" i="8"/>
  <c r="T19" i="8"/>
  <c r="N40" i="8"/>
  <c r="M40" i="8"/>
  <c r="N39" i="8"/>
  <c r="M39" i="8"/>
  <c r="O39" i="8" s="1"/>
  <c r="T17" i="8" s="1"/>
  <c r="N25" i="8"/>
  <c r="M25" i="8"/>
  <c r="N24" i="8"/>
  <c r="M24" i="8"/>
  <c r="N23" i="8"/>
  <c r="M23" i="8"/>
  <c r="N22" i="8"/>
  <c r="M22" i="8"/>
  <c r="M21" i="8"/>
  <c r="N20" i="8"/>
  <c r="M20" i="8"/>
  <c r="M19" i="8"/>
  <c r="N18" i="8"/>
  <c r="M18" i="8"/>
  <c r="N17" i="8"/>
  <c r="M17" i="8"/>
  <c r="N157" i="7"/>
  <c r="M157" i="7"/>
  <c r="N156" i="7"/>
  <c r="M156" i="7"/>
  <c r="N155" i="7"/>
  <c r="M155" i="7"/>
  <c r="N154" i="7"/>
  <c r="M154" i="7"/>
  <c r="N153" i="7"/>
  <c r="M153" i="7"/>
  <c r="N152" i="7"/>
  <c r="M152" i="7"/>
  <c r="N151" i="7"/>
  <c r="M151" i="7"/>
  <c r="N150" i="7"/>
  <c r="M150" i="7"/>
  <c r="N149" i="7"/>
  <c r="M149" i="7"/>
  <c r="N135" i="7"/>
  <c r="M135" i="7"/>
  <c r="N134" i="7"/>
  <c r="O134" i="7" s="1"/>
  <c r="X24" i="7" s="1"/>
  <c r="M134" i="7"/>
  <c r="N133" i="7"/>
  <c r="M133" i="7"/>
  <c r="N132" i="7"/>
  <c r="M132" i="7"/>
  <c r="N131" i="7"/>
  <c r="M131" i="7"/>
  <c r="N130" i="7"/>
  <c r="M130" i="7"/>
  <c r="N129" i="7"/>
  <c r="M129" i="7"/>
  <c r="N128" i="7"/>
  <c r="M128" i="7"/>
  <c r="O128" i="7" s="1"/>
  <c r="X18" i="7" s="1"/>
  <c r="N127" i="7"/>
  <c r="M127" i="7"/>
  <c r="N113" i="7"/>
  <c r="O113" i="7" s="1"/>
  <c r="W25" i="7" s="1"/>
  <c r="M113" i="7"/>
  <c r="N112" i="7"/>
  <c r="M112" i="7"/>
  <c r="N111" i="7"/>
  <c r="M111" i="7"/>
  <c r="N110" i="7"/>
  <c r="M110" i="7"/>
  <c r="N109" i="7"/>
  <c r="M109" i="7"/>
  <c r="N108" i="7"/>
  <c r="M108" i="7"/>
  <c r="N107" i="7"/>
  <c r="M107" i="7"/>
  <c r="O107" i="7" s="1"/>
  <c r="W19" i="7" s="1"/>
  <c r="N106" i="7"/>
  <c r="M106" i="7"/>
  <c r="N105" i="7"/>
  <c r="O105" i="7" s="1"/>
  <c r="W17" i="7" s="1"/>
  <c r="M105" i="7"/>
  <c r="N91" i="7"/>
  <c r="M91" i="7"/>
  <c r="N90" i="7"/>
  <c r="M90" i="7"/>
  <c r="N89" i="7"/>
  <c r="M89" i="7"/>
  <c r="N88" i="7"/>
  <c r="M88" i="7"/>
  <c r="N87" i="7"/>
  <c r="M87" i="7"/>
  <c r="N86" i="7"/>
  <c r="M86" i="7"/>
  <c r="O86" i="7" s="1"/>
  <c r="V20" i="7" s="1"/>
  <c r="N85" i="7"/>
  <c r="M85" i="7"/>
  <c r="N84" i="7"/>
  <c r="M84" i="7"/>
  <c r="O84" i="7" s="1"/>
  <c r="V18" i="7" s="1"/>
  <c r="N83" i="7"/>
  <c r="M83" i="7"/>
  <c r="N69" i="7"/>
  <c r="M69" i="7"/>
  <c r="N68" i="7"/>
  <c r="M68" i="7"/>
  <c r="N67" i="7"/>
  <c r="M67" i="7"/>
  <c r="N66" i="7"/>
  <c r="O66" i="7" s="1"/>
  <c r="U22" i="7" s="1"/>
  <c r="M66" i="7"/>
  <c r="N65" i="7"/>
  <c r="M65" i="7"/>
  <c r="N64" i="7"/>
  <c r="O64" i="7" s="1"/>
  <c r="U20" i="7" s="1"/>
  <c r="M64" i="7"/>
  <c r="N63" i="7"/>
  <c r="M63" i="7"/>
  <c r="N62" i="7"/>
  <c r="O62" i="7" s="1"/>
  <c r="U18" i="7" s="1"/>
  <c r="M62" i="7"/>
  <c r="N61" i="7"/>
  <c r="M61" i="7"/>
  <c r="N47" i="7"/>
  <c r="M47" i="7"/>
  <c r="N46" i="7"/>
  <c r="M46" i="7"/>
  <c r="N45" i="7"/>
  <c r="M45" i="7"/>
  <c r="O44" i="7"/>
  <c r="T22" i="7" s="1"/>
  <c r="N44" i="7"/>
  <c r="M44" i="7"/>
  <c r="N43" i="7"/>
  <c r="M43" i="7"/>
  <c r="N42" i="7"/>
  <c r="M42" i="7"/>
  <c r="N41" i="7"/>
  <c r="M41" i="7"/>
  <c r="N40" i="7"/>
  <c r="M40" i="7"/>
  <c r="N39" i="7"/>
  <c r="O39" i="7" s="1"/>
  <c r="T17" i="7" s="1"/>
  <c r="M39" i="7"/>
  <c r="N25" i="7"/>
  <c r="M25" i="7"/>
  <c r="N24" i="7"/>
  <c r="M24" i="7"/>
  <c r="N23" i="7"/>
  <c r="O23" i="7" s="1"/>
  <c r="S23" i="7" s="1"/>
  <c r="M23" i="7"/>
  <c r="N22" i="7"/>
  <c r="M22" i="7"/>
  <c r="N21" i="7"/>
  <c r="M21" i="7"/>
  <c r="N20" i="7"/>
  <c r="M20" i="7"/>
  <c r="N19" i="7"/>
  <c r="O19" i="7" s="1"/>
  <c r="S19" i="7" s="1"/>
  <c r="M19" i="7"/>
  <c r="N18" i="7"/>
  <c r="M18" i="7"/>
  <c r="N17" i="7"/>
  <c r="M17" i="7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69" i="6"/>
  <c r="M69" i="6"/>
  <c r="N68" i="6"/>
  <c r="M68" i="6"/>
  <c r="N67" i="6"/>
  <c r="M67" i="6"/>
  <c r="N66" i="6"/>
  <c r="M66" i="6"/>
  <c r="N65" i="6"/>
  <c r="N64" i="6"/>
  <c r="N63" i="6"/>
  <c r="N62" i="6"/>
  <c r="O62" i="6" s="1"/>
  <c r="U18" i="6" s="1"/>
  <c r="M62" i="6"/>
  <c r="N61" i="6"/>
  <c r="M61" i="6"/>
  <c r="M44" i="6"/>
  <c r="N43" i="6"/>
  <c r="N24" i="6"/>
  <c r="M24" i="6"/>
  <c r="N23" i="6"/>
  <c r="M23" i="6"/>
  <c r="N20" i="6"/>
  <c r="M20" i="6"/>
  <c r="N19" i="6"/>
  <c r="M19" i="6"/>
  <c r="N18" i="6"/>
  <c r="M18" i="6"/>
  <c r="D14" i="16" l="1"/>
  <c r="E16" i="16"/>
  <c r="C16" i="16"/>
  <c r="H16" i="16"/>
  <c r="F16" i="16"/>
  <c r="M16" i="16" s="1"/>
  <c r="D16" i="16"/>
  <c r="C15" i="16"/>
  <c r="K16" i="16"/>
  <c r="T131" i="10"/>
  <c r="T115" i="10"/>
  <c r="T55" i="10"/>
  <c r="T39" i="10"/>
  <c r="T23" i="10"/>
  <c r="T114" i="10"/>
  <c r="T130" i="10"/>
  <c r="T70" i="10"/>
  <c r="T54" i="10"/>
  <c r="T38" i="10"/>
  <c r="T22" i="10"/>
  <c r="T84" i="10"/>
  <c r="C14" i="16"/>
  <c r="H18" i="16"/>
  <c r="G15" i="16"/>
  <c r="D15" i="16"/>
  <c r="G14" i="16"/>
  <c r="F18" i="16"/>
  <c r="D18" i="16"/>
  <c r="F15" i="16"/>
  <c r="F14" i="16"/>
  <c r="C18" i="16"/>
  <c r="E14" i="16"/>
  <c r="H15" i="16"/>
  <c r="G18" i="16"/>
  <c r="E15" i="16"/>
  <c r="H14" i="16"/>
  <c r="E18" i="16"/>
  <c r="T129" i="10"/>
  <c r="T128" i="10"/>
  <c r="T132" i="10"/>
  <c r="O151" i="19"/>
  <c r="Y19" i="19" s="1"/>
  <c r="O155" i="19"/>
  <c r="Y23" i="19" s="1"/>
  <c r="O130" i="19"/>
  <c r="X20" i="19" s="1"/>
  <c r="O112" i="19"/>
  <c r="W24" i="19" s="1"/>
  <c r="O105" i="19"/>
  <c r="W17" i="19" s="1"/>
  <c r="O109" i="19"/>
  <c r="W21" i="19" s="1"/>
  <c r="O113" i="19"/>
  <c r="W25" i="19" s="1"/>
  <c r="O84" i="19"/>
  <c r="V18" i="19" s="1"/>
  <c r="O88" i="19"/>
  <c r="V22" i="19" s="1"/>
  <c r="O83" i="19"/>
  <c r="V17" i="19" s="1"/>
  <c r="O91" i="19"/>
  <c r="V25" i="19" s="1"/>
  <c r="O63" i="19"/>
  <c r="U19" i="19" s="1"/>
  <c r="O67" i="19"/>
  <c r="U23" i="19" s="1"/>
  <c r="O47" i="19"/>
  <c r="T25" i="19" s="1"/>
  <c r="O46" i="19"/>
  <c r="T24" i="19" s="1"/>
  <c r="O39" i="19"/>
  <c r="T17" i="19" s="1"/>
  <c r="O24" i="19"/>
  <c r="S24" i="19" s="1"/>
  <c r="S17" i="19"/>
  <c r="O21" i="19"/>
  <c r="S21" i="19" s="1"/>
  <c r="O25" i="19"/>
  <c r="S25" i="19" s="1"/>
  <c r="O18" i="19"/>
  <c r="S18" i="19" s="1"/>
  <c r="O22" i="19"/>
  <c r="S22" i="19" s="1"/>
  <c r="O149" i="19"/>
  <c r="Y17" i="19" s="1"/>
  <c r="O156" i="19"/>
  <c r="Y24" i="19" s="1"/>
  <c r="O150" i="19"/>
  <c r="Y18" i="19" s="1"/>
  <c r="O153" i="19"/>
  <c r="Y21" i="19" s="1"/>
  <c r="O157" i="19"/>
  <c r="Y25" i="19" s="1"/>
  <c r="O129" i="19"/>
  <c r="X19" i="19" s="1"/>
  <c r="O128" i="19"/>
  <c r="X18" i="19" s="1"/>
  <c r="O135" i="19"/>
  <c r="X25" i="19" s="1"/>
  <c r="O133" i="19"/>
  <c r="X23" i="19" s="1"/>
  <c r="O127" i="19"/>
  <c r="X17" i="19" s="1"/>
  <c r="O106" i="19"/>
  <c r="W18" i="19" s="1"/>
  <c r="O107" i="19"/>
  <c r="W19" i="19" s="1"/>
  <c r="O108" i="19"/>
  <c r="W20" i="19" s="1"/>
  <c r="O111" i="19"/>
  <c r="W23" i="19" s="1"/>
  <c r="O85" i="19"/>
  <c r="V19" i="19" s="1"/>
  <c r="O86" i="19"/>
  <c r="V20" i="19" s="1"/>
  <c r="O90" i="19"/>
  <c r="V24" i="19" s="1"/>
  <c r="O87" i="19"/>
  <c r="V21" i="19" s="1"/>
  <c r="O66" i="19"/>
  <c r="U22" i="19" s="1"/>
  <c r="O61" i="19"/>
  <c r="U17" i="19" s="1"/>
  <c r="O64" i="19"/>
  <c r="U20" i="19" s="1"/>
  <c r="O65" i="19"/>
  <c r="U21" i="19" s="1"/>
  <c r="O40" i="19"/>
  <c r="T18" i="19" s="1"/>
  <c r="O43" i="19"/>
  <c r="T21" i="19" s="1"/>
  <c r="O44" i="19"/>
  <c r="T22" i="19" s="1"/>
  <c r="O45" i="19"/>
  <c r="T23" i="19" s="1"/>
  <c r="O20" i="19"/>
  <c r="S20" i="19" s="1"/>
  <c r="O23" i="19"/>
  <c r="S23" i="19" s="1"/>
  <c r="O19" i="19"/>
  <c r="S19" i="19" s="1"/>
  <c r="T116" i="10"/>
  <c r="T113" i="10"/>
  <c r="T112" i="10"/>
  <c r="T85" i="10"/>
  <c r="T72" i="10"/>
  <c r="T87" i="10"/>
  <c r="T101" i="10"/>
  <c r="T69" i="10"/>
  <c r="T99" i="10"/>
  <c r="T53" i="10"/>
  <c r="T68" i="10"/>
  <c r="T98" i="10"/>
  <c r="T21" i="10"/>
  <c r="T20" i="10"/>
  <c r="T56" i="10"/>
  <c r="T52" i="10"/>
  <c r="T37" i="10"/>
  <c r="T36" i="10"/>
  <c r="T40" i="10"/>
  <c r="T4" i="10"/>
  <c r="O88" i="15"/>
  <c r="V22" i="15" s="1"/>
  <c r="O67" i="15"/>
  <c r="U23" i="15" s="1"/>
  <c r="O151" i="15"/>
  <c r="Y19" i="15" s="1"/>
  <c r="O152" i="15"/>
  <c r="Y20" i="15" s="1"/>
  <c r="O130" i="15"/>
  <c r="X20" i="15" s="1"/>
  <c r="O131" i="15"/>
  <c r="X21" i="15" s="1"/>
  <c r="O109" i="15"/>
  <c r="W21" i="15" s="1"/>
  <c r="O110" i="15"/>
  <c r="W22" i="15" s="1"/>
  <c r="O107" i="15"/>
  <c r="W19" i="15" s="1"/>
  <c r="O111" i="15"/>
  <c r="W23" i="15" s="1"/>
  <c r="O86" i="15"/>
  <c r="V20" i="15" s="1"/>
  <c r="O90" i="15"/>
  <c r="V24" i="15" s="1"/>
  <c r="O69" i="15"/>
  <c r="U25" i="15" s="1"/>
  <c r="O68" i="15"/>
  <c r="U24" i="15" s="1"/>
  <c r="O46" i="15"/>
  <c r="T24" i="15" s="1"/>
  <c r="O39" i="15"/>
  <c r="T17" i="15" s="1"/>
  <c r="O47" i="15"/>
  <c r="T25" i="15" s="1"/>
  <c r="O45" i="15"/>
  <c r="T23" i="15" s="1"/>
  <c r="O17" i="15"/>
  <c r="S17" i="15" s="1"/>
  <c r="O18" i="15"/>
  <c r="S18" i="15" s="1"/>
  <c r="O20" i="15"/>
  <c r="S20" i="15" s="1"/>
  <c r="O22" i="15"/>
  <c r="S22" i="15" s="1"/>
  <c r="O23" i="15"/>
  <c r="S23" i="15" s="1"/>
  <c r="O24" i="15"/>
  <c r="S24" i="15" s="1"/>
  <c r="O150" i="15"/>
  <c r="Y18" i="15" s="1"/>
  <c r="O149" i="15"/>
  <c r="Y17" i="15" s="1"/>
  <c r="O154" i="15"/>
  <c r="Y22" i="15" s="1"/>
  <c r="O155" i="15"/>
  <c r="Y23" i="15" s="1"/>
  <c r="O156" i="15"/>
  <c r="Y24" i="15" s="1"/>
  <c r="O153" i="15"/>
  <c r="Y21" i="15" s="1"/>
  <c r="O157" i="15"/>
  <c r="Y25" i="15" s="1"/>
  <c r="O133" i="15"/>
  <c r="X23" i="15" s="1"/>
  <c r="O127" i="15"/>
  <c r="X17" i="15" s="1"/>
  <c r="O134" i="15"/>
  <c r="X24" i="15" s="1"/>
  <c r="O128" i="15"/>
  <c r="X18" i="15" s="1"/>
  <c r="O135" i="15"/>
  <c r="X25" i="15" s="1"/>
  <c r="O129" i="15"/>
  <c r="X19" i="15" s="1"/>
  <c r="O132" i="15"/>
  <c r="X22" i="15" s="1"/>
  <c r="O113" i="15"/>
  <c r="W25" i="15" s="1"/>
  <c r="O106" i="15"/>
  <c r="W18" i="15" s="1"/>
  <c r="O108" i="15"/>
  <c r="W20" i="15" s="1"/>
  <c r="O105" i="15"/>
  <c r="W17" i="15" s="1"/>
  <c r="O112" i="15"/>
  <c r="W24" i="15" s="1"/>
  <c r="O91" i="15"/>
  <c r="V25" i="15" s="1"/>
  <c r="O84" i="15"/>
  <c r="V18" i="15" s="1"/>
  <c r="O83" i="15"/>
  <c r="V17" i="15" s="1"/>
  <c r="O87" i="15"/>
  <c r="V21" i="15" s="1"/>
  <c r="O85" i="15"/>
  <c r="V19" i="15" s="1"/>
  <c r="O62" i="15"/>
  <c r="U18" i="15" s="1"/>
  <c r="O66" i="15"/>
  <c r="U22" i="15" s="1"/>
  <c r="O63" i="15"/>
  <c r="U19" i="15" s="1"/>
  <c r="O64" i="15"/>
  <c r="U20" i="15" s="1"/>
  <c r="O61" i="15"/>
  <c r="U17" i="15" s="1"/>
  <c r="O65" i="15"/>
  <c r="U21" i="15" s="1"/>
  <c r="O42" i="15"/>
  <c r="T20" i="15" s="1"/>
  <c r="O43" i="15"/>
  <c r="T21" i="15" s="1"/>
  <c r="O40" i="15"/>
  <c r="T18" i="15" s="1"/>
  <c r="O44" i="15"/>
  <c r="T22" i="15" s="1"/>
  <c r="T19" i="15"/>
  <c r="O21" i="15"/>
  <c r="O25" i="15"/>
  <c r="S25" i="15" s="1"/>
  <c r="O149" i="11"/>
  <c r="Y17" i="11" s="1"/>
  <c r="Y21" i="11"/>
  <c r="O133" i="11"/>
  <c r="X23" i="11" s="1"/>
  <c r="O129" i="11"/>
  <c r="X19" i="11" s="1"/>
  <c r="O127" i="11"/>
  <c r="X17" i="11" s="1"/>
  <c r="O131" i="11"/>
  <c r="X21" i="11" s="1"/>
  <c r="O113" i="11"/>
  <c r="W25" i="11" s="1"/>
  <c r="O91" i="11"/>
  <c r="V25" i="11" s="1"/>
  <c r="O89" i="11"/>
  <c r="V23" i="11" s="1"/>
  <c r="O68" i="11"/>
  <c r="U24" i="11" s="1"/>
  <c r="O61" i="11"/>
  <c r="U17" i="11" s="1"/>
  <c r="O65" i="11"/>
  <c r="U21" i="11" s="1"/>
  <c r="O22" i="11"/>
  <c r="S22" i="11" s="1"/>
  <c r="O64" i="11"/>
  <c r="U20" i="11" s="1"/>
  <c r="O43" i="11"/>
  <c r="T21" i="11" s="1"/>
  <c r="O47" i="11"/>
  <c r="O20" i="11"/>
  <c r="S20" i="11" s="1"/>
  <c r="O18" i="11"/>
  <c r="S18" i="11" s="1"/>
  <c r="O156" i="11"/>
  <c r="Y24" i="11" s="1"/>
  <c r="O157" i="11"/>
  <c r="Y25" i="11" s="1"/>
  <c r="Y19" i="11"/>
  <c r="O155" i="11"/>
  <c r="Y23" i="11" s="1"/>
  <c r="O152" i="11"/>
  <c r="Y20" i="11" s="1"/>
  <c r="O134" i="11"/>
  <c r="X24" i="11" s="1"/>
  <c r="O128" i="11"/>
  <c r="X18" i="11" s="1"/>
  <c r="O130" i="11"/>
  <c r="X20" i="11" s="1"/>
  <c r="O135" i="11"/>
  <c r="X25" i="11" s="1"/>
  <c r="O132" i="11"/>
  <c r="X22" i="11" s="1"/>
  <c r="O110" i="11"/>
  <c r="W22" i="11" s="1"/>
  <c r="O112" i="11"/>
  <c r="W24" i="11" s="1"/>
  <c r="O107" i="11"/>
  <c r="W19" i="11" s="1"/>
  <c r="O111" i="11"/>
  <c r="W23" i="11" s="1"/>
  <c r="O108" i="11"/>
  <c r="W20" i="11" s="1"/>
  <c r="O105" i="11"/>
  <c r="W17" i="11" s="1"/>
  <c r="O109" i="11"/>
  <c r="W21" i="11" s="1"/>
  <c r="O106" i="11"/>
  <c r="W18" i="11" s="1"/>
  <c r="O86" i="11"/>
  <c r="V20" i="11" s="1"/>
  <c r="O83" i="11"/>
  <c r="V17" i="11" s="1"/>
  <c r="O87" i="11"/>
  <c r="V21" i="11" s="1"/>
  <c r="O84" i="11"/>
  <c r="V18" i="11" s="1"/>
  <c r="O88" i="11"/>
  <c r="V22" i="11" s="1"/>
  <c r="O85" i="11"/>
  <c r="V19" i="11" s="1"/>
  <c r="O90" i="11"/>
  <c r="V24" i="11" s="1"/>
  <c r="O62" i="11"/>
  <c r="U18" i="11" s="1"/>
  <c r="O66" i="11"/>
  <c r="U22" i="11" s="1"/>
  <c r="O63" i="11"/>
  <c r="U19" i="11" s="1"/>
  <c r="O67" i="11"/>
  <c r="U23" i="11" s="1"/>
  <c r="O69" i="11"/>
  <c r="U25" i="11" s="1"/>
  <c r="O39" i="11"/>
  <c r="T17" i="11" s="1"/>
  <c r="O41" i="11"/>
  <c r="T19" i="11" s="1"/>
  <c r="O45" i="11"/>
  <c r="T23" i="11" s="1"/>
  <c r="O42" i="11"/>
  <c r="T20" i="11" s="1"/>
  <c r="O46" i="11"/>
  <c r="T24" i="11" s="1"/>
  <c r="O40" i="11"/>
  <c r="T18" i="11" s="1"/>
  <c r="O44" i="11"/>
  <c r="T22" i="11" s="1"/>
  <c r="O21" i="11"/>
  <c r="S21" i="11" s="1"/>
  <c r="O25" i="11"/>
  <c r="S25" i="11" s="1"/>
  <c r="O19" i="11"/>
  <c r="S19" i="11" s="1"/>
  <c r="O23" i="11"/>
  <c r="S23" i="11" s="1"/>
  <c r="O24" i="11"/>
  <c r="S24" i="11" s="1"/>
  <c r="O17" i="11"/>
  <c r="T24" i="10"/>
  <c r="T6" i="10"/>
  <c r="T5" i="10"/>
  <c r="O149" i="8"/>
  <c r="Y17" i="8" s="1"/>
  <c r="O153" i="8"/>
  <c r="Y21" i="8" s="1"/>
  <c r="O157" i="8"/>
  <c r="Y25" i="8" s="1"/>
  <c r="O155" i="8"/>
  <c r="Y23" i="8" s="1"/>
  <c r="O150" i="8"/>
  <c r="Y18" i="8" s="1"/>
  <c r="O156" i="8"/>
  <c r="Y24" i="8" s="1"/>
  <c r="O154" i="8"/>
  <c r="Y22" i="8" s="1"/>
  <c r="O134" i="8"/>
  <c r="X24" i="8" s="1"/>
  <c r="O129" i="8"/>
  <c r="X19" i="8" s="1"/>
  <c r="O133" i="8"/>
  <c r="X23" i="8" s="1"/>
  <c r="O127" i="8"/>
  <c r="X17" i="8" s="1"/>
  <c r="O135" i="8"/>
  <c r="X25" i="8" s="1"/>
  <c r="O128" i="8"/>
  <c r="X18" i="8" s="1"/>
  <c r="O132" i="8"/>
  <c r="X22" i="8" s="1"/>
  <c r="O108" i="8"/>
  <c r="W20" i="8" s="1"/>
  <c r="O112" i="8"/>
  <c r="W24" i="8" s="1"/>
  <c r="O107" i="8"/>
  <c r="W19" i="8" s="1"/>
  <c r="O105" i="8"/>
  <c r="W17" i="8" s="1"/>
  <c r="O109" i="8"/>
  <c r="W21" i="8" s="1"/>
  <c r="O113" i="8"/>
  <c r="W25" i="8" s="1"/>
  <c r="O106" i="8"/>
  <c r="W18" i="8" s="1"/>
  <c r="O111" i="8"/>
  <c r="W23" i="8" s="1"/>
  <c r="O83" i="8"/>
  <c r="V17" i="8" s="1"/>
  <c r="O87" i="8"/>
  <c r="V21" i="8" s="1"/>
  <c r="O91" i="8"/>
  <c r="V25" i="8" s="1"/>
  <c r="O86" i="8"/>
  <c r="V20" i="8" s="1"/>
  <c r="O90" i="8"/>
  <c r="V24" i="8" s="1"/>
  <c r="O84" i="8"/>
  <c r="V18" i="8" s="1"/>
  <c r="O88" i="8"/>
  <c r="V22" i="8" s="1"/>
  <c r="O85" i="8"/>
  <c r="V19" i="8" s="1"/>
  <c r="O66" i="8"/>
  <c r="U22" i="8" s="1"/>
  <c r="O65" i="8"/>
  <c r="U21" i="8" s="1"/>
  <c r="O69" i="8"/>
  <c r="U25" i="8" s="1"/>
  <c r="O62" i="8"/>
  <c r="U18" i="8" s="1"/>
  <c r="O67" i="8"/>
  <c r="U23" i="8" s="1"/>
  <c r="O64" i="8"/>
  <c r="U20" i="8" s="1"/>
  <c r="O61" i="8"/>
  <c r="U17" i="8" s="1"/>
  <c r="O42" i="8"/>
  <c r="O46" i="8"/>
  <c r="T24" i="8" s="1"/>
  <c r="O43" i="8"/>
  <c r="T21" i="8" s="1"/>
  <c r="O40" i="8"/>
  <c r="T18" i="8" s="1"/>
  <c r="O44" i="8"/>
  <c r="T22" i="8" s="1"/>
  <c r="O25" i="8"/>
  <c r="S25" i="8" s="1"/>
  <c r="O21" i="8"/>
  <c r="S21" i="8" s="1"/>
  <c r="O18" i="8"/>
  <c r="S18" i="8" s="1"/>
  <c r="S19" i="8"/>
  <c r="O23" i="8"/>
  <c r="S23" i="8" s="1"/>
  <c r="O17" i="8"/>
  <c r="S17" i="8" s="1"/>
  <c r="O151" i="8"/>
  <c r="Y19" i="8" s="1"/>
  <c r="O152" i="8"/>
  <c r="Y20" i="8" s="1"/>
  <c r="O130" i="8"/>
  <c r="X20" i="8" s="1"/>
  <c r="O110" i="8"/>
  <c r="W22" i="8" s="1"/>
  <c r="O89" i="8"/>
  <c r="V23" i="8" s="1"/>
  <c r="O68" i="8"/>
  <c r="U24" i="8" s="1"/>
  <c r="O47" i="8"/>
  <c r="T25" i="8" s="1"/>
  <c r="O24" i="8"/>
  <c r="S24" i="8" s="1"/>
  <c r="O22" i="8"/>
  <c r="S22" i="8" s="1"/>
  <c r="O20" i="8"/>
  <c r="O152" i="7"/>
  <c r="Y20" i="7" s="1"/>
  <c r="O156" i="7"/>
  <c r="Y24" i="7" s="1"/>
  <c r="O155" i="7"/>
  <c r="Y23" i="7" s="1"/>
  <c r="O149" i="7"/>
  <c r="Y17" i="7" s="1"/>
  <c r="O153" i="7"/>
  <c r="Y21" i="7" s="1"/>
  <c r="O157" i="7"/>
  <c r="Y25" i="7" s="1"/>
  <c r="O151" i="7"/>
  <c r="Y19" i="7" s="1"/>
  <c r="O150" i="7"/>
  <c r="Y18" i="7" s="1"/>
  <c r="O154" i="7"/>
  <c r="Y22" i="7" s="1"/>
  <c r="O129" i="7"/>
  <c r="X19" i="7" s="1"/>
  <c r="O133" i="7"/>
  <c r="X23" i="7" s="1"/>
  <c r="O131" i="7"/>
  <c r="X21" i="7" s="1"/>
  <c r="O135" i="7"/>
  <c r="X25" i="7" s="1"/>
  <c r="O132" i="7"/>
  <c r="X22" i="7" s="1"/>
  <c r="O127" i="7"/>
  <c r="X17" i="7" s="1"/>
  <c r="O111" i="7"/>
  <c r="W23" i="7" s="1"/>
  <c r="O106" i="7"/>
  <c r="W18" i="7" s="1"/>
  <c r="O110" i="7"/>
  <c r="W22" i="7" s="1"/>
  <c r="O108" i="7"/>
  <c r="W20" i="7" s="1"/>
  <c r="O112" i="7"/>
  <c r="W24" i="7" s="1"/>
  <c r="O85" i="7"/>
  <c r="V19" i="7" s="1"/>
  <c r="O89" i="7"/>
  <c r="V23" i="7" s="1"/>
  <c r="O83" i="7"/>
  <c r="V17" i="7" s="1"/>
  <c r="O90" i="7"/>
  <c r="V24" i="7" s="1"/>
  <c r="O87" i="7"/>
  <c r="V21" i="7" s="1"/>
  <c r="O91" i="7"/>
  <c r="V25" i="7" s="1"/>
  <c r="O68" i="7"/>
  <c r="U24" i="7" s="1"/>
  <c r="O61" i="7"/>
  <c r="U17" i="7" s="1"/>
  <c r="O65" i="7"/>
  <c r="U21" i="7" s="1"/>
  <c r="O69" i="7"/>
  <c r="U25" i="7" s="1"/>
  <c r="O63" i="7"/>
  <c r="U19" i="7" s="1"/>
  <c r="O40" i="7"/>
  <c r="T18" i="7" s="1"/>
  <c r="O42" i="7"/>
  <c r="T20" i="7" s="1"/>
  <c r="O41" i="7"/>
  <c r="T19" i="7" s="1"/>
  <c r="O45" i="7"/>
  <c r="T23" i="7" s="1"/>
  <c r="O46" i="7"/>
  <c r="T24" i="7" s="1"/>
  <c r="O43" i="7"/>
  <c r="T21" i="7" s="1"/>
  <c r="O47" i="7"/>
  <c r="T25" i="7" s="1"/>
  <c r="O17" i="7"/>
  <c r="S17" i="7" s="1"/>
  <c r="O21" i="7"/>
  <c r="S21" i="7" s="1"/>
  <c r="O25" i="7"/>
  <c r="S25" i="7" s="1"/>
  <c r="O18" i="7"/>
  <c r="S18" i="7" s="1"/>
  <c r="O22" i="7"/>
  <c r="S22" i="7" s="1"/>
  <c r="O130" i="7"/>
  <c r="X20" i="7" s="1"/>
  <c r="O109" i="7"/>
  <c r="W21" i="7" s="1"/>
  <c r="O88" i="7"/>
  <c r="V22" i="7" s="1"/>
  <c r="O67" i="7"/>
  <c r="U23" i="7" s="1"/>
  <c r="O20" i="7"/>
  <c r="S20" i="7" s="1"/>
  <c r="O24" i="7"/>
  <c r="S24" i="7" s="1"/>
  <c r="O150" i="6"/>
  <c r="Y18" i="6" s="1"/>
  <c r="O151" i="6"/>
  <c r="Y19" i="6" s="1"/>
  <c r="O152" i="6"/>
  <c r="Y20" i="6" s="1"/>
  <c r="O134" i="6"/>
  <c r="X24" i="6" s="1"/>
  <c r="O112" i="6"/>
  <c r="W24" i="6" s="1"/>
  <c r="O113" i="6"/>
  <c r="W25" i="6" s="1"/>
  <c r="O110" i="6"/>
  <c r="W22" i="6" s="1"/>
  <c r="O90" i="6"/>
  <c r="V24" i="6" s="1"/>
  <c r="O83" i="6"/>
  <c r="V17" i="6" s="1"/>
  <c r="O91" i="6"/>
  <c r="V25" i="6" s="1"/>
  <c r="O84" i="6"/>
  <c r="V18" i="6" s="1"/>
  <c r="O89" i="6"/>
  <c r="V23" i="6" s="1"/>
  <c r="U21" i="6"/>
  <c r="O69" i="6"/>
  <c r="U25" i="6" s="1"/>
  <c r="T19" i="6"/>
  <c r="O43" i="6"/>
  <c r="T21" i="6" s="1"/>
  <c r="T25" i="6"/>
  <c r="S25" i="6"/>
  <c r="S24" i="6"/>
  <c r="S21" i="6"/>
  <c r="O155" i="6"/>
  <c r="Y23" i="6" s="1"/>
  <c r="O153" i="6"/>
  <c r="Y21" i="6" s="1"/>
  <c r="O157" i="6"/>
  <c r="Y25" i="6" s="1"/>
  <c r="O154" i="6"/>
  <c r="Y22" i="6" s="1"/>
  <c r="O149" i="6"/>
  <c r="Y17" i="6" s="1"/>
  <c r="O156" i="6"/>
  <c r="Y24" i="6" s="1"/>
  <c r="O135" i="6"/>
  <c r="X25" i="6" s="1"/>
  <c r="O128" i="6"/>
  <c r="X18" i="6" s="1"/>
  <c r="O133" i="6"/>
  <c r="X23" i="6" s="1"/>
  <c r="O131" i="6"/>
  <c r="X21" i="6" s="1"/>
  <c r="O127" i="6"/>
  <c r="X17" i="6" s="1"/>
  <c r="O132" i="6"/>
  <c r="X22" i="6" s="1"/>
  <c r="O129" i="6"/>
  <c r="X19" i="6" s="1"/>
  <c r="O130" i="6"/>
  <c r="X20" i="6" s="1"/>
  <c r="O107" i="6"/>
  <c r="W19" i="6" s="1"/>
  <c r="O108" i="6"/>
  <c r="W20" i="6" s="1"/>
  <c r="O105" i="6"/>
  <c r="W17" i="6" s="1"/>
  <c r="O111" i="6"/>
  <c r="W23" i="6" s="1"/>
  <c r="O109" i="6"/>
  <c r="W21" i="6" s="1"/>
  <c r="O106" i="6"/>
  <c r="W18" i="6" s="1"/>
  <c r="O85" i="6"/>
  <c r="V19" i="6" s="1"/>
  <c r="O87" i="6"/>
  <c r="V21" i="6" s="1"/>
  <c r="O88" i="6"/>
  <c r="V22" i="6" s="1"/>
  <c r="O86" i="6"/>
  <c r="V20" i="6" s="1"/>
  <c r="U19" i="6"/>
  <c r="O68" i="6"/>
  <c r="U24" i="6" s="1"/>
  <c r="O67" i="6"/>
  <c r="U23" i="6" s="1"/>
  <c r="O61" i="6"/>
  <c r="O64" i="6"/>
  <c r="U20" i="6" s="1"/>
  <c r="O66" i="6"/>
  <c r="U22" i="6" s="1"/>
  <c r="T18" i="6"/>
  <c r="T22" i="6"/>
  <c r="T20" i="6"/>
  <c r="T23" i="6"/>
  <c r="O46" i="6"/>
  <c r="T24" i="6" s="1"/>
  <c r="S18" i="6"/>
  <c r="S23" i="6"/>
  <c r="S19" i="6"/>
  <c r="S22" i="6"/>
  <c r="J16" i="16" l="1"/>
  <c r="N16" i="16"/>
  <c r="K14" i="16"/>
  <c r="J14" i="16"/>
  <c r="N15" i="16"/>
  <c r="N18" i="16"/>
  <c r="M18" i="16"/>
  <c r="J18" i="16"/>
  <c r="N14" i="16"/>
  <c r="J15" i="16"/>
  <c r="K15" i="16"/>
  <c r="M15" i="16"/>
  <c r="K18" i="16"/>
</calcChain>
</file>

<file path=xl/sharedStrings.xml><?xml version="1.0" encoding="utf-8"?>
<sst xmlns="http://schemas.openxmlformats.org/spreadsheetml/2006/main" count="3394" uniqueCount="73">
  <si>
    <t>Proton Assignments</t>
  </si>
  <si>
    <t>1-Ring</t>
  </si>
  <si>
    <t>5.0-5.3</t>
  </si>
  <si>
    <t>Backbone</t>
  </si>
  <si>
    <t>6-CM'</t>
  </si>
  <si>
    <t>4.4-4.6</t>
  </si>
  <si>
    <t>Next to Unsub</t>
  </si>
  <si>
    <t>2,3,6, CM</t>
  </si>
  <si>
    <t>4.3-4.35</t>
  </si>
  <si>
    <t>Next to Sub</t>
  </si>
  <si>
    <t>6-CM''</t>
  </si>
  <si>
    <t>4.15-4.25</t>
  </si>
  <si>
    <t>5-Ring</t>
  </si>
  <si>
    <t xml:space="preserve">4-4.06 </t>
  </si>
  <si>
    <t>Next to 6 Sub</t>
  </si>
  <si>
    <t>6-Ring'</t>
  </si>
  <si>
    <t>3.9-4</t>
  </si>
  <si>
    <t>3-Ring</t>
  </si>
  <si>
    <t>3.7-3.8</t>
  </si>
  <si>
    <t>6-Ring''/2-Ring</t>
  </si>
  <si>
    <t>3.55-3.65</t>
  </si>
  <si>
    <t>Next to sub (2,3,6)</t>
  </si>
  <si>
    <t>4-Ring</t>
  </si>
  <si>
    <t>3.45-3.55</t>
  </si>
  <si>
    <t>2-Ring</t>
  </si>
  <si>
    <t>3.25-3.45</t>
  </si>
  <si>
    <t>Bisub 2,6</t>
  </si>
  <si>
    <t>Range</t>
  </si>
  <si>
    <t>Normalized</t>
  </si>
  <si>
    <t>Absolute</t>
  </si>
  <si>
    <t>3.05-3.25</t>
  </si>
  <si>
    <t>Unsub</t>
  </si>
  <si>
    <t>4.0168 .. 3.8466</t>
  </si>
  <si>
    <t>HDO</t>
  </si>
  <si>
    <t>On</t>
  </si>
  <si>
    <t>Control</t>
  </si>
  <si>
    <t>BSM</t>
  </si>
  <si>
    <t>Integral</t>
  </si>
  <si>
    <t>Diff</t>
  </si>
  <si>
    <t>4.2992 .. 4.2043</t>
  </si>
  <si>
    <t>3.8466 .. 3.6757</t>
  </si>
  <si>
    <t>Off</t>
  </si>
  <si>
    <t>4.1570 .. 4.0173</t>
  </si>
  <si>
    <t>4.7460 .. 4.4103</t>
  </si>
  <si>
    <t>4.4126 .. 4.3030</t>
  </si>
  <si>
    <t>3.6757 .. 3.4745</t>
  </si>
  <si>
    <t>3.4699 .. 3.2338</t>
  </si>
  <si>
    <t>3.2338 .. 3.0522</t>
  </si>
  <si>
    <t>Rep 2</t>
  </si>
  <si>
    <t>Rep 3</t>
  </si>
  <si>
    <t>Rep 4</t>
  </si>
  <si>
    <t>Average</t>
  </si>
  <si>
    <t>n</t>
  </si>
  <si>
    <t>Rep1</t>
  </si>
  <si>
    <t>Rep2</t>
  </si>
  <si>
    <t>t</t>
  </si>
  <si>
    <t>AF</t>
  </si>
  <si>
    <t>k</t>
  </si>
  <si>
    <t>AF0</t>
  </si>
  <si>
    <t>sse</t>
  </si>
  <si>
    <t>sig</t>
  </si>
  <si>
    <t>Rep 1</t>
  </si>
  <si>
    <t>se</t>
  </si>
  <si>
    <t>Rep3</t>
  </si>
  <si>
    <t>Rep 6</t>
  </si>
  <si>
    <t>Positive Model</t>
  </si>
  <si>
    <t>Rep 7</t>
  </si>
  <si>
    <t>Rep8</t>
  </si>
  <si>
    <t>Rep 8</t>
  </si>
  <si>
    <t>This is not AF it must be multiplied by 2 (which halves the AF values)</t>
  </si>
  <si>
    <t>Rep 11</t>
  </si>
  <si>
    <t>STERR</t>
  </si>
  <si>
    <t>missing the 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</si>
</sst>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theme="1"/>
      <name val="MS Shell Dlg 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5F5A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horizontal="left" vertical="center"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(1)'!$S$17:$Y$17</c:f>
              <c:numCache>
                <c:formatCode>General</c:formatCode>
                <c:ptCount val="7"/>
                <c:pt idx="0">
                  <c:v>-6.2714436289308447E-3</c:v>
                </c:pt>
                <c:pt idx="1">
                  <c:v>-4.733049544434241E-2</c:v>
                </c:pt>
                <c:pt idx="2">
                  <c:v>-3.5169245713206544E-2</c:v>
                </c:pt>
                <c:pt idx="3">
                  <c:v>-6.3403034869408533E-3</c:v>
                </c:pt>
                <c:pt idx="4">
                  <c:v>-3.237124132172807E-2</c:v>
                </c:pt>
                <c:pt idx="5">
                  <c:v>-7.1074245867091448E-2</c:v>
                </c:pt>
                <c:pt idx="6">
                  <c:v>-7.3915526957957181E-2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8-4FD8-B68F-79E9DF65C3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(1)'!$S$18:$Y$18</c:f>
              <c:numCache>
                <c:formatCode>General</c:formatCode>
                <c:ptCount val="7"/>
                <c:pt idx="0">
                  <c:v>-1.3456782449741628E-3</c:v>
                </c:pt>
                <c:pt idx="1">
                  <c:v>-4.212986197549911E-2</c:v>
                </c:pt>
                <c:pt idx="2">
                  <c:v>-5.4341498514862294E-2</c:v>
                </c:pt>
                <c:pt idx="3">
                  <c:v>-2.9665256683570975E-2</c:v>
                </c:pt>
                <c:pt idx="4">
                  <c:v>-3.2735144885903032E-2</c:v>
                </c:pt>
                <c:pt idx="5">
                  <c:v>-9.2932006404544132E-2</c:v>
                </c:pt>
                <c:pt idx="6">
                  <c:v>-9.813531436434017E-2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8-4FD8-B68F-79E9DF65C3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(1)'!$S$19:$Y$19</c:f>
              <c:numCache>
                <c:formatCode>General</c:formatCode>
                <c:ptCount val="7"/>
                <c:pt idx="0">
                  <c:v>6.8319457271097108E-3</c:v>
                </c:pt>
                <c:pt idx="1">
                  <c:v>-4.6880030843349657E-3</c:v>
                </c:pt>
                <c:pt idx="2">
                  <c:v>-2.4516345697390683E-3</c:v>
                </c:pt>
                <c:pt idx="3">
                  <c:v>3.6942894193199996E-3</c:v>
                </c:pt>
                <c:pt idx="4">
                  <c:v>-1.4695202984733402E-3</c:v>
                </c:pt>
                <c:pt idx="5">
                  <c:v>-9.0600539051230496E-3</c:v>
                </c:pt>
                <c:pt idx="6">
                  <c:v>-1.0538515239290121E-3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8-4FD8-B68F-79E9DF65C3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(1)'!$S$20:$Y$20</c:f>
              <c:numCache>
                <c:formatCode>General</c:formatCode>
                <c:ptCount val="7"/>
                <c:pt idx="0">
                  <c:v>4.296602179979252E-3</c:v>
                </c:pt>
                <c:pt idx="1">
                  <c:v>-7.6409375689908711E-4</c:v>
                </c:pt>
                <c:pt idx="2">
                  <c:v>4.5906649687171902E-3</c:v>
                </c:pt>
                <c:pt idx="3">
                  <c:v>8.2089425252741908E-3</c:v>
                </c:pt>
                <c:pt idx="4">
                  <c:v>1.0304859111797628E-3</c:v>
                </c:pt>
                <c:pt idx="5">
                  <c:v>-8.1738357730432344E-3</c:v>
                </c:pt>
                <c:pt idx="6">
                  <c:v>-3.5576616736203368E-3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8-4FD8-B68F-79E9DF65C31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(1)'!$S$21:$Y$21</c:f>
              <c:numCache>
                <c:formatCode>General</c:formatCode>
                <c:ptCount val="7"/>
                <c:pt idx="0">
                  <c:v>2.1329316717279209E-3</c:v>
                </c:pt>
                <c:pt idx="1">
                  <c:v>1.0490980016636016E-3</c:v>
                </c:pt>
                <c:pt idx="2">
                  <c:v>-5.4191402172283707E-4</c:v>
                </c:pt>
                <c:pt idx="3">
                  <c:v>7.9818987366383192E-3</c:v>
                </c:pt>
                <c:pt idx="4">
                  <c:v>9.0033336677042687E-4</c:v>
                </c:pt>
                <c:pt idx="5">
                  <c:v>-8.552133425283966E-3</c:v>
                </c:pt>
                <c:pt idx="6">
                  <c:v>-6.6681372194712435E-3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B8-4FD8-B68F-79E9DF65C31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(1)'!$S$22:$Y$22</c:f>
              <c:numCache>
                <c:formatCode>General</c:formatCode>
                <c:ptCount val="7"/>
                <c:pt idx="0">
                  <c:v>-4.1568208531774561E-3</c:v>
                </c:pt>
                <c:pt idx="1">
                  <c:v>-6.7646327831525467E-3</c:v>
                </c:pt>
                <c:pt idx="2">
                  <c:v>-5.1446683398509892E-3</c:v>
                </c:pt>
                <c:pt idx="3">
                  <c:v>-1.2286695790038207E-2</c:v>
                </c:pt>
                <c:pt idx="4">
                  <c:v>-8.0918915271792867E-3</c:v>
                </c:pt>
                <c:pt idx="5">
                  <c:v>-9.0527511845751377E-3</c:v>
                </c:pt>
                <c:pt idx="6">
                  <c:v>-7.8653569338739404E-3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B8-4FD8-B68F-79E9DF65C31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(1)'!$S$23:$Y$23</c:f>
              <c:numCache>
                <c:formatCode>General</c:formatCode>
                <c:ptCount val="7"/>
                <c:pt idx="0">
                  <c:v>3.9500624691374822E-3</c:v>
                </c:pt>
                <c:pt idx="1">
                  <c:v>5.8142922394091171E-3</c:v>
                </c:pt>
                <c:pt idx="2">
                  <c:v>3.9436558856683224E-3</c:v>
                </c:pt>
                <c:pt idx="3">
                  <c:v>1.5325740938375825E-3</c:v>
                </c:pt>
                <c:pt idx="4">
                  <c:v>1.7378975921636299E-3</c:v>
                </c:pt>
                <c:pt idx="5">
                  <c:v>7.4861410233394536E-3</c:v>
                </c:pt>
                <c:pt idx="6">
                  <c:v>3.2124654815450151E-3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B8-4FD8-B68F-79E9DF65C31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(1)'!$S$24:$Y$24</c:f>
              <c:numCache>
                <c:formatCode>General</c:formatCode>
                <c:ptCount val="7"/>
                <c:pt idx="0">
                  <c:v>6.241960246380635E-3</c:v>
                </c:pt>
                <c:pt idx="1">
                  <c:v>1.313318502049983E-2</c:v>
                </c:pt>
                <c:pt idx="2">
                  <c:v>6.9250128990794553E-3</c:v>
                </c:pt>
                <c:pt idx="3">
                  <c:v>4.8015329754748284E-3</c:v>
                </c:pt>
                <c:pt idx="4">
                  <c:v>5.7819942802241594E-3</c:v>
                </c:pt>
                <c:pt idx="5">
                  <c:v>9.6442753099244445E-3</c:v>
                </c:pt>
                <c:pt idx="6">
                  <c:v>7.5030337185093884E-3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B8-4FD8-B68F-79E9DF65C31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(1)'!$S$25:$Y$25</c:f>
              <c:numCache>
                <c:formatCode>General</c:formatCode>
                <c:ptCount val="7"/>
                <c:pt idx="0">
                  <c:v>2.5132523025438697E-2</c:v>
                </c:pt>
                <c:pt idx="1">
                  <c:v>4.9161587551920509E-2</c:v>
                </c:pt>
                <c:pt idx="2">
                  <c:v>2.7119075042764205E-2</c:v>
                </c:pt>
                <c:pt idx="3">
                  <c:v>3.6225577207995178E-2</c:v>
                </c:pt>
                <c:pt idx="4">
                  <c:v>3.5619269837750767E-2</c:v>
                </c:pt>
                <c:pt idx="5">
                  <c:v>3.8047610377446771E-2</c:v>
                </c:pt>
                <c:pt idx="6">
                  <c:v>3.2688938707582882E-2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2B8-4FD8-B68F-79E9DF65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Complete!$B$2</c:f>
              <c:strCache>
                <c:ptCount val="1"/>
                <c:pt idx="0">
                  <c:v>Rep1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Complete!$C$3:$I$3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Complete!$C$5:$I$5</c:f>
              <c:numCache>
                <c:formatCode>General</c:formatCode>
                <c:ptCount val="7"/>
                <c:pt idx="0">
                  <c:v>-1.3456782449741628E-3</c:v>
                </c:pt>
                <c:pt idx="1">
                  <c:v>-4.212986197549911E-2</c:v>
                </c:pt>
                <c:pt idx="2">
                  <c:v>-5.4341498514862294E-2</c:v>
                </c:pt>
                <c:pt idx="3">
                  <c:v>-2.9665256683570975E-2</c:v>
                </c:pt>
                <c:pt idx="4">
                  <c:v>-3.2735144885903032E-2</c:v>
                </c:pt>
                <c:pt idx="5">
                  <c:v>-9.2932006404544132E-2</c:v>
                </c:pt>
                <c:pt idx="6">
                  <c:v>-9.813531436434017E-2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D-44A8-95E9-78390DECB5F5}"/>
            </c:ext>
          </c:extLst>
        </c:ser>
        <c:ser>
          <c:idx val="1"/>
          <c:order val="1"/>
          <c:tx>
            <c:strRef>
              <c:f>Complete!$B$14</c:f>
              <c:strCache>
                <c:ptCount val="1"/>
                <c:pt idx="0">
                  <c:v>Rep2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Complete!$C$17:$I$17</c:f>
              <c:numCache>
                <c:formatCode>General</c:formatCode>
                <c:ptCount val="7"/>
                <c:pt idx="0">
                  <c:v>-1.6840733951146332E-2</c:v>
                </c:pt>
                <c:pt idx="1">
                  <c:v>-4.9040495112703732E-2</c:v>
                </c:pt>
                <c:pt idx="2">
                  <c:v>-5.6863065824686761E-2</c:v>
                </c:pt>
                <c:pt idx="3">
                  <c:v>-8.659908040227382E-2</c:v>
                </c:pt>
                <c:pt idx="4">
                  <c:v>-6.8850403111687636E-2</c:v>
                </c:pt>
                <c:pt idx="5">
                  <c:v>-7.02790678554642E-2</c:v>
                </c:pt>
                <c:pt idx="6">
                  <c:v>-0.11181733346001502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D-44A8-95E9-78390DECB5F5}"/>
            </c:ext>
          </c:extLst>
        </c:ser>
        <c:ser>
          <c:idx val="2"/>
          <c:order val="2"/>
          <c:tx>
            <c:strRef>
              <c:f>Complete!$B$26</c:f>
              <c:strCache>
                <c:ptCount val="1"/>
                <c:pt idx="0">
                  <c:v>Rep3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Complete!$C$27:$I$27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Complete!$C$29:$I$29</c:f>
              <c:numCache>
                <c:formatCode>General</c:formatCode>
                <c:ptCount val="7"/>
                <c:pt idx="0">
                  <c:v>3.6756447502010542E-2</c:v>
                </c:pt>
                <c:pt idx="1">
                  <c:v>-4.5068409709050683E-2</c:v>
                </c:pt>
                <c:pt idx="2">
                  <c:v>-4.0029198851288812E-2</c:v>
                </c:pt>
                <c:pt idx="3">
                  <c:v>-5.3935249687652037E-2</c:v>
                </c:pt>
                <c:pt idx="4">
                  <c:v>-5.2140048594078711E-2</c:v>
                </c:pt>
                <c:pt idx="5">
                  <c:v>-9.4699254670989483E-2</c:v>
                </c:pt>
                <c:pt idx="6">
                  <c:v>-8.9870199373137186E-2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D-44A8-95E9-78390DECB5F5}"/>
            </c:ext>
          </c:extLst>
        </c:ser>
        <c:ser>
          <c:idx val="3"/>
          <c:order val="3"/>
          <c:tx>
            <c:strRef>
              <c:f>Complete!$B$38</c:f>
              <c:strCache>
                <c:ptCount val="1"/>
                <c:pt idx="0">
                  <c:v>Rep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Complete!$C$39:$I$39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Complete!$C$41:$I$41</c:f>
              <c:numCache>
                <c:formatCode>General</c:formatCode>
                <c:ptCount val="7"/>
                <c:pt idx="0">
                  <c:v>-3.5069910093218387E-2</c:v>
                </c:pt>
                <c:pt idx="1">
                  <c:v>-1.5997732496118293E-2</c:v>
                </c:pt>
                <c:pt idx="2">
                  <c:v>4.6607483421948952E-4</c:v>
                </c:pt>
                <c:pt idx="3">
                  <c:v>-3.3470731695258729E-2</c:v>
                </c:pt>
                <c:pt idx="4">
                  <c:v>-1.7626659352188177E-2</c:v>
                </c:pt>
                <c:pt idx="5">
                  <c:v>-3.4124179043896773E-2</c:v>
                </c:pt>
                <c:pt idx="6">
                  <c:v>-6.9845609520745389E-3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D-44A8-95E9-78390DECB5F5}"/>
            </c:ext>
          </c:extLst>
        </c:ser>
        <c:ser>
          <c:idx val="4"/>
          <c:order val="4"/>
          <c:tx>
            <c:strRef>
              <c:f>Complete!$B$50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Complete!$C$51:$I$51</c:f>
              <c:numCache>
                <c:formatCode>General</c:formatCode>
                <c:ptCount val="7"/>
              </c:numCache>
            </c:numRef>
          </c:xVal>
          <c:yVal>
            <c:numRef>
              <c:f>Complete!$C$53:$I$53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D-44A8-95E9-78390DECB5F5}"/>
            </c:ext>
          </c:extLst>
        </c:ser>
        <c:ser>
          <c:idx val="5"/>
          <c:order val="5"/>
          <c:tx>
            <c:strRef>
              <c:f>Complete!$B$62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Complete!$C$63:$I$63</c:f>
              <c:numCache>
                <c:formatCode>General</c:formatCode>
                <c:ptCount val="7"/>
              </c:numCache>
            </c:numRef>
          </c:xVal>
          <c:yVal>
            <c:numRef>
              <c:f>Complete!$C$65:$I$65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D-44A8-95E9-78390DEC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04616"/>
        <c:axId val="937905928"/>
      </c:scatterChart>
      <c:valAx>
        <c:axId val="9379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05928"/>
        <c:crosses val="autoZero"/>
        <c:crossBetween val="midCat"/>
      </c:valAx>
      <c:valAx>
        <c:axId val="9379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Complete!$B$2</c:f>
              <c:strCache>
                <c:ptCount val="1"/>
                <c:pt idx="0">
                  <c:v>Rep1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Complete!$C$3:$I$3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Complete!$C$9:$I$9</c:f>
              <c:numCache>
                <c:formatCode>General</c:formatCode>
                <c:ptCount val="7"/>
                <c:pt idx="0">
                  <c:v>-4.1568208531774561E-3</c:v>
                </c:pt>
                <c:pt idx="1">
                  <c:v>-6.7646327831525467E-3</c:v>
                </c:pt>
                <c:pt idx="2">
                  <c:v>-5.1446683398509892E-3</c:v>
                </c:pt>
                <c:pt idx="3">
                  <c:v>-1.2286695790038207E-2</c:v>
                </c:pt>
                <c:pt idx="4">
                  <c:v>-8.0918915271792867E-3</c:v>
                </c:pt>
                <c:pt idx="5">
                  <c:v>-9.0527511845751377E-3</c:v>
                </c:pt>
                <c:pt idx="6">
                  <c:v>-7.8653569338739404E-3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3-49E6-AA6C-3386333CB5A9}"/>
            </c:ext>
          </c:extLst>
        </c:ser>
        <c:ser>
          <c:idx val="1"/>
          <c:order val="1"/>
          <c:tx>
            <c:strRef>
              <c:f>Complete!$B$14</c:f>
              <c:strCache>
                <c:ptCount val="1"/>
                <c:pt idx="0">
                  <c:v>Rep2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Complete!$C$21:$I$21</c:f>
              <c:numCache>
                <c:formatCode>General</c:formatCode>
                <c:ptCount val="7"/>
                <c:pt idx="0">
                  <c:v>-2.9748665113050799E-3</c:v>
                </c:pt>
                <c:pt idx="1">
                  <c:v>-1.3095418525232948E-2</c:v>
                </c:pt>
                <c:pt idx="2">
                  <c:v>-1.624332659751385E-2</c:v>
                </c:pt>
                <c:pt idx="3">
                  <c:v>-2.0530510804224491E-2</c:v>
                </c:pt>
                <c:pt idx="4">
                  <c:v>-1.4483563119822991E-2</c:v>
                </c:pt>
                <c:pt idx="5">
                  <c:v>-1.7616273888962138E-2</c:v>
                </c:pt>
                <c:pt idx="6">
                  <c:v>-1.5980828077034551E-2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3-49E6-AA6C-3386333CB5A9}"/>
            </c:ext>
          </c:extLst>
        </c:ser>
        <c:ser>
          <c:idx val="2"/>
          <c:order val="2"/>
          <c:tx>
            <c:strRef>
              <c:f>Complete!$B$26</c:f>
              <c:strCache>
                <c:ptCount val="1"/>
                <c:pt idx="0">
                  <c:v>Rep3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Complete!$C$27:$I$27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Complete!$C$33:$I$33</c:f>
              <c:numCache>
                <c:formatCode>General</c:formatCode>
                <c:ptCount val="7"/>
                <c:pt idx="0">
                  <c:v>-1.7394997297779601E-3</c:v>
                </c:pt>
                <c:pt idx="1">
                  <c:v>-1.1269428820101785E-2</c:v>
                </c:pt>
                <c:pt idx="2">
                  <c:v>-1.0711542778858392E-2</c:v>
                </c:pt>
                <c:pt idx="3">
                  <c:v>-1.3578668223164975E-2</c:v>
                </c:pt>
                <c:pt idx="4">
                  <c:v>-6.7233101873776799E-3</c:v>
                </c:pt>
                <c:pt idx="5">
                  <c:v>-9.4899670995606256E-3</c:v>
                </c:pt>
                <c:pt idx="6">
                  <c:v>-9.6939548448433804E-3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3-49E6-AA6C-3386333CB5A9}"/>
            </c:ext>
          </c:extLst>
        </c:ser>
        <c:ser>
          <c:idx val="3"/>
          <c:order val="3"/>
          <c:tx>
            <c:strRef>
              <c:f>Complete!$B$38</c:f>
              <c:strCache>
                <c:ptCount val="1"/>
                <c:pt idx="0">
                  <c:v>Rep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Complete!$C$39:$I$39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Complete!$C$45:$I$45</c:f>
              <c:numCache>
                <c:formatCode>General</c:formatCode>
                <c:ptCount val="7"/>
                <c:pt idx="0">
                  <c:v>-7.9202754812155302E-3</c:v>
                </c:pt>
                <c:pt idx="1">
                  <c:v>-8.1421596105346068E-3</c:v>
                </c:pt>
                <c:pt idx="2">
                  <c:v>-1.1319306605921212E-2</c:v>
                </c:pt>
                <c:pt idx="3">
                  <c:v>-1.510677012196715E-2</c:v>
                </c:pt>
                <c:pt idx="4">
                  <c:v>-1.4915614276557474E-2</c:v>
                </c:pt>
                <c:pt idx="5">
                  <c:v>-1.631240054299693E-2</c:v>
                </c:pt>
                <c:pt idx="6">
                  <c:v>-1.3367396913636496E-2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3-49E6-AA6C-3386333CB5A9}"/>
            </c:ext>
          </c:extLst>
        </c:ser>
        <c:ser>
          <c:idx val="4"/>
          <c:order val="4"/>
          <c:tx>
            <c:strRef>
              <c:f>Complete!$B$50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Complete!$C$51:$I$51</c:f>
              <c:numCache>
                <c:formatCode>General</c:formatCode>
                <c:ptCount val="7"/>
              </c:numCache>
            </c:numRef>
          </c:xVal>
          <c:yVal>
            <c:numRef>
              <c:f>Complete!$C$57:$I$57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C3-49E6-AA6C-3386333CB5A9}"/>
            </c:ext>
          </c:extLst>
        </c:ser>
        <c:ser>
          <c:idx val="5"/>
          <c:order val="5"/>
          <c:tx>
            <c:strRef>
              <c:f>Complete!$B$62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Complete!$C$63:$I$63</c:f>
              <c:numCache>
                <c:formatCode>General</c:formatCode>
                <c:ptCount val="7"/>
              </c:numCache>
            </c:numRef>
          </c:xVal>
          <c:yVal>
            <c:numRef>
              <c:f>Complete!$C$69:$I$69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C3-49E6-AA6C-3386333C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21488"/>
        <c:axId val="829221816"/>
      </c:scatterChart>
      <c:valAx>
        <c:axId val="8292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21816"/>
        <c:crosses val="autoZero"/>
        <c:crossBetween val="midCat"/>
      </c:valAx>
      <c:valAx>
        <c:axId val="8292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(2)'!$S$17:$Y$17</c:f>
              <c:numCache>
                <c:formatCode>General</c:formatCode>
                <c:ptCount val="7"/>
                <c:pt idx="0">
                  <c:v>-1.1062384025327988E-2</c:v>
                </c:pt>
                <c:pt idx="1">
                  <c:v>-5.0985843056369912E-2</c:v>
                </c:pt>
                <c:pt idx="2">
                  <c:v>-3.9738645001389565E-2</c:v>
                </c:pt>
                <c:pt idx="3">
                  <c:v>-4.8745810190557938E-2</c:v>
                </c:pt>
                <c:pt idx="4">
                  <c:v>-5.7101444525659177E-2</c:v>
                </c:pt>
                <c:pt idx="5">
                  <c:v>-4.0106570169457401E-2</c:v>
                </c:pt>
                <c:pt idx="6">
                  <c:v>-8.5940066343878754E-2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8-4345-9410-FD7C094472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(2)'!$S$18:$Y$18</c:f>
              <c:numCache>
                <c:formatCode>General</c:formatCode>
                <c:ptCount val="7"/>
                <c:pt idx="0">
                  <c:v>-1.6840733951146332E-2</c:v>
                </c:pt>
                <c:pt idx="1">
                  <c:v>-4.9040495112703732E-2</c:v>
                </c:pt>
                <c:pt idx="2">
                  <c:v>-5.6863065824686761E-2</c:v>
                </c:pt>
                <c:pt idx="3">
                  <c:v>-8.659908040227382E-2</c:v>
                </c:pt>
                <c:pt idx="4">
                  <c:v>-6.8850403111687636E-2</c:v>
                </c:pt>
                <c:pt idx="5">
                  <c:v>-7.02790678554642E-2</c:v>
                </c:pt>
                <c:pt idx="6">
                  <c:v>-0.11181733346001502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8-4345-9410-FD7C094472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(2)'!$S$19:$Y$19</c:f>
              <c:numCache>
                <c:formatCode>General</c:formatCode>
                <c:ptCount val="7"/>
                <c:pt idx="0">
                  <c:v>-5.8482168537676215E-3</c:v>
                </c:pt>
                <c:pt idx="1">
                  <c:v>-9.6116718627010361E-3</c:v>
                </c:pt>
                <c:pt idx="2">
                  <c:v>-1.7371698402665402E-2</c:v>
                </c:pt>
                <c:pt idx="3">
                  <c:v>-2.0087838270361418E-2</c:v>
                </c:pt>
                <c:pt idx="4">
                  <c:v>-1.8246538065321463E-2</c:v>
                </c:pt>
                <c:pt idx="5">
                  <c:v>-1.3452344898736757E-2</c:v>
                </c:pt>
                <c:pt idx="6">
                  <c:v>-2.7805750368425409E-2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8-4345-9410-FD7C094472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(2)'!$S$20:$Y$20</c:f>
              <c:numCache>
                <c:formatCode>General</c:formatCode>
                <c:ptCount val="7"/>
                <c:pt idx="0">
                  <c:v>-5.710865923297988E-5</c:v>
                </c:pt>
                <c:pt idx="1">
                  <c:v>-9.2939496158077253E-3</c:v>
                </c:pt>
                <c:pt idx="2">
                  <c:v>-4.8346334840650203E-3</c:v>
                </c:pt>
                <c:pt idx="3">
                  <c:v>-8.0777766382755557E-3</c:v>
                </c:pt>
                <c:pt idx="4">
                  <c:v>-1.0538661099631051E-2</c:v>
                </c:pt>
                <c:pt idx="5">
                  <c:v>-6.6075814522839815E-3</c:v>
                </c:pt>
                <c:pt idx="6">
                  <c:v>-1.1968833479670531E-2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8-4345-9410-FD7C0944728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(2)'!$S$21:$Y$21</c:f>
              <c:numCache>
                <c:formatCode>General</c:formatCode>
                <c:ptCount val="7"/>
                <c:pt idx="0">
                  <c:v>9.7179549734748342E-4</c:v>
                </c:pt>
                <c:pt idx="1">
                  <c:v>-7.7820125840736328E-3</c:v>
                </c:pt>
                <c:pt idx="2">
                  <c:v>-7.7121430442842571E-3</c:v>
                </c:pt>
                <c:pt idx="3">
                  <c:v>-4.5424833181320909E-3</c:v>
                </c:pt>
                <c:pt idx="4">
                  <c:v>-7.1167676022723479E-3</c:v>
                </c:pt>
                <c:pt idx="5">
                  <c:v>-6.1966174750681235E-3</c:v>
                </c:pt>
                <c:pt idx="6">
                  <c:v>-1.1403695672298458E-2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8-4345-9410-FD7C0944728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(2)'!$S$22:$Y$22</c:f>
              <c:numCache>
                <c:formatCode>General</c:formatCode>
                <c:ptCount val="7"/>
                <c:pt idx="0">
                  <c:v>-2.9748665113050778E-3</c:v>
                </c:pt>
                <c:pt idx="1">
                  <c:v>-1.3095418525232948E-2</c:v>
                </c:pt>
                <c:pt idx="2">
                  <c:v>-1.624332659751385E-2</c:v>
                </c:pt>
                <c:pt idx="3">
                  <c:v>-2.0530510804224491E-2</c:v>
                </c:pt>
                <c:pt idx="4">
                  <c:v>-1.4483563119822991E-2</c:v>
                </c:pt>
                <c:pt idx="5">
                  <c:v>-1.7616273888962138E-2</c:v>
                </c:pt>
                <c:pt idx="6">
                  <c:v>-1.5980828077034551E-2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38-4345-9410-FD7C0944728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(2)'!$S$23:$Y$23</c:f>
              <c:numCache>
                <c:formatCode>General</c:formatCode>
                <c:ptCount val="7"/>
                <c:pt idx="0">
                  <c:v>2.7119388812993838E-3</c:v>
                </c:pt>
                <c:pt idx="1">
                  <c:v>-5.8854548256866276E-3</c:v>
                </c:pt>
                <c:pt idx="2">
                  <c:v>-3.8536578792812697E-3</c:v>
                </c:pt>
                <c:pt idx="3">
                  <c:v>-8.0025665729138076E-3</c:v>
                </c:pt>
                <c:pt idx="4">
                  <c:v>-5.262470691513612E-3</c:v>
                </c:pt>
                <c:pt idx="5">
                  <c:v>-7.5424928148768505E-3</c:v>
                </c:pt>
                <c:pt idx="6">
                  <c:v>1.5773202419463491E-3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38-4345-9410-FD7C0944728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(2)'!$S$24:$Y$24</c:f>
              <c:numCache>
                <c:formatCode>General</c:formatCode>
                <c:ptCount val="7"/>
                <c:pt idx="0">
                  <c:v>3.3637820908873047E-3</c:v>
                </c:pt>
                <c:pt idx="1">
                  <c:v>-3.1686213848786273E-4</c:v>
                </c:pt>
                <c:pt idx="2">
                  <c:v>-9.7423279718422164E-4</c:v>
                </c:pt>
                <c:pt idx="3">
                  <c:v>-4.3465014185088543E-3</c:v>
                </c:pt>
                <c:pt idx="4">
                  <c:v>-2.1790016953881827E-4</c:v>
                </c:pt>
                <c:pt idx="5">
                  <c:v>-1.8819470293876138E-3</c:v>
                </c:pt>
                <c:pt idx="6">
                  <c:v>4.339163418586818E-3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38-4345-9410-FD7C0944728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(2)'!$S$25:$Y$25</c:f>
              <c:numCache>
                <c:formatCode>General</c:formatCode>
                <c:ptCount val="7"/>
                <c:pt idx="0">
                  <c:v>2.4633345662261257E-2</c:v>
                </c:pt>
                <c:pt idx="1">
                  <c:v>5.3520786139772368E-3</c:v>
                </c:pt>
                <c:pt idx="2">
                  <c:v>1.273417695303811E-2</c:v>
                </c:pt>
                <c:pt idx="3">
                  <c:v>1.7398411699895096E-2</c:v>
                </c:pt>
                <c:pt idx="4">
                  <c:v>1.8303985441020597E-2</c:v>
                </c:pt>
                <c:pt idx="5">
                  <c:v>1.6544778298138017E-2</c:v>
                </c:pt>
                <c:pt idx="6">
                  <c:v>3.6345660212168354E-2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38-4345-9410-FD7C0944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(3)'!$S$17:$Y$17</c:f>
              <c:numCache>
                <c:formatCode>General</c:formatCode>
                <c:ptCount val="7"/>
                <c:pt idx="0">
                  <c:v>3.0178251804355811E-2</c:v>
                </c:pt>
                <c:pt idx="1">
                  <c:v>-4.0606563628890389E-2</c:v>
                </c:pt>
                <c:pt idx="2">
                  <c:v>-2.9625726559680481E-2</c:v>
                </c:pt>
                <c:pt idx="3">
                  <c:v>-4.0345523014045884E-2</c:v>
                </c:pt>
                <c:pt idx="4">
                  <c:v>-4.234799360817549E-2</c:v>
                </c:pt>
                <c:pt idx="5">
                  <c:v>-7.031764189970266E-2</c:v>
                </c:pt>
                <c:pt idx="6">
                  <c:v>-6.7505139765420052E-2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F-4E87-9757-3A51B072E8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(3)'!$S$18:$Y$18</c:f>
              <c:numCache>
                <c:formatCode>General</c:formatCode>
                <c:ptCount val="7"/>
                <c:pt idx="0">
                  <c:v>3.6756447502010542E-2</c:v>
                </c:pt>
                <c:pt idx="1">
                  <c:v>-4.5068409709050683E-2</c:v>
                </c:pt>
                <c:pt idx="2">
                  <c:v>-4.0029198851288812E-2</c:v>
                </c:pt>
                <c:pt idx="3">
                  <c:v>-5.3935249687652037E-2</c:v>
                </c:pt>
                <c:pt idx="4">
                  <c:v>-5.2140048594078711E-2</c:v>
                </c:pt>
                <c:pt idx="5">
                  <c:v>-9.4699254670989483E-2</c:v>
                </c:pt>
                <c:pt idx="6">
                  <c:v>-8.9870199373137186E-2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F-4E87-9757-3A51B072E84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(3)'!$S$19:$Y$19</c:f>
              <c:numCache>
                <c:formatCode>General</c:formatCode>
                <c:ptCount val="7"/>
                <c:pt idx="0">
                  <c:v>1.0398273235981742E-2</c:v>
                </c:pt>
                <c:pt idx="1">
                  <c:v>-9.6890259078209039E-3</c:v>
                </c:pt>
                <c:pt idx="2">
                  <c:v>-7.2710061166159495E-3</c:v>
                </c:pt>
                <c:pt idx="3">
                  <c:v>-1.1943687204933525E-2</c:v>
                </c:pt>
                <c:pt idx="4">
                  <c:v>-1.1387477654746661E-2</c:v>
                </c:pt>
                <c:pt idx="5">
                  <c:v>-2.0230884620517618E-2</c:v>
                </c:pt>
                <c:pt idx="6">
                  <c:v>-1.6036502114258579E-2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F-4E87-9757-3A51B072E84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(3)'!$S$20:$Y$20</c:f>
              <c:numCache>
                <c:formatCode>General</c:formatCode>
                <c:ptCount val="7"/>
                <c:pt idx="0">
                  <c:v>1.0226708494048203E-2</c:v>
                </c:pt>
                <c:pt idx="1">
                  <c:v>-7.4516357888011655E-4</c:v>
                </c:pt>
                <c:pt idx="2">
                  <c:v>8.9910052626643148E-4</c:v>
                </c:pt>
                <c:pt idx="3">
                  <c:v>-3.5683946657135705E-3</c:v>
                </c:pt>
                <c:pt idx="4">
                  <c:v>-3.1836091178659575E-3</c:v>
                </c:pt>
                <c:pt idx="5">
                  <c:v>-6.5532021574736914E-3</c:v>
                </c:pt>
                <c:pt idx="6">
                  <c:v>-9.6685013596081587E-3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F-4E87-9757-3A51B072E84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(3)'!$S$21:$Y$21</c:f>
              <c:numCache>
                <c:formatCode>General</c:formatCode>
                <c:ptCount val="7"/>
                <c:pt idx="0">
                  <c:v>8.7464874040385256E-3</c:v>
                </c:pt>
                <c:pt idx="1">
                  <c:v>4.421367562352208E-4</c:v>
                </c:pt>
                <c:pt idx="2">
                  <c:v>-4.4053596022174376E-3</c:v>
                </c:pt>
                <c:pt idx="3">
                  <c:v>3.2110927974842655E-4</c:v>
                </c:pt>
                <c:pt idx="4">
                  <c:v>-3.213741401131441E-3</c:v>
                </c:pt>
                <c:pt idx="5">
                  <c:v>-7.8674389959040025E-3</c:v>
                </c:pt>
                <c:pt idx="6">
                  <c:v>-6.3092117093266707E-3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7F-4E87-9757-3A51B072E84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(3)'!$S$22:$Y$22</c:f>
              <c:numCache>
                <c:formatCode>General</c:formatCode>
                <c:ptCount val="7"/>
                <c:pt idx="0">
                  <c:v>-1.739499729777959E-3</c:v>
                </c:pt>
                <c:pt idx="1">
                  <c:v>-1.1269428820101785E-2</c:v>
                </c:pt>
                <c:pt idx="2">
                  <c:v>-1.0711542778858392E-2</c:v>
                </c:pt>
                <c:pt idx="3">
                  <c:v>-1.3578668223164975E-2</c:v>
                </c:pt>
                <c:pt idx="4">
                  <c:v>-6.7233101873776799E-3</c:v>
                </c:pt>
                <c:pt idx="5">
                  <c:v>-9.4899670995606256E-3</c:v>
                </c:pt>
                <c:pt idx="6">
                  <c:v>-9.6939548448433804E-3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7F-4E87-9757-3A51B072E84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(3)'!$S$23:$Y$23</c:f>
              <c:numCache>
                <c:formatCode>General</c:formatCode>
                <c:ptCount val="7"/>
                <c:pt idx="0">
                  <c:v>3.4248357397704751E-4</c:v>
                </c:pt>
                <c:pt idx="1">
                  <c:v>-3.25272073536798E-4</c:v>
                </c:pt>
                <c:pt idx="2">
                  <c:v>-6.6560277992036207E-4</c:v>
                </c:pt>
                <c:pt idx="3">
                  <c:v>-3.7677556426527831E-4</c:v>
                </c:pt>
                <c:pt idx="4">
                  <c:v>5.7760302682572067E-4</c:v>
                </c:pt>
                <c:pt idx="5">
                  <c:v>3.2818201432054952E-3</c:v>
                </c:pt>
                <c:pt idx="6">
                  <c:v>3.3843077803248247E-3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7F-4E87-9757-3A51B072E84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(3)'!$S$24:$Y$24</c:f>
              <c:numCache>
                <c:formatCode>General</c:formatCode>
                <c:ptCount val="7"/>
                <c:pt idx="0">
                  <c:v>2.220182978078388E-3</c:v>
                </c:pt>
                <c:pt idx="1">
                  <c:v>4.7448250135345106E-3</c:v>
                </c:pt>
                <c:pt idx="2">
                  <c:v>2.2601366458004702E-3</c:v>
                </c:pt>
                <c:pt idx="3">
                  <c:v>3.0502174921078601E-3</c:v>
                </c:pt>
                <c:pt idx="4">
                  <c:v>6.9573103558049606E-3</c:v>
                </c:pt>
                <c:pt idx="5">
                  <c:v>8.6654231158837663E-3</c:v>
                </c:pt>
                <c:pt idx="6">
                  <c:v>7.9740669359549508E-3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7F-4E87-9757-3A51B072E84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(3)'!$S$25:$Y$25</c:f>
              <c:numCache>
                <c:formatCode>General</c:formatCode>
                <c:ptCount val="7"/>
                <c:pt idx="0">
                  <c:v>8.4848371118991951E-3</c:v>
                </c:pt>
                <c:pt idx="1">
                  <c:v>3.2381520797521719E-2</c:v>
                </c:pt>
                <c:pt idx="2">
                  <c:v>2.179496971181373E-2</c:v>
                </c:pt>
                <c:pt idx="3">
                  <c:v>3.325598237999243E-2</c:v>
                </c:pt>
                <c:pt idx="4">
                  <c:v>3.7818895730567036E-2</c:v>
                </c:pt>
                <c:pt idx="5">
                  <c:v>4.5056709799957323E-2</c:v>
                </c:pt>
                <c:pt idx="6">
                  <c:v>4.0915606267943633E-2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7F-4E87-9757-3A51B072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(4)'!$S$17:$Y$17</c:f>
              <c:numCache>
                <c:formatCode>General</c:formatCode>
                <c:ptCount val="7"/>
                <c:pt idx="0">
                  <c:v>-2.7730464066888158E-2</c:v>
                </c:pt>
                <c:pt idx="1">
                  <c:v>-2.1454957449554266E-2</c:v>
                </c:pt>
                <c:pt idx="2">
                  <c:v>-5.1989862786774475E-3</c:v>
                </c:pt>
                <c:pt idx="3">
                  <c:v>-2.3163938937810796E-2</c:v>
                </c:pt>
                <c:pt idx="4">
                  <c:v>-2.2096508379802992E-2</c:v>
                </c:pt>
                <c:pt idx="5">
                  <c:v>-2.8796870773578703E-2</c:v>
                </c:pt>
                <c:pt idx="6">
                  <c:v>-1.6248484494315523E-2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F-4E2D-8621-E64B3EA209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(4)'!$S$18:$Y$18</c:f>
              <c:numCache>
                <c:formatCode>General</c:formatCode>
                <c:ptCount val="7"/>
                <c:pt idx="0">
                  <c:v>-3.5069910093218387E-2</c:v>
                </c:pt>
                <c:pt idx="1">
                  <c:v>-1.5997732496118293E-2</c:v>
                </c:pt>
                <c:pt idx="2">
                  <c:v>4.6607483421948952E-4</c:v>
                </c:pt>
                <c:pt idx="3">
                  <c:v>-3.3470731695258729E-2</c:v>
                </c:pt>
                <c:pt idx="4">
                  <c:v>-1.7626659352188177E-2</c:v>
                </c:pt>
                <c:pt idx="5">
                  <c:v>-3.4124179043896773E-2</c:v>
                </c:pt>
                <c:pt idx="6">
                  <c:v>-6.9845609520745389E-3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F-4E2D-8621-E64B3EA2099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(4)'!$S$19:$Y$19</c:f>
              <c:numCache>
                <c:formatCode>General</c:formatCode>
                <c:ptCount val="7"/>
                <c:pt idx="0">
                  <c:v>-9.6806665639118487E-3</c:v>
                </c:pt>
                <c:pt idx="1">
                  <c:v>-7.8048189013826272E-3</c:v>
                </c:pt>
                <c:pt idx="2">
                  <c:v>-8.0178016257379942E-3</c:v>
                </c:pt>
                <c:pt idx="3">
                  <c:v>-1.579800688235047E-2</c:v>
                </c:pt>
                <c:pt idx="4">
                  <c:v>-1.2484790740538113E-2</c:v>
                </c:pt>
                <c:pt idx="5">
                  <c:v>-1.3140753835329517E-2</c:v>
                </c:pt>
                <c:pt idx="6">
                  <c:v>-8.0288827900591025E-3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F-4E2D-8621-E64B3EA2099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(4)'!$S$20:$Y$20</c:f>
              <c:numCache>
                <c:formatCode>General</c:formatCode>
                <c:ptCount val="7"/>
                <c:pt idx="0">
                  <c:v>-5.3091187634245682E-3</c:v>
                </c:pt>
                <c:pt idx="1">
                  <c:v>-1.9742899137043172E-3</c:v>
                </c:pt>
                <c:pt idx="2">
                  <c:v>-9.0572227062230156E-4</c:v>
                </c:pt>
                <c:pt idx="3">
                  <c:v>-4.3343194984881471E-3</c:v>
                </c:pt>
                <c:pt idx="4">
                  <c:v>-1.8904753718907721E-3</c:v>
                </c:pt>
                <c:pt idx="5">
                  <c:v>-6.1031718490721998E-3</c:v>
                </c:pt>
                <c:pt idx="6">
                  <c:v>-5.1161235327173862E-4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F-4E2D-8621-E64B3EA2099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(4)'!$S$21:$Y$21</c:f>
              <c:numCache>
                <c:formatCode>General</c:formatCode>
                <c:ptCount val="7"/>
                <c:pt idx="0">
                  <c:v>-1.1626654219788369E-3</c:v>
                </c:pt>
                <c:pt idx="1">
                  <c:v>1.9584419550471377E-3</c:v>
                </c:pt>
                <c:pt idx="2">
                  <c:v>4.1757911885488847E-3</c:v>
                </c:pt>
                <c:pt idx="3">
                  <c:v>1.1679994360928887E-3</c:v>
                </c:pt>
                <c:pt idx="4">
                  <c:v>6.0839456766287299E-3</c:v>
                </c:pt>
                <c:pt idx="5">
                  <c:v>2.7703191204294124E-3</c:v>
                </c:pt>
                <c:pt idx="6">
                  <c:v>8.3615586914093914E-3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DF-4E2D-8621-E64B3EA2099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(4)'!$S$22:$Y$22</c:f>
              <c:numCache>
                <c:formatCode>General</c:formatCode>
                <c:ptCount val="7"/>
                <c:pt idx="0">
                  <c:v>-7.9202754812155302E-3</c:v>
                </c:pt>
                <c:pt idx="1">
                  <c:v>-8.1421596105346068E-3</c:v>
                </c:pt>
                <c:pt idx="2">
                  <c:v>-1.1319306605921212E-2</c:v>
                </c:pt>
                <c:pt idx="3">
                  <c:v>-1.510677012196715E-2</c:v>
                </c:pt>
                <c:pt idx="4">
                  <c:v>-1.4915614276557474E-2</c:v>
                </c:pt>
                <c:pt idx="5">
                  <c:v>-1.631240054299693E-2</c:v>
                </c:pt>
                <c:pt idx="6">
                  <c:v>-1.3367396913636496E-2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DF-4E2D-8621-E64B3EA2099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(4)'!$S$23:$Y$23</c:f>
              <c:numCache>
                <c:formatCode>General</c:formatCode>
                <c:ptCount val="7"/>
                <c:pt idx="0">
                  <c:v>-1.5997800663217633E-2</c:v>
                </c:pt>
                <c:pt idx="1">
                  <c:v>-2.4371770376106588E-2</c:v>
                </c:pt>
                <c:pt idx="2">
                  <c:v>-3.0424083725425537E-2</c:v>
                </c:pt>
                <c:pt idx="3">
                  <c:v>-3.1653080046190933E-2</c:v>
                </c:pt>
                <c:pt idx="4">
                  <c:v>-3.2521085541930894E-2</c:v>
                </c:pt>
                <c:pt idx="5">
                  <c:v>-3.5334843298541578E-2</c:v>
                </c:pt>
                <c:pt idx="6">
                  <c:v>-3.3643416912800872E-2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DF-4E2D-8621-E64B3EA2099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(4)'!$S$24:$Y$24</c:f>
              <c:numCache>
                <c:formatCode>General</c:formatCode>
                <c:ptCount val="7"/>
                <c:pt idx="0">
                  <c:v>-1.6975358332702129E-2</c:v>
                </c:pt>
                <c:pt idx="1">
                  <c:v>-3.3223587778826766E-2</c:v>
                </c:pt>
                <c:pt idx="2">
                  <c:v>-3.6208358444255788E-2</c:v>
                </c:pt>
                <c:pt idx="3">
                  <c:v>-4.2837355367578732E-2</c:v>
                </c:pt>
                <c:pt idx="4">
                  <c:v>-4.2529799359118797E-2</c:v>
                </c:pt>
                <c:pt idx="5">
                  <c:v>-4.7980938266741525E-2</c:v>
                </c:pt>
                <c:pt idx="6">
                  <c:v>-4.6144211985055736E-2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DF-4E2D-8621-E64B3EA20996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(4)'!$S$25:$Y$25</c:f>
              <c:numCache>
                <c:formatCode>General</c:formatCode>
                <c:ptCount val="7"/>
                <c:pt idx="0">
                  <c:v>-0.1009687722772995</c:v>
                </c:pt>
                <c:pt idx="1">
                  <c:v>-0.16134593616821763</c:v>
                </c:pt>
                <c:pt idx="2">
                  <c:v>-0.18635137701713098</c:v>
                </c:pt>
                <c:pt idx="3">
                  <c:v>-0.19264470285418023</c:v>
                </c:pt>
                <c:pt idx="4">
                  <c:v>-0.20395625645610796</c:v>
                </c:pt>
                <c:pt idx="5">
                  <c:v>-0.21455134106325779</c:v>
                </c:pt>
                <c:pt idx="6">
                  <c:v>-0.20844948295816274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DF-4E2D-8621-E64B3EA20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(5)'!$S$17:$Y$17</c:f>
              <c:numCache>
                <c:formatCode>General</c:formatCode>
                <c:ptCount val="7"/>
                <c:pt idx="0">
                  <c:v>8.0741372038374021E-3</c:v>
                </c:pt>
                <c:pt idx="1">
                  <c:v>-1.3576238687484329E-2</c:v>
                </c:pt>
                <c:pt idx="2">
                  <c:v>-2.6066511663814355E-2</c:v>
                </c:pt>
                <c:pt idx="3">
                  <c:v>-2.4308805774454031E-2</c:v>
                </c:pt>
                <c:pt idx="4">
                  <c:v>-1.6317158482263002E-2</c:v>
                </c:pt>
                <c:pt idx="5">
                  <c:v>-3.6715633678420394E-2</c:v>
                </c:pt>
                <c:pt idx="6">
                  <c:v>-3.4197916606745461E-2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5-4C23-A7A7-EA92ADDB44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(5)'!$S$18:$Y$18</c:f>
              <c:numCache>
                <c:formatCode>General</c:formatCode>
                <c:ptCount val="7"/>
                <c:pt idx="0">
                  <c:v>1.590685254557684E-2</c:v>
                </c:pt>
                <c:pt idx="1">
                  <c:v>5.1584777109124982E-4</c:v>
                </c:pt>
                <c:pt idx="2">
                  <c:v>-1.409765661469512E-2</c:v>
                </c:pt>
                <c:pt idx="3">
                  <c:v>4.0649980800782068E-2</c:v>
                </c:pt>
                <c:pt idx="4">
                  <c:v>1.3227784905623447E-2</c:v>
                </c:pt>
                <c:pt idx="5">
                  <c:v>-3.3041954411823338E-2</c:v>
                </c:pt>
                <c:pt idx="6">
                  <c:v>-1.7033211379724668E-2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5-4C23-A7A7-EA92ADDB445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(5)'!$S$19:$Y$19</c:f>
              <c:numCache>
                <c:formatCode>General</c:formatCode>
                <c:ptCount val="7"/>
                <c:pt idx="0">
                  <c:v>5.6243716960999099E-3</c:v>
                </c:pt>
                <c:pt idx="1">
                  <c:v>2.7722694859067683E-3</c:v>
                </c:pt>
                <c:pt idx="2">
                  <c:v>3.9241591695340196E-3</c:v>
                </c:pt>
                <c:pt idx="3">
                  <c:v>9.0763257195095627E-3</c:v>
                </c:pt>
                <c:pt idx="4">
                  <c:v>6.9175337033240553E-3</c:v>
                </c:pt>
                <c:pt idx="5">
                  <c:v>-7.2952021738737572E-3</c:v>
                </c:pt>
                <c:pt idx="6">
                  <c:v>-2.7962298822144091E-3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5-4C23-A7A7-EA92ADDB445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(5)'!$S$20:$Y$20</c:f>
              <c:numCache>
                <c:formatCode>General</c:formatCode>
                <c:ptCount val="7"/>
                <c:pt idx="0">
                  <c:v>4.5587237525359899E-3</c:v>
                </c:pt>
                <c:pt idx="1">
                  <c:v>-2.6320402700824668E-3</c:v>
                </c:pt>
                <c:pt idx="2">
                  <c:v>-6.4513904992400742E-3</c:v>
                </c:pt>
                <c:pt idx="3">
                  <c:v>-6.294386010371497E-3</c:v>
                </c:pt>
                <c:pt idx="4">
                  <c:v>-9.3163991681060581E-3</c:v>
                </c:pt>
                <c:pt idx="5">
                  <c:v>-1.8294060479964888E-2</c:v>
                </c:pt>
                <c:pt idx="6">
                  <c:v>-1.7618675099381E-2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55-4C23-A7A7-EA92ADDB445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(5)'!$S$21:$Y$21</c:f>
              <c:numCache>
                <c:formatCode>General</c:formatCode>
                <c:ptCount val="7"/>
                <c:pt idx="0">
                  <c:v>3.9739105242762723E-3</c:v>
                </c:pt>
                <c:pt idx="1">
                  <c:v>-5.7326311231535717E-3</c:v>
                </c:pt>
                <c:pt idx="2">
                  <c:v>-7.2916266640985364E-3</c:v>
                </c:pt>
                <c:pt idx="3">
                  <c:v>-7.2025261425220028E-3</c:v>
                </c:pt>
                <c:pt idx="4">
                  <c:v>-1.0089157741330217E-2</c:v>
                </c:pt>
                <c:pt idx="5">
                  <c:v>-1.713153258321443E-2</c:v>
                </c:pt>
                <c:pt idx="6">
                  <c:v>-1.9820484619478974E-2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55-4C23-A7A7-EA92ADDB445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(5)'!$S$22:$Y$22</c:f>
              <c:numCache>
                <c:formatCode>General</c:formatCode>
                <c:ptCount val="7"/>
                <c:pt idx="0">
                  <c:v>-1.6665989514203568E-2</c:v>
                </c:pt>
                <c:pt idx="1">
                  <c:v>-1.4367678969406985E-2</c:v>
                </c:pt>
                <c:pt idx="2">
                  <c:v>-2.3482317479266029E-2</c:v>
                </c:pt>
                <c:pt idx="3">
                  <c:v>-2.8109878903283193E-2</c:v>
                </c:pt>
                <c:pt idx="4">
                  <c:v>-2.9984770062283311E-2</c:v>
                </c:pt>
                <c:pt idx="5">
                  <c:v>-3.8692538159593524E-2</c:v>
                </c:pt>
                <c:pt idx="6">
                  <c:v>-4.4237350274232638E-2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55-4C23-A7A7-EA92ADDB445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(5)'!$S$23:$Y$23</c:f>
              <c:numCache>
                <c:formatCode>General</c:formatCode>
                <c:ptCount val="7"/>
                <c:pt idx="0">
                  <c:v>-3.2747713045625975E-3</c:v>
                </c:pt>
                <c:pt idx="1">
                  <c:v>-2.3766692770688658E-3</c:v>
                </c:pt>
                <c:pt idx="2">
                  <c:v>-1.0180522637859629E-2</c:v>
                </c:pt>
                <c:pt idx="3">
                  <c:v>-1.5412152263793279E-2</c:v>
                </c:pt>
                <c:pt idx="4">
                  <c:v>-2.0255157841718927E-2</c:v>
                </c:pt>
                <c:pt idx="5">
                  <c:v>-1.693082730972317E-2</c:v>
                </c:pt>
                <c:pt idx="6">
                  <c:v>-2.5099138223693904E-2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55-4C23-A7A7-EA92ADDB445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(5)'!$S$24:$Y$24</c:f>
              <c:numCache>
                <c:formatCode>General</c:formatCode>
                <c:ptCount val="7"/>
                <c:pt idx="0">
                  <c:v>2.3411406137101554E-3</c:v>
                </c:pt>
                <c:pt idx="1">
                  <c:v>1.3171636979162425E-3</c:v>
                </c:pt>
                <c:pt idx="2">
                  <c:v>-6.1318682678446618E-3</c:v>
                </c:pt>
                <c:pt idx="3">
                  <c:v>-1.1517540537089709E-2</c:v>
                </c:pt>
                <c:pt idx="4">
                  <c:v>-1.1658252008585925E-2</c:v>
                </c:pt>
                <c:pt idx="5">
                  <c:v>-9.0117903990469695E-3</c:v>
                </c:pt>
                <c:pt idx="6">
                  <c:v>-1.4240179162651821E-2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55-4C23-A7A7-EA92ADDB445E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(5)'!$S$25:$Y$25</c:f>
              <c:numCache>
                <c:formatCode>General</c:formatCode>
                <c:ptCount val="7"/>
                <c:pt idx="0">
                  <c:v>5.7733213615859293E-2</c:v>
                </c:pt>
                <c:pt idx="1">
                  <c:v>5.7062896890443651E-2</c:v>
                </c:pt>
                <c:pt idx="2">
                  <c:v>4.5792204753117224E-2</c:v>
                </c:pt>
                <c:pt idx="3">
                  <c:v>3.2136744939991038E-2</c:v>
                </c:pt>
                <c:pt idx="4">
                  <c:v>2.3303760762636901E-2</c:v>
                </c:pt>
                <c:pt idx="5">
                  <c:v>6.5919711296307623E-2</c:v>
                </c:pt>
                <c:pt idx="6">
                  <c:v>3.1918191062950574E-2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55-4C23-A7A7-EA92ADDB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(6)'!$S$17:$Y$17</c:f>
              <c:numCache>
                <c:formatCode>General</c:formatCode>
                <c:ptCount val="7"/>
                <c:pt idx="0">
                  <c:v>-1.9470577454362708E-4</c:v>
                </c:pt>
                <c:pt idx="1">
                  <c:v>-2.0048524446302521E-2</c:v>
                </c:pt>
                <c:pt idx="2">
                  <c:v>-2.4783194349625202E-2</c:v>
                </c:pt>
                <c:pt idx="3">
                  <c:v>-1.775385335713725E-2</c:v>
                </c:pt>
                <c:pt idx="4">
                  <c:v>-8.6355451532841798E-2</c:v>
                </c:pt>
                <c:pt idx="5">
                  <c:v>-3.5621127242726432E-2</c:v>
                </c:pt>
                <c:pt idx="6">
                  <c:v>-4.4042126487774259E-2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B-4C6D-9DA3-253CE1A974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(6)'!$S$18:$Y$18</c:f>
              <c:numCache>
                <c:formatCode>General</c:formatCode>
                <c:ptCount val="7"/>
                <c:pt idx="0">
                  <c:v>-1.3757154096292915E-2</c:v>
                </c:pt>
                <c:pt idx="1">
                  <c:v>-3.7088214768229676E-2</c:v>
                </c:pt>
                <c:pt idx="2">
                  <c:v>-3.9875839142552133E-2</c:v>
                </c:pt>
                <c:pt idx="3">
                  <c:v>-3.9838431432214168E-2</c:v>
                </c:pt>
                <c:pt idx="4">
                  <c:v>-0.13279377879050847</c:v>
                </c:pt>
                <c:pt idx="5">
                  <c:v>-5.2837052638159979E-2</c:v>
                </c:pt>
                <c:pt idx="6">
                  <c:v>-7.3459144448820068E-2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B-4C6D-9DA3-253CE1A9748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(6)'!$S$19:$Y$19</c:f>
              <c:numCache>
                <c:formatCode>General</c:formatCode>
                <c:ptCount val="7"/>
                <c:pt idx="0">
                  <c:v>7.1826412757472241E-4</c:v>
                </c:pt>
                <c:pt idx="1">
                  <c:v>-4.2916103039150116E-3</c:v>
                </c:pt>
                <c:pt idx="2">
                  <c:v>-2.2043031425209437E-3</c:v>
                </c:pt>
                <c:pt idx="3">
                  <c:v>-2.2552610272960475E-3</c:v>
                </c:pt>
                <c:pt idx="4">
                  <c:v>-2.2488337071441288E-2</c:v>
                </c:pt>
                <c:pt idx="5">
                  <c:v>-1.0889273654127143E-2</c:v>
                </c:pt>
                <c:pt idx="6">
                  <c:v>-1.3283245494178036E-2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9B-4C6D-9DA3-253CE1A9748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(6)'!$S$20:$Y$20</c:f>
              <c:numCache>
                <c:formatCode>General</c:formatCode>
                <c:ptCount val="7"/>
                <c:pt idx="0">
                  <c:v>1.9920956493000475E-3</c:v>
                </c:pt>
                <c:pt idx="1">
                  <c:v>4.8741925808263916E-3</c:v>
                </c:pt>
                <c:pt idx="2">
                  <c:v>3.3821834124732417E-3</c:v>
                </c:pt>
                <c:pt idx="3">
                  <c:v>2.2286469572377031E-3</c:v>
                </c:pt>
                <c:pt idx="4">
                  <c:v>-1.1650498320860014E-2</c:v>
                </c:pt>
                <c:pt idx="5">
                  <c:v>1.9219885515919912E-3</c:v>
                </c:pt>
                <c:pt idx="6">
                  <c:v>-1.312248228108188E-3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9B-4C6D-9DA3-253CE1A9748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(6)'!$S$21:$Y$21</c:f>
              <c:numCache>
                <c:formatCode>General</c:formatCode>
                <c:ptCount val="7"/>
                <c:pt idx="0">
                  <c:v>2.7944490024041924E-3</c:v>
                </c:pt>
                <c:pt idx="1">
                  <c:v>2.0976744140437493E-3</c:v>
                </c:pt>
                <c:pt idx="2">
                  <c:v>8.5617451318303656E-4</c:v>
                </c:pt>
                <c:pt idx="3">
                  <c:v>1.446666744543726E-3</c:v>
                </c:pt>
                <c:pt idx="4">
                  <c:v>-1.3741879931721209E-2</c:v>
                </c:pt>
                <c:pt idx="5">
                  <c:v>-4.3556259999366085E-3</c:v>
                </c:pt>
                <c:pt idx="6">
                  <c:v>-1.9010716497892392E-3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9B-4C6D-9DA3-253CE1A9748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(6)'!$S$22:$Y$22</c:f>
              <c:numCache>
                <c:formatCode>General</c:formatCode>
                <c:ptCount val="7"/>
                <c:pt idx="0">
                  <c:v>-2.6933944753641017E-4</c:v>
                </c:pt>
                <c:pt idx="1">
                  <c:v>-5.8879878031474989E-3</c:v>
                </c:pt>
                <c:pt idx="2">
                  <c:v>-9.6772966176237544E-3</c:v>
                </c:pt>
                <c:pt idx="3">
                  <c:v>-1.1943150039584984E-2</c:v>
                </c:pt>
                <c:pt idx="4">
                  <c:v>-2.1044803306942306E-2</c:v>
                </c:pt>
                <c:pt idx="5">
                  <c:v>-1.8232148345497939E-2</c:v>
                </c:pt>
                <c:pt idx="6">
                  <c:v>-2.0142782190939377E-2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9B-4C6D-9DA3-253CE1A9748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(6)'!$S$23:$Y$23</c:f>
              <c:numCache>
                <c:formatCode>General</c:formatCode>
                <c:ptCount val="7"/>
                <c:pt idx="0">
                  <c:v>-2.0511958221626652E-3</c:v>
                </c:pt>
                <c:pt idx="1">
                  <c:v>7.7467154329621509E-3</c:v>
                </c:pt>
                <c:pt idx="2">
                  <c:v>8.4450215338307275E-4</c:v>
                </c:pt>
                <c:pt idx="3">
                  <c:v>-8.9060231021643706E-4</c:v>
                </c:pt>
                <c:pt idx="4">
                  <c:v>1.5466340784160893E-2</c:v>
                </c:pt>
                <c:pt idx="5">
                  <c:v>4.671229903757096E-4</c:v>
                </c:pt>
                <c:pt idx="6">
                  <c:v>9.890308507929867E-3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9B-4C6D-9DA3-253CE1A9748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(6)'!$S$24:$Y$24</c:f>
              <c:numCache>
                <c:formatCode>General</c:formatCode>
                <c:ptCount val="7"/>
                <c:pt idx="0">
                  <c:v>2.6338073953792161E-3</c:v>
                </c:pt>
                <c:pt idx="1">
                  <c:v>1.1787580537266208E-2</c:v>
                </c:pt>
                <c:pt idx="2">
                  <c:v>4.2362545295800084E-3</c:v>
                </c:pt>
                <c:pt idx="3">
                  <c:v>6.2461397877129751E-3</c:v>
                </c:pt>
                <c:pt idx="4">
                  <c:v>1.4131967345476441E-2</c:v>
                </c:pt>
                <c:pt idx="5">
                  <c:v>7.640577628357681E-3</c:v>
                </c:pt>
                <c:pt idx="6">
                  <c:v>1.4645165639925404E-2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9B-4C6D-9DA3-253CE1A9748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(6)'!$S$25:$Y$25</c:f>
              <c:numCache>
                <c:formatCode>General</c:formatCode>
                <c:ptCount val="7"/>
                <c:pt idx="0">
                  <c:v>1.2858111130268994E-2</c:v>
                </c:pt>
                <c:pt idx="1">
                  <c:v>3.5538086984311504E-2</c:v>
                </c:pt>
                <c:pt idx="2">
                  <c:v>2.2169099793251046E-2</c:v>
                </c:pt>
                <c:pt idx="3">
                  <c:v>2.8485460135983003E-2</c:v>
                </c:pt>
                <c:pt idx="4">
                  <c:v>4.705909664442981E-2</c:v>
                </c:pt>
                <c:pt idx="5">
                  <c:v>3.3199152995628353E-2</c:v>
                </c:pt>
                <c:pt idx="6">
                  <c:v>5.171458751665834E-2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9B-4C6D-9DA3-253CE1A9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Complete!$L$4:$R$4</c:f>
              <c:numCache>
                <c:formatCode>General</c:formatCode>
                <c:ptCount val="7"/>
                <c:pt idx="0">
                  <c:v>-1.1677680812495741E-3</c:v>
                </c:pt>
                <c:pt idx="1">
                  <c:v>-3.2333770452157302E-2</c:v>
                </c:pt>
                <c:pt idx="2">
                  <c:v>-2.6763718261065602E-2</c:v>
                </c:pt>
                <c:pt idx="3">
                  <c:v>-2.6776372460157793E-2</c:v>
                </c:pt>
                <c:pt idx="4">
                  <c:v>-4.2764966308411749E-2</c:v>
                </c:pt>
                <c:pt idx="5">
                  <c:v>-4.7105348271829502E-2</c:v>
                </c:pt>
                <c:pt idx="6">
                  <c:v>-5.3641543442681877E-2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B-42A1-B423-8F58C3A64F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Complete!$L$5:$R$5</c:f>
              <c:numCache>
                <c:formatCode>General</c:formatCode>
                <c:ptCount val="7"/>
                <c:pt idx="0">
                  <c:v>-2.3916960563407359E-3</c:v>
                </c:pt>
                <c:pt idx="1">
                  <c:v>-3.146814438175171E-2</c:v>
                </c:pt>
                <c:pt idx="2">
                  <c:v>-3.412353068564427E-2</c:v>
                </c:pt>
                <c:pt idx="3">
                  <c:v>-3.3809794850031272E-2</c:v>
                </c:pt>
                <c:pt idx="4">
                  <c:v>-4.8486374971457108E-2</c:v>
                </c:pt>
                <c:pt idx="5">
                  <c:v>-6.2985585837479638E-2</c:v>
                </c:pt>
                <c:pt idx="6">
                  <c:v>-6.6216627329685279E-2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B-42A1-B423-8F58C3A64F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Complete!$L$6:$R$6</c:f>
              <c:numCache>
                <c:formatCode>General</c:formatCode>
                <c:ptCount val="7"/>
                <c:pt idx="0">
                  <c:v>1.3406618948477694E-3</c:v>
                </c:pt>
                <c:pt idx="1">
                  <c:v>-5.5521434290412971E-3</c:v>
                </c:pt>
                <c:pt idx="2">
                  <c:v>-5.5653807812908905E-3</c:v>
                </c:pt>
                <c:pt idx="3">
                  <c:v>-6.2190297076853166E-3</c:v>
                </c:pt>
                <c:pt idx="4">
                  <c:v>-9.8598550211994682E-3</c:v>
                </c:pt>
                <c:pt idx="5">
                  <c:v>-1.2344752181284642E-2</c:v>
                </c:pt>
                <c:pt idx="6">
                  <c:v>-1.1500743695510759E-2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B-42A1-B423-8F58C3A64F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Complete!$L$7:$R$7</c:f>
              <c:numCache>
                <c:formatCode>General</c:formatCode>
                <c:ptCount val="7"/>
                <c:pt idx="0">
                  <c:v>2.6179837755343238E-3</c:v>
                </c:pt>
                <c:pt idx="1">
                  <c:v>-1.7558907590912202E-3</c:v>
                </c:pt>
                <c:pt idx="2">
                  <c:v>-5.5329955774508876E-4</c:v>
                </c:pt>
                <c:pt idx="3">
                  <c:v>-1.972881221722813E-3</c:v>
                </c:pt>
                <c:pt idx="4">
                  <c:v>-5.9248595278623487E-3</c:v>
                </c:pt>
                <c:pt idx="5">
                  <c:v>-7.3016438600410002E-3</c:v>
                </c:pt>
                <c:pt idx="6">
                  <c:v>-7.4395886989433264E-3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3B-42A1-B423-8F58C3A64F2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Complete!$L$8:$R$8</c:f>
              <c:numCache>
                <c:formatCode>General</c:formatCode>
                <c:ptCount val="7"/>
                <c:pt idx="0">
                  <c:v>2.9094847796359261E-3</c:v>
                </c:pt>
                <c:pt idx="1">
                  <c:v>-1.327882096706249E-3</c:v>
                </c:pt>
                <c:pt idx="2">
                  <c:v>-2.4865129384318576E-3</c:v>
                </c:pt>
                <c:pt idx="3">
                  <c:v>-1.3788921060512216E-4</c:v>
                </c:pt>
                <c:pt idx="4">
                  <c:v>-4.5295446055093431E-3</c:v>
                </c:pt>
                <c:pt idx="5">
                  <c:v>-6.8888382264962857E-3</c:v>
                </c:pt>
                <c:pt idx="6">
                  <c:v>-6.2901736964925325E-3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3B-42A1-B423-8F58C3A64F2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Complete!$L$9:$R$9</c:f>
              <c:numCache>
                <c:formatCode>General</c:formatCode>
                <c:ptCount val="7"/>
                <c:pt idx="0">
                  <c:v>-5.6211319228693405E-3</c:v>
                </c:pt>
                <c:pt idx="1">
                  <c:v>-9.921217751929395E-3</c:v>
                </c:pt>
                <c:pt idx="2">
                  <c:v>-1.276307640317237E-2</c:v>
                </c:pt>
                <c:pt idx="3">
                  <c:v>-1.6925945647043833E-2</c:v>
                </c:pt>
                <c:pt idx="4">
                  <c:v>-1.5873992080027172E-2</c:v>
                </c:pt>
                <c:pt idx="5">
                  <c:v>-1.8232679870197718E-2</c:v>
                </c:pt>
                <c:pt idx="6">
                  <c:v>-1.8547944872426728E-2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3B-42A1-B423-8F58C3A64F2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Complete!$L$10:$R$10</c:f>
              <c:numCache>
                <c:formatCode>General</c:formatCode>
                <c:ptCount val="7"/>
                <c:pt idx="0">
                  <c:v>-2.38654714425483E-3</c:v>
                </c:pt>
                <c:pt idx="1">
                  <c:v>-3.233026480004602E-3</c:v>
                </c:pt>
                <c:pt idx="2">
                  <c:v>-6.7226181639058998E-3</c:v>
                </c:pt>
                <c:pt idx="3">
                  <c:v>-9.133767110590359E-3</c:v>
                </c:pt>
                <c:pt idx="4">
                  <c:v>-6.7094787786688643E-3</c:v>
                </c:pt>
                <c:pt idx="5">
                  <c:v>-8.0955132110368238E-3</c:v>
                </c:pt>
                <c:pt idx="6">
                  <c:v>-6.7796921874581197E-3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3B-42A1-B423-8F58C3A64F2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Complete!$L$11:$R$11</c:f>
              <c:numCache>
                <c:formatCode>General</c:formatCode>
                <c:ptCount val="7"/>
                <c:pt idx="0">
                  <c:v>-2.908083471107158E-5</c:v>
                </c:pt>
                <c:pt idx="1">
                  <c:v>-4.2628260801630646E-4</c:v>
                </c:pt>
                <c:pt idx="2">
                  <c:v>-4.9821759058041237E-3</c:v>
                </c:pt>
                <c:pt idx="3">
                  <c:v>-7.4339178446469383E-3</c:v>
                </c:pt>
                <c:pt idx="4">
                  <c:v>-4.5891132592896632E-3</c:v>
                </c:pt>
                <c:pt idx="5">
                  <c:v>-5.4873999401683698E-3</c:v>
                </c:pt>
                <c:pt idx="6">
                  <c:v>-4.3204935724551656E-3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3B-42A1-B423-8F58C3A64F2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Complete!$L$12:$R$12</c:f>
              <c:numCache>
                <c:formatCode>General</c:formatCode>
                <c:ptCount val="7"/>
                <c:pt idx="0">
                  <c:v>4.6455430447379896E-3</c:v>
                </c:pt>
                <c:pt idx="1">
                  <c:v>3.0250391116594991E-3</c:v>
                </c:pt>
                <c:pt idx="2">
                  <c:v>-9.4569751271911095E-3</c:v>
                </c:pt>
                <c:pt idx="3">
                  <c:v>-7.5237544150539128E-3</c:v>
                </c:pt>
                <c:pt idx="4">
                  <c:v>-6.975208006617141E-3</c:v>
                </c:pt>
                <c:pt idx="5">
                  <c:v>-2.6305630492966178E-3</c:v>
                </c:pt>
                <c:pt idx="6">
                  <c:v>-2.4777498651431585E-3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3B-42A1-B423-8F58C3A6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19784"/>
        <c:axId val="888720112"/>
      </c:scatterChart>
      <c:valAx>
        <c:axId val="88871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20112"/>
        <c:crosses val="autoZero"/>
        <c:crossBetween val="midCat"/>
      </c:valAx>
      <c:valAx>
        <c:axId val="8887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1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9492563429571"/>
          <c:y val="5.0925925925925923E-2"/>
          <c:w val="0.8699050743657043"/>
          <c:h val="0.79224482356372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Complete!$K$4</c:f>
              <c:strCache>
                <c:ptCount val="1"/>
                <c:pt idx="0">
                  <c:v>4.7460 .. 4.4103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Complete!$L$4:$R$4</c:f>
              <c:numCache>
                <c:formatCode>General</c:formatCode>
                <c:ptCount val="7"/>
                <c:pt idx="0">
                  <c:v>-1.1677680812495741E-3</c:v>
                </c:pt>
                <c:pt idx="1">
                  <c:v>-3.2333770452157302E-2</c:v>
                </c:pt>
                <c:pt idx="2">
                  <c:v>-2.6763718261065602E-2</c:v>
                </c:pt>
                <c:pt idx="3">
                  <c:v>-2.6776372460157793E-2</c:v>
                </c:pt>
                <c:pt idx="4">
                  <c:v>-4.2764966308411749E-2</c:v>
                </c:pt>
                <c:pt idx="5">
                  <c:v>-4.7105348271829502E-2</c:v>
                </c:pt>
                <c:pt idx="6">
                  <c:v>-5.3641543442681877E-2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8-4B9E-90DA-5B88F9685F91}"/>
            </c:ext>
          </c:extLst>
        </c:ser>
        <c:ser>
          <c:idx val="1"/>
          <c:order val="1"/>
          <c:tx>
            <c:strRef>
              <c:f>Complete!$K$5</c:f>
              <c:strCache>
                <c:ptCount val="1"/>
                <c:pt idx="0">
                  <c:v>4.4126 .. 4.3030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Complete!$L$5:$R$5</c:f>
              <c:numCache>
                <c:formatCode>General</c:formatCode>
                <c:ptCount val="7"/>
                <c:pt idx="0">
                  <c:v>-2.3916960563407359E-3</c:v>
                </c:pt>
                <c:pt idx="1">
                  <c:v>-3.146814438175171E-2</c:v>
                </c:pt>
                <c:pt idx="2">
                  <c:v>-3.412353068564427E-2</c:v>
                </c:pt>
                <c:pt idx="3">
                  <c:v>-3.3809794850031272E-2</c:v>
                </c:pt>
                <c:pt idx="4">
                  <c:v>-4.8486374971457108E-2</c:v>
                </c:pt>
                <c:pt idx="5">
                  <c:v>-6.2985585837479638E-2</c:v>
                </c:pt>
                <c:pt idx="6">
                  <c:v>-6.6216627329685279E-2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8-4B9E-90DA-5B88F9685F91}"/>
            </c:ext>
          </c:extLst>
        </c:ser>
        <c:ser>
          <c:idx val="2"/>
          <c:order val="2"/>
          <c:tx>
            <c:strRef>
              <c:f>Complete!$K$9</c:f>
              <c:strCache>
                <c:ptCount val="1"/>
                <c:pt idx="0">
                  <c:v>3.8466 .. 3.6757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Complete!$L$9:$R$9</c:f>
              <c:numCache>
                <c:formatCode>General</c:formatCode>
                <c:ptCount val="7"/>
                <c:pt idx="0">
                  <c:v>-5.6211319228693405E-3</c:v>
                </c:pt>
                <c:pt idx="1">
                  <c:v>-9.921217751929395E-3</c:v>
                </c:pt>
                <c:pt idx="2">
                  <c:v>-1.276307640317237E-2</c:v>
                </c:pt>
                <c:pt idx="3">
                  <c:v>-1.6925945647043833E-2</c:v>
                </c:pt>
                <c:pt idx="4">
                  <c:v>-1.5873992080027172E-2</c:v>
                </c:pt>
                <c:pt idx="5">
                  <c:v>-1.8232679870197718E-2</c:v>
                </c:pt>
                <c:pt idx="6">
                  <c:v>-1.8547944872426728E-2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8-4B9E-90DA-5B88F9685F91}"/>
            </c:ext>
          </c:extLst>
        </c:ser>
        <c:ser>
          <c:idx val="3"/>
          <c:order val="3"/>
          <c:tx>
            <c:strRef>
              <c:f>Complete!$K$6</c:f>
              <c:strCache>
                <c:ptCount val="1"/>
                <c:pt idx="0">
                  <c:v>4.2992 .. 4.2043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Complete!$L$6:$R$6</c:f>
              <c:numCache>
                <c:formatCode>General</c:formatCode>
                <c:ptCount val="7"/>
                <c:pt idx="0">
                  <c:v>1.3406618948477694E-3</c:v>
                </c:pt>
                <c:pt idx="1">
                  <c:v>-5.5521434290412971E-3</c:v>
                </c:pt>
                <c:pt idx="2">
                  <c:v>-5.5653807812908905E-3</c:v>
                </c:pt>
                <c:pt idx="3">
                  <c:v>-6.2190297076853166E-3</c:v>
                </c:pt>
                <c:pt idx="4">
                  <c:v>-9.8598550211994682E-3</c:v>
                </c:pt>
                <c:pt idx="5">
                  <c:v>-1.2344752181284642E-2</c:v>
                </c:pt>
                <c:pt idx="6">
                  <c:v>-1.1500743695510759E-2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7-4A23-8F0D-BD45AD110F0C}"/>
            </c:ext>
          </c:extLst>
        </c:ser>
        <c:ser>
          <c:idx val="4"/>
          <c:order val="4"/>
          <c:tx>
            <c:strRef>
              <c:f>Complete!$K$8</c:f>
              <c:strCache>
                <c:ptCount val="1"/>
                <c:pt idx="0">
                  <c:v>4.0168 .. 3.8466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Complete!$L$8:$R$8</c:f>
              <c:numCache>
                <c:formatCode>General</c:formatCode>
                <c:ptCount val="7"/>
                <c:pt idx="0">
                  <c:v>2.9094847796359261E-3</c:v>
                </c:pt>
                <c:pt idx="1">
                  <c:v>-1.327882096706249E-3</c:v>
                </c:pt>
                <c:pt idx="2">
                  <c:v>-2.4865129384318576E-3</c:v>
                </c:pt>
                <c:pt idx="3">
                  <c:v>-1.3788921060512216E-4</c:v>
                </c:pt>
                <c:pt idx="4">
                  <c:v>-4.5295446055093431E-3</c:v>
                </c:pt>
                <c:pt idx="5">
                  <c:v>-6.8888382264962857E-3</c:v>
                </c:pt>
                <c:pt idx="6">
                  <c:v>-6.2901736964925325E-3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7-4A23-8F0D-BD45AD11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76520"/>
        <c:axId val="877476848"/>
      </c:scatterChart>
      <c:valAx>
        <c:axId val="87747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76848"/>
        <c:crosses val="autoZero"/>
        <c:crossBetween val="midCat"/>
      </c:valAx>
      <c:valAx>
        <c:axId val="8774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7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25229802239745E-2"/>
          <c:y val="7.6423519976669588E-2"/>
          <c:w val="0.88298769961687329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Complete!$B$2</c:f>
              <c:strCache>
                <c:ptCount val="1"/>
                <c:pt idx="0">
                  <c:v>Rep1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Complete!$C$3:$I$3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Complete!$C$4:$I$4</c:f>
              <c:numCache>
                <c:formatCode>General</c:formatCode>
                <c:ptCount val="7"/>
                <c:pt idx="0">
                  <c:v>-6.2714436289308447E-3</c:v>
                </c:pt>
                <c:pt idx="1">
                  <c:v>-4.733049544434241E-2</c:v>
                </c:pt>
                <c:pt idx="2">
                  <c:v>-3.5169245713206544E-2</c:v>
                </c:pt>
                <c:pt idx="3">
                  <c:v>-6.3403034869408533E-3</c:v>
                </c:pt>
                <c:pt idx="4">
                  <c:v>-3.237124132172807E-2</c:v>
                </c:pt>
                <c:pt idx="5">
                  <c:v>-7.1074245867091448E-2</c:v>
                </c:pt>
                <c:pt idx="6">
                  <c:v>-7.3915526957957181E-2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1-4C2D-9E8B-0EF3ED6A038B}"/>
            </c:ext>
          </c:extLst>
        </c:ser>
        <c:ser>
          <c:idx val="1"/>
          <c:order val="1"/>
          <c:tx>
            <c:strRef>
              <c:f>Complete!$B$14</c:f>
              <c:strCache>
                <c:ptCount val="1"/>
                <c:pt idx="0">
                  <c:v>Rep2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Complete!$C$16:$I$16</c:f>
              <c:numCache>
                <c:formatCode>General</c:formatCode>
                <c:ptCount val="7"/>
                <c:pt idx="0">
                  <c:v>-1.1062384025327988E-2</c:v>
                </c:pt>
                <c:pt idx="1">
                  <c:v>-5.0985843056369912E-2</c:v>
                </c:pt>
                <c:pt idx="2">
                  <c:v>-3.9738645001389565E-2</c:v>
                </c:pt>
                <c:pt idx="3">
                  <c:v>-4.8745810190557938E-2</c:v>
                </c:pt>
                <c:pt idx="4">
                  <c:v>-5.7101444525659177E-2</c:v>
                </c:pt>
                <c:pt idx="5">
                  <c:v>-4.0106570169457401E-2</c:v>
                </c:pt>
                <c:pt idx="6">
                  <c:v>-8.5940066343878754E-2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1-4C2D-9E8B-0EF3ED6A038B}"/>
            </c:ext>
          </c:extLst>
        </c:ser>
        <c:ser>
          <c:idx val="2"/>
          <c:order val="2"/>
          <c:tx>
            <c:strRef>
              <c:f>Complete!$B$26</c:f>
              <c:strCache>
                <c:ptCount val="1"/>
                <c:pt idx="0">
                  <c:v>Rep3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Complete!$C$27:$I$27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Complete!$C$28:$I$28</c:f>
              <c:numCache>
                <c:formatCode>General</c:formatCode>
                <c:ptCount val="7"/>
                <c:pt idx="0">
                  <c:v>3.0178251804355811E-2</c:v>
                </c:pt>
                <c:pt idx="1">
                  <c:v>-4.0606563628890389E-2</c:v>
                </c:pt>
                <c:pt idx="2">
                  <c:v>-2.9625726559680481E-2</c:v>
                </c:pt>
                <c:pt idx="3">
                  <c:v>-4.0345523014045884E-2</c:v>
                </c:pt>
                <c:pt idx="4">
                  <c:v>-4.234799360817549E-2</c:v>
                </c:pt>
                <c:pt idx="5">
                  <c:v>-7.031764189970266E-2</c:v>
                </c:pt>
                <c:pt idx="6">
                  <c:v>-6.7505139765420052E-2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1-4C2D-9E8B-0EF3ED6A038B}"/>
            </c:ext>
          </c:extLst>
        </c:ser>
        <c:ser>
          <c:idx val="3"/>
          <c:order val="3"/>
          <c:tx>
            <c:strRef>
              <c:f>Complete!$B$38</c:f>
              <c:strCache>
                <c:ptCount val="1"/>
                <c:pt idx="0">
                  <c:v>Rep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Complete!$C$39:$I$39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Complete!$C$40:$I$40</c:f>
              <c:numCache>
                <c:formatCode>General</c:formatCode>
                <c:ptCount val="7"/>
                <c:pt idx="0">
                  <c:v>-2.77304640668882E-2</c:v>
                </c:pt>
                <c:pt idx="1">
                  <c:v>-2.1454957449554266E-2</c:v>
                </c:pt>
                <c:pt idx="2">
                  <c:v>-5.1989862786774475E-3</c:v>
                </c:pt>
                <c:pt idx="3">
                  <c:v>-2.3163938937810796E-2</c:v>
                </c:pt>
                <c:pt idx="4">
                  <c:v>-2.2096508379802992E-2</c:v>
                </c:pt>
                <c:pt idx="5">
                  <c:v>-2.8796870773578703E-2</c:v>
                </c:pt>
                <c:pt idx="6">
                  <c:v>-1.6248484494315523E-2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D1-4C2D-9E8B-0EF3ED6A038B}"/>
            </c:ext>
          </c:extLst>
        </c:ser>
        <c:ser>
          <c:idx val="4"/>
          <c:order val="4"/>
          <c:tx>
            <c:strRef>
              <c:f>Complete!$B$50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Complete!$C$51:$I$51</c:f>
              <c:numCache>
                <c:formatCode>General</c:formatCode>
                <c:ptCount val="7"/>
              </c:numCache>
            </c:numRef>
          </c:xVal>
          <c:yVal>
            <c:numRef>
              <c:f>Complete!$C$52:$I$52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D1-4C2D-9E8B-0EF3ED6A038B}"/>
            </c:ext>
          </c:extLst>
        </c:ser>
        <c:ser>
          <c:idx val="5"/>
          <c:order val="5"/>
          <c:tx>
            <c:strRef>
              <c:f>Complete!$B$62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Complete!$C$63:$I$63</c:f>
              <c:numCache>
                <c:formatCode>General</c:formatCode>
                <c:ptCount val="7"/>
              </c:numCache>
            </c:numRef>
          </c:xVal>
          <c:yVal>
            <c:numRef>
              <c:f>Complete!$C$64:$I$64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D1-4C2D-9E8B-0EF3ED6A0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46008"/>
        <c:axId val="835746336"/>
      </c:scatterChart>
      <c:valAx>
        <c:axId val="8357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6336"/>
        <c:crosses val="autoZero"/>
        <c:crossBetween val="midCat"/>
      </c:valAx>
      <c:valAx>
        <c:axId val="8357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2AF4B-2A78-464A-95A2-F8732B37A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E2439-ADCF-4234-8200-5943DFE5A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A7B54-8ADB-487D-AC84-6EE54BBBE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89F8E-B285-4760-B9D8-AC60F647A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DDADB-C10B-484B-B867-FF562B78E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0F059-D222-441A-BAED-C7CE538E2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425450</xdr:colOff>
      <xdr:row>5</xdr:row>
      <xdr:rowOff>33337</xdr:rowOff>
    </xdr:from>
    <xdr:to>
      <xdr:col>30</xdr:col>
      <xdr:colOff>120650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3264F-8ED5-4B82-A26F-7C7D1FE5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20</xdr:row>
      <xdr:rowOff>109537</xdr:rowOff>
    </xdr:from>
    <xdr:to>
      <xdr:col>30</xdr:col>
      <xdr:colOff>95250</xdr:colOff>
      <xdr:row>34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7875E-C6C9-47F5-8582-98EF7530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390525</xdr:colOff>
      <xdr:row>67</xdr:row>
      <xdr:rowOff>55562</xdr:rowOff>
    </xdr:from>
    <xdr:to>
      <xdr:col>30</xdr:col>
      <xdr:colOff>88900</xdr:colOff>
      <xdr:row>81</xdr:row>
      <xdr:rowOff>131762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382FE-C54B-45AD-8C94-DA94F7A8F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409575</xdr:colOff>
      <xdr:row>51</xdr:row>
      <xdr:rowOff>134937</xdr:rowOff>
    </xdr:from>
    <xdr:to>
      <xdr:col>30</xdr:col>
      <xdr:colOff>104775</xdr:colOff>
      <xdr:row>66</xdr:row>
      <xdr:rowOff>20637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4574B8-F392-47ED-8308-10F85EC24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409575</xdr:colOff>
      <xdr:row>36</xdr:row>
      <xdr:rowOff>68262</xdr:rowOff>
    </xdr:from>
    <xdr:to>
      <xdr:col>30</xdr:col>
      <xdr:colOff>104775</xdr:colOff>
      <xdr:row>50</xdr:row>
      <xdr:rowOff>144462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53D733-ADAD-43E5-8600-680EFC072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474C-550A-4897-AAD7-F4435320E475}">
  <dimension ref="A1:Y168"/>
  <sheetViews>
    <sheetView topLeftCell="A10" zoomScale="118" workbookViewId="0">
      <selection activeCell="O22" sqref="O22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0</v>
      </c>
    </row>
    <row r="2" spans="1:25">
      <c r="A2" t="s">
        <v>1</v>
      </c>
      <c r="B2" t="s">
        <v>2</v>
      </c>
      <c r="C2" t="s">
        <v>3</v>
      </c>
    </row>
    <row r="3" spans="1:25">
      <c r="A3" s="1" t="s">
        <v>4</v>
      </c>
      <c r="B3" s="1" t="s">
        <v>5</v>
      </c>
      <c r="C3" s="1" t="s">
        <v>6</v>
      </c>
    </row>
    <row r="4" spans="1:25">
      <c r="A4" s="1" t="s">
        <v>7</v>
      </c>
      <c r="B4" s="1" t="s">
        <v>8</v>
      </c>
      <c r="C4" s="1" t="s">
        <v>9</v>
      </c>
    </row>
    <row r="5" spans="1:25">
      <c r="A5" s="1" t="s">
        <v>10</v>
      </c>
      <c r="B5" s="1" t="s">
        <v>11</v>
      </c>
      <c r="C5" s="1" t="s">
        <v>6</v>
      </c>
    </row>
    <row r="6" spans="1:25">
      <c r="A6" t="s">
        <v>12</v>
      </c>
      <c r="B6" t="s">
        <v>13</v>
      </c>
      <c r="C6" t="s">
        <v>14</v>
      </c>
    </row>
    <row r="7" spans="1:25">
      <c r="A7" s="1" t="s">
        <v>15</v>
      </c>
      <c r="B7" s="1" t="s">
        <v>16</v>
      </c>
      <c r="C7" s="1" t="s">
        <v>9</v>
      </c>
    </row>
    <row r="8" spans="1:25">
      <c r="A8" s="1" t="s">
        <v>17</v>
      </c>
      <c r="B8" s="1" t="s">
        <v>18</v>
      </c>
      <c r="C8" s="1" t="s">
        <v>9</v>
      </c>
    </row>
    <row r="9" spans="1:25">
      <c r="A9" s="1" t="s">
        <v>19</v>
      </c>
      <c r="B9" s="1" t="s">
        <v>20</v>
      </c>
      <c r="C9" s="1" t="s">
        <v>21</v>
      </c>
    </row>
    <row r="10" spans="1:25">
      <c r="A10" t="s">
        <v>22</v>
      </c>
      <c r="B10" t="s">
        <v>23</v>
      </c>
      <c r="C10" t="s">
        <v>3</v>
      </c>
    </row>
    <row r="11" spans="1:25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>
      <c r="A13" t="s">
        <v>33</v>
      </c>
      <c r="B13">
        <v>4.9377800000000001</v>
      </c>
    </row>
    <row r="15" spans="1:25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4">
      <c r="B17" s="9">
        <v>1</v>
      </c>
      <c r="C17" s="10" t="s">
        <v>43</v>
      </c>
      <c r="D17" s="10">
        <v>3.3</v>
      </c>
      <c r="E17" s="11">
        <v>1565.3026</v>
      </c>
      <c r="F17" s="10"/>
      <c r="G17" s="9">
        <v>1</v>
      </c>
      <c r="H17" s="10" t="s">
        <v>43</v>
      </c>
      <c r="I17" s="10">
        <v>4.13</v>
      </c>
      <c r="J17" s="11">
        <v>1437.7601999999999</v>
      </c>
      <c r="L17" s="10" t="s">
        <v>43</v>
      </c>
      <c r="M17">
        <f>(E28-E17)</f>
        <v>211.76</v>
      </c>
      <c r="N17">
        <f>(J28-J17)</f>
        <v>201.47960000000012</v>
      </c>
      <c r="O17">
        <f>(N17-M17)/J28</f>
        <v>-6.2714436289308447E-3</v>
      </c>
      <c r="R17" s="10" t="s">
        <v>43</v>
      </c>
      <c r="S17">
        <f>O17</f>
        <v>-6.2714436289308447E-3</v>
      </c>
      <c r="T17">
        <f>O39</f>
        <v>-4.733049544434241E-2</v>
      </c>
      <c r="U17">
        <f>O61</f>
        <v>-3.5169245713206544E-2</v>
      </c>
      <c r="V17">
        <f>O83</f>
        <v>-6.3403034869408533E-3</v>
      </c>
      <c r="W17">
        <f>O105</f>
        <v>-3.237124132172807E-2</v>
      </c>
      <c r="X17">
        <f>O127</f>
        <v>-7.1074245867091448E-2</v>
      </c>
      <c r="Y17">
        <f>O149</f>
        <v>-7.3915526957957181E-2</v>
      </c>
    </row>
    <row r="18" spans="2:25" ht="24">
      <c r="B18" s="9">
        <v>2</v>
      </c>
      <c r="C18" s="10" t="s">
        <v>44</v>
      </c>
      <c r="D18" s="10">
        <v>0.91</v>
      </c>
      <c r="E18" s="11">
        <v>432.67360000000002</v>
      </c>
      <c r="F18" s="10"/>
      <c r="G18" s="9">
        <v>2</v>
      </c>
      <c r="H18" s="10" t="s">
        <v>44</v>
      </c>
      <c r="I18" s="10">
        <v>1</v>
      </c>
      <c r="J18" s="11">
        <v>349.17910000000001</v>
      </c>
      <c r="L18" s="10" t="s">
        <v>44</v>
      </c>
      <c r="M18">
        <f t="shared" ref="M18:M25" si="0">(E29-E18)</f>
        <v>92.232699999999966</v>
      </c>
      <c r="N18">
        <f t="shared" ref="N18:N25" si="1">(J29-J18)</f>
        <v>91.639499999999998</v>
      </c>
      <c r="O18">
        <f>(N18-M18)/J29</f>
        <v>-1.3456782449741628E-3</v>
      </c>
      <c r="R18" s="10" t="s">
        <v>44</v>
      </c>
      <c r="S18">
        <f t="shared" ref="S17:S24" si="2">O18</f>
        <v>-1.3456782449741628E-3</v>
      </c>
      <c r="T18">
        <f t="shared" ref="T17:T24" si="3">O40</f>
        <v>-4.212986197549911E-2</v>
      </c>
      <c r="U18">
        <f t="shared" ref="U18:U25" si="4">O62</f>
        <v>-5.4341498514862294E-2</v>
      </c>
      <c r="V18">
        <f t="shared" ref="V18:V25" si="5">O84</f>
        <v>-2.9665256683570975E-2</v>
      </c>
      <c r="W18">
        <f t="shared" ref="W18:W25" si="6">O106</f>
        <v>-3.2735144885903032E-2</v>
      </c>
      <c r="X18">
        <f t="shared" ref="X18:X25" si="7">O128</f>
        <v>-9.2932006404544132E-2</v>
      </c>
      <c r="Y18">
        <f t="shared" ref="Y18:Y25" si="8">O150</f>
        <v>-9.813531436434017E-2</v>
      </c>
    </row>
    <row r="19" spans="2:25" ht="24">
      <c r="B19" s="9">
        <v>3</v>
      </c>
      <c r="C19" s="10" t="s">
        <v>39</v>
      </c>
      <c r="D19" s="10">
        <v>3.16</v>
      </c>
      <c r="E19" s="11">
        <v>1502.1636000000001</v>
      </c>
      <c r="F19" s="10"/>
      <c r="G19" s="9">
        <v>3</v>
      </c>
      <c r="H19" s="10" t="s">
        <v>39</v>
      </c>
      <c r="I19" s="10">
        <v>4.1500000000000004</v>
      </c>
      <c r="J19" s="11">
        <v>1442.6418000000001</v>
      </c>
      <c r="L19" s="10" t="s">
        <v>39</v>
      </c>
      <c r="M19">
        <f t="shared" si="0"/>
        <v>264.04499999999985</v>
      </c>
      <c r="N19">
        <f t="shared" si="1"/>
        <v>275.7851999999998</v>
      </c>
      <c r="O19">
        <f>(N19-M19)/J30</f>
        <v>6.8319457271097108E-3</v>
      </c>
      <c r="R19" s="10" t="s">
        <v>39</v>
      </c>
      <c r="S19">
        <f t="shared" si="2"/>
        <v>6.8319457271097108E-3</v>
      </c>
      <c r="T19">
        <f t="shared" si="3"/>
        <v>-4.6880030843349657E-3</v>
      </c>
      <c r="U19">
        <f t="shared" si="4"/>
        <v>-2.4516345697390683E-3</v>
      </c>
      <c r="V19">
        <f t="shared" si="5"/>
        <v>3.6942894193199996E-3</v>
      </c>
      <c r="W19">
        <f t="shared" si="6"/>
        <v>-1.4695202984733402E-3</v>
      </c>
      <c r="X19">
        <f t="shared" si="7"/>
        <v>-9.0600539051230496E-3</v>
      </c>
      <c r="Y19">
        <f t="shared" si="8"/>
        <v>-1.0538515239290121E-3</v>
      </c>
    </row>
    <row r="20" spans="2:25" ht="24">
      <c r="B20" s="9">
        <v>4</v>
      </c>
      <c r="C20" s="10" t="s">
        <v>42</v>
      </c>
      <c r="D20" s="10">
        <v>5.1100000000000003</v>
      </c>
      <c r="E20" s="11">
        <v>2427.0684000000001</v>
      </c>
      <c r="F20" s="10"/>
      <c r="G20" s="9">
        <v>4</v>
      </c>
      <c r="H20" s="10" t="s">
        <v>42</v>
      </c>
      <c r="I20" s="10">
        <v>6.77</v>
      </c>
      <c r="J20" s="11">
        <v>2353.2233000000001</v>
      </c>
      <c r="L20" s="10" t="s">
        <v>42</v>
      </c>
      <c r="M20">
        <f t="shared" si="0"/>
        <v>339.54979999999978</v>
      </c>
      <c r="N20">
        <f t="shared" si="1"/>
        <v>351.16949999999997</v>
      </c>
      <c r="O20">
        <f>(N20-M20)/J31</f>
        <v>4.296602179979252E-3</v>
      </c>
      <c r="R20" s="10" t="s">
        <v>42</v>
      </c>
      <c r="S20">
        <f>O20</f>
        <v>4.296602179979252E-3</v>
      </c>
      <c r="T20">
        <f t="shared" si="3"/>
        <v>-7.6409375689908711E-4</v>
      </c>
      <c r="U20">
        <f t="shared" si="4"/>
        <v>4.5906649687171902E-3</v>
      </c>
      <c r="V20">
        <f t="shared" si="5"/>
        <v>8.2089425252741908E-3</v>
      </c>
      <c r="W20">
        <f t="shared" si="6"/>
        <v>1.0304859111797628E-3</v>
      </c>
      <c r="X20">
        <f t="shared" si="7"/>
        <v>-8.1738357730432344E-3</v>
      </c>
      <c r="Y20">
        <f t="shared" si="8"/>
        <v>-3.5576616736203368E-3</v>
      </c>
    </row>
    <row r="21" spans="2:25" ht="24">
      <c r="B21" s="9">
        <v>5</v>
      </c>
      <c r="C21" s="10" t="s">
        <v>32</v>
      </c>
      <c r="D21" s="10">
        <v>5.92</v>
      </c>
      <c r="E21" s="11">
        <v>2810.0144</v>
      </c>
      <c r="F21" s="10"/>
      <c r="G21" s="9">
        <v>5</v>
      </c>
      <c r="H21" s="10" t="s">
        <v>32</v>
      </c>
      <c r="I21" s="10">
        <v>7.78</v>
      </c>
      <c r="J21" s="11">
        <v>2705.9740999999999</v>
      </c>
      <c r="L21" s="10" t="s">
        <v>32</v>
      </c>
      <c r="M21">
        <f>(E32-E21)</f>
        <v>265.17320000000018</v>
      </c>
      <c r="N21">
        <f>(J32-J21)</f>
        <v>271.52399999999989</v>
      </c>
      <c r="O21">
        <f>(N21-M21)/J32</f>
        <v>2.1329316717279209E-3</v>
      </c>
      <c r="R21" s="10" t="s">
        <v>32</v>
      </c>
      <c r="S21">
        <f t="shared" si="2"/>
        <v>2.1329316717279209E-3</v>
      </c>
      <c r="T21">
        <f t="shared" si="3"/>
        <v>1.0490980016636016E-3</v>
      </c>
      <c r="U21">
        <f t="shared" si="4"/>
        <v>-5.4191402172283707E-4</v>
      </c>
      <c r="V21">
        <f t="shared" si="5"/>
        <v>7.9818987366383192E-3</v>
      </c>
      <c r="W21">
        <f t="shared" si="6"/>
        <v>9.0033336677042687E-4</v>
      </c>
      <c r="X21">
        <f t="shared" si="7"/>
        <v>-8.552133425283966E-3</v>
      </c>
      <c r="Y21">
        <f t="shared" si="8"/>
        <v>-6.6681372194712435E-3</v>
      </c>
    </row>
    <row r="22" spans="2:25" ht="24">
      <c r="B22" s="9">
        <v>6</v>
      </c>
      <c r="C22" s="10" t="s">
        <v>40</v>
      </c>
      <c r="D22" s="10">
        <v>6.03</v>
      </c>
      <c r="E22" s="11">
        <v>2865.9315000000001</v>
      </c>
      <c r="F22" s="10"/>
      <c r="G22" s="9">
        <v>6</v>
      </c>
      <c r="H22" s="10" t="s">
        <v>40</v>
      </c>
      <c r="I22" s="10">
        <v>7.73</v>
      </c>
      <c r="J22" s="11">
        <v>2689.8539999999998</v>
      </c>
      <c r="L22" s="10" t="s">
        <v>40</v>
      </c>
      <c r="M22">
        <f>(E33-E22)</f>
        <v>355.76870000000008</v>
      </c>
      <c r="N22">
        <f>(J33-J22)</f>
        <v>343.16100000000006</v>
      </c>
      <c r="O22">
        <f>(N22-M22)/J33</f>
        <v>-4.1568208531774561E-3</v>
      </c>
      <c r="R22" s="10" t="s">
        <v>40</v>
      </c>
      <c r="S22">
        <f t="shared" si="2"/>
        <v>-4.1568208531774561E-3</v>
      </c>
      <c r="T22">
        <f t="shared" si="3"/>
        <v>-6.7646327831525467E-3</v>
      </c>
      <c r="U22">
        <f t="shared" si="4"/>
        <v>-5.1446683398509892E-3</v>
      </c>
      <c r="V22">
        <f t="shared" si="5"/>
        <v>-1.2286695790038207E-2</v>
      </c>
      <c r="W22">
        <f t="shared" si="6"/>
        <v>-8.0918915271792867E-3</v>
      </c>
      <c r="X22">
        <f t="shared" si="7"/>
        <v>-9.0527511845751377E-3</v>
      </c>
      <c r="Y22">
        <f t="shared" si="8"/>
        <v>-7.8653569338739404E-3</v>
      </c>
    </row>
    <row r="23" spans="2:25" ht="24">
      <c r="B23" s="9">
        <v>7</v>
      </c>
      <c r="C23" s="10" t="s">
        <v>45</v>
      </c>
      <c r="D23" s="10">
        <v>7.7</v>
      </c>
      <c r="E23" s="11">
        <v>3656.7215000000001</v>
      </c>
      <c r="F23" s="10"/>
      <c r="G23" s="9">
        <v>7</v>
      </c>
      <c r="H23" s="10" t="s">
        <v>45</v>
      </c>
      <c r="I23" s="10">
        <v>10.42</v>
      </c>
      <c r="J23" s="11">
        <v>3624.0617999999999</v>
      </c>
      <c r="L23" s="10" t="s">
        <v>45</v>
      </c>
      <c r="M23">
        <f t="shared" si="0"/>
        <v>583.81699999999955</v>
      </c>
      <c r="N23">
        <f t="shared" si="1"/>
        <v>600.50430000000006</v>
      </c>
      <c r="O23">
        <f>(N23-M23)/J34</f>
        <v>3.9500624691374822E-3</v>
      </c>
      <c r="R23" s="10" t="s">
        <v>45</v>
      </c>
      <c r="S23">
        <f t="shared" si="2"/>
        <v>3.9500624691374822E-3</v>
      </c>
      <c r="T23">
        <f t="shared" si="3"/>
        <v>5.8142922394091171E-3</v>
      </c>
      <c r="U23">
        <f t="shared" si="4"/>
        <v>3.9436558856683224E-3</v>
      </c>
      <c r="V23">
        <f t="shared" si="5"/>
        <v>1.5325740938375825E-3</v>
      </c>
      <c r="W23">
        <f t="shared" si="6"/>
        <v>1.7378975921636299E-3</v>
      </c>
      <c r="X23">
        <f t="shared" si="7"/>
        <v>7.4861410233394536E-3</v>
      </c>
      <c r="Y23">
        <f t="shared" si="8"/>
        <v>3.2124654815450151E-3</v>
      </c>
    </row>
    <row r="24" spans="2:25" ht="24">
      <c r="B24" s="9">
        <v>8</v>
      </c>
      <c r="C24" s="10" t="s">
        <v>46</v>
      </c>
      <c r="D24" s="10">
        <v>8.2100000000000009</v>
      </c>
      <c r="E24" s="11">
        <v>3901.5351999999998</v>
      </c>
      <c r="F24" s="10"/>
      <c r="G24" s="9">
        <v>8</v>
      </c>
      <c r="H24" s="10" t="s">
        <v>46</v>
      </c>
      <c r="I24" s="10">
        <v>11.31</v>
      </c>
      <c r="J24" s="11">
        <v>3934.2777000000001</v>
      </c>
      <c r="L24" s="10" t="s">
        <v>46</v>
      </c>
      <c r="M24">
        <f t="shared" si="0"/>
        <v>819.82290000000057</v>
      </c>
      <c r="N24">
        <f t="shared" si="1"/>
        <v>849.68420000000015</v>
      </c>
      <c r="O24">
        <f>(N24-M24)/J35</f>
        <v>6.241960246380635E-3</v>
      </c>
      <c r="R24" s="10" t="s">
        <v>46</v>
      </c>
      <c r="S24">
        <f t="shared" si="2"/>
        <v>6.241960246380635E-3</v>
      </c>
      <c r="T24">
        <f t="shared" si="3"/>
        <v>1.313318502049983E-2</v>
      </c>
      <c r="U24">
        <f t="shared" si="4"/>
        <v>6.9250128990794553E-3</v>
      </c>
      <c r="V24">
        <f t="shared" si="5"/>
        <v>4.8015329754748284E-3</v>
      </c>
      <c r="W24">
        <f t="shared" si="6"/>
        <v>5.7819942802241594E-3</v>
      </c>
      <c r="X24">
        <f t="shared" si="7"/>
        <v>9.6442753099244445E-3</v>
      </c>
      <c r="Y24">
        <f t="shared" si="8"/>
        <v>7.5030337185093884E-3</v>
      </c>
    </row>
    <row r="25" spans="2:25" ht="24">
      <c r="B25" s="5">
        <v>9</v>
      </c>
      <c r="C25" s="6" t="s">
        <v>47</v>
      </c>
      <c r="D25" s="6">
        <v>2.66</v>
      </c>
      <c r="E25" s="7">
        <v>1264.1033</v>
      </c>
      <c r="F25" s="10"/>
      <c r="G25" s="5">
        <v>9</v>
      </c>
      <c r="H25" s="6" t="s">
        <v>47</v>
      </c>
      <c r="I25" s="6">
        <v>3.7</v>
      </c>
      <c r="J25" s="7">
        <v>1287.0869</v>
      </c>
      <c r="L25" s="6" t="s">
        <v>47</v>
      </c>
      <c r="M25">
        <f>(E36-E25)</f>
        <v>295.84120000000007</v>
      </c>
      <c r="N25">
        <f>(J36-J25)</f>
        <v>336.64979999999991</v>
      </c>
      <c r="O25">
        <f>(N25-M25)/J36</f>
        <v>2.5132523025438697E-2</v>
      </c>
      <c r="R25" s="6" t="s">
        <v>47</v>
      </c>
      <c r="S25">
        <f>O25</f>
        <v>2.5132523025438697E-2</v>
      </c>
      <c r="T25">
        <f>O47</f>
        <v>4.9161587551920509E-2</v>
      </c>
      <c r="U25">
        <f t="shared" si="4"/>
        <v>2.7119075042764205E-2</v>
      </c>
      <c r="V25">
        <f t="shared" si="5"/>
        <v>3.6225577207995178E-2</v>
      </c>
      <c r="W25">
        <f t="shared" si="6"/>
        <v>3.5619269837750767E-2</v>
      </c>
      <c r="X25">
        <f t="shared" si="7"/>
        <v>3.8047610377446771E-2</v>
      </c>
      <c r="Y25">
        <f t="shared" si="8"/>
        <v>3.2688938707582882E-2</v>
      </c>
    </row>
    <row r="26" spans="2:25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4">
      <c r="B28" s="9">
        <v>1</v>
      </c>
      <c r="C28" s="10" t="s">
        <v>43</v>
      </c>
      <c r="D28" s="10">
        <v>3.31</v>
      </c>
      <c r="E28" s="11">
        <v>1777.0626</v>
      </c>
      <c r="G28" s="9">
        <v>1</v>
      </c>
      <c r="H28" s="10" t="s">
        <v>43</v>
      </c>
      <c r="I28" s="10">
        <v>3.75</v>
      </c>
      <c r="J28" s="11">
        <v>1639.2398000000001</v>
      </c>
    </row>
    <row r="29" spans="2:25" ht="24">
      <c r="B29" s="9">
        <v>2</v>
      </c>
      <c r="C29" s="10" t="s">
        <v>44</v>
      </c>
      <c r="D29" s="10">
        <v>0.98</v>
      </c>
      <c r="E29" s="11">
        <v>524.90629999999999</v>
      </c>
      <c r="G29" s="9">
        <v>2</v>
      </c>
      <c r="H29" s="10" t="s">
        <v>44</v>
      </c>
      <c r="I29" s="10">
        <v>1.01</v>
      </c>
      <c r="J29" s="11">
        <v>440.8186</v>
      </c>
    </row>
    <row r="30" spans="2:25" ht="24">
      <c r="B30" s="9">
        <v>3</v>
      </c>
      <c r="C30" s="10" t="s">
        <v>39</v>
      </c>
      <c r="D30" s="10">
        <v>3.29</v>
      </c>
      <c r="E30" s="11">
        <v>1766.2085999999999</v>
      </c>
      <c r="G30" s="9">
        <v>3</v>
      </c>
      <c r="H30" s="10" t="s">
        <v>39</v>
      </c>
      <c r="I30" s="10">
        <v>3.93</v>
      </c>
      <c r="J30" s="11">
        <v>1718.4269999999999</v>
      </c>
    </row>
    <row r="31" spans="2:25" ht="24">
      <c r="B31" s="9">
        <v>4</v>
      </c>
      <c r="C31" s="10" t="s">
        <v>42</v>
      </c>
      <c r="D31" s="10">
        <v>5.15</v>
      </c>
      <c r="E31" s="11">
        <v>2766.6181999999999</v>
      </c>
      <c r="G31" s="9">
        <v>4</v>
      </c>
      <c r="H31" s="10" t="s">
        <v>42</v>
      </c>
      <c r="I31" s="10">
        <v>6.19</v>
      </c>
      <c r="J31" s="11">
        <v>2704.3928000000001</v>
      </c>
    </row>
    <row r="32" spans="2:25" ht="24">
      <c r="B32" s="9">
        <v>5</v>
      </c>
      <c r="C32" s="10" t="s">
        <v>32</v>
      </c>
      <c r="D32" s="10">
        <v>5.72</v>
      </c>
      <c r="E32" s="11">
        <v>3075.1876000000002</v>
      </c>
      <c r="G32" s="9">
        <v>5</v>
      </c>
      <c r="H32" s="10" t="s">
        <v>32</v>
      </c>
      <c r="I32" s="10">
        <v>6.82</v>
      </c>
      <c r="J32" s="11">
        <v>2977.4980999999998</v>
      </c>
    </row>
    <row r="33" spans="2:15" ht="24">
      <c r="B33" s="9">
        <v>6</v>
      </c>
      <c r="C33" s="10" t="s">
        <v>40</v>
      </c>
      <c r="D33" s="10">
        <v>5.99</v>
      </c>
      <c r="E33" s="11">
        <v>3221.7002000000002</v>
      </c>
      <c r="G33" s="9">
        <v>6</v>
      </c>
      <c r="H33" s="10" t="s">
        <v>40</v>
      </c>
      <c r="I33" s="10">
        <v>6.95</v>
      </c>
      <c r="J33" s="11">
        <v>3033.0149999999999</v>
      </c>
    </row>
    <row r="34" spans="2:15" ht="24">
      <c r="B34" s="9">
        <v>7</v>
      </c>
      <c r="C34" s="10" t="s">
        <v>45</v>
      </c>
      <c r="D34" s="10">
        <v>7.89</v>
      </c>
      <c r="E34" s="11">
        <v>4240.5384999999997</v>
      </c>
      <c r="G34" s="9">
        <v>7</v>
      </c>
      <c r="H34" s="10" t="s">
        <v>45</v>
      </c>
      <c r="I34" s="10">
        <v>9.67</v>
      </c>
      <c r="J34" s="11">
        <v>4224.5661</v>
      </c>
    </row>
    <row r="35" spans="2:15" ht="24">
      <c r="B35" s="9">
        <v>8</v>
      </c>
      <c r="C35" s="10" t="s">
        <v>46</v>
      </c>
      <c r="D35" s="10">
        <v>8.7799999999999994</v>
      </c>
      <c r="E35" s="11">
        <v>4721.3581000000004</v>
      </c>
      <c r="G35" s="9">
        <v>8</v>
      </c>
      <c r="H35" s="10" t="s">
        <v>46</v>
      </c>
      <c r="I35" s="10">
        <v>10.95</v>
      </c>
      <c r="J35" s="11">
        <v>4783.9619000000002</v>
      </c>
    </row>
    <row r="36" spans="2:15" ht="24">
      <c r="B36" s="5">
        <v>9</v>
      </c>
      <c r="C36" s="6" t="s">
        <v>47</v>
      </c>
      <c r="D36" s="6">
        <v>2.9</v>
      </c>
      <c r="E36" s="7">
        <v>1559.9445000000001</v>
      </c>
      <c r="G36" s="5">
        <v>9</v>
      </c>
      <c r="H36" s="6" t="s">
        <v>47</v>
      </c>
      <c r="I36" s="6">
        <v>3.72</v>
      </c>
      <c r="J36" s="7">
        <v>1623.7366999999999</v>
      </c>
    </row>
    <row r="37" spans="2:15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4">
      <c r="B39" s="9">
        <v>1</v>
      </c>
      <c r="C39" s="10" t="s">
        <v>43</v>
      </c>
      <c r="D39" s="10">
        <v>3.77</v>
      </c>
      <c r="E39" s="11">
        <v>1375.5224000000001</v>
      </c>
      <c r="G39" s="9">
        <v>1</v>
      </c>
      <c r="H39" s="10" t="s">
        <v>43</v>
      </c>
      <c r="I39" s="10">
        <v>3.91</v>
      </c>
      <c r="J39" s="11">
        <v>1330.8536999999999</v>
      </c>
      <c r="L39" s="10" t="s">
        <v>43</v>
      </c>
      <c r="M39">
        <f>(E50-E39)</f>
        <v>386.69280000000003</v>
      </c>
      <c r="N39">
        <f>(J50-J39)</f>
        <v>309.07420000000002</v>
      </c>
      <c r="O39">
        <f>(N39-M39)/J50</f>
        <v>-4.733049544434241E-2</v>
      </c>
    </row>
    <row r="40" spans="2:15" ht="24">
      <c r="B40" s="9">
        <v>2</v>
      </c>
      <c r="C40" s="10" t="s">
        <v>44</v>
      </c>
      <c r="D40" s="10">
        <v>0.98</v>
      </c>
      <c r="E40" s="11">
        <v>355.87880000000001</v>
      </c>
      <c r="G40" s="9">
        <v>2</v>
      </c>
      <c r="H40" s="10" t="s">
        <v>44</v>
      </c>
      <c r="I40" s="10">
        <v>0.88</v>
      </c>
      <c r="J40" s="11">
        <v>298.3528</v>
      </c>
      <c r="L40" s="10" t="s">
        <v>44</v>
      </c>
      <c r="M40">
        <f>(E51-E40)</f>
        <v>173.01399999999995</v>
      </c>
      <c r="N40">
        <f>(J51-J40)</f>
        <v>153.95819999999998</v>
      </c>
      <c r="O40">
        <f>(N40-M40)/J51</f>
        <v>-4.212986197549911E-2</v>
      </c>
    </row>
    <row r="41" spans="2:15" ht="24">
      <c r="B41" s="9">
        <v>3</v>
      </c>
      <c r="C41" s="10" t="s">
        <v>39</v>
      </c>
      <c r="D41" s="10">
        <v>3.54</v>
      </c>
      <c r="E41" s="11">
        <v>1290.4119000000001</v>
      </c>
      <c r="G41" s="9">
        <v>3</v>
      </c>
      <c r="H41" s="10" t="s">
        <v>39</v>
      </c>
      <c r="I41" s="10">
        <v>3.69</v>
      </c>
      <c r="J41" s="11">
        <v>1255.3128999999999</v>
      </c>
      <c r="L41" s="10" t="s">
        <v>39</v>
      </c>
      <c r="M41">
        <f>(E52-E41)</f>
        <v>494.29610000000002</v>
      </c>
      <c r="N41">
        <f>(J52-J41)</f>
        <v>486.13220000000001</v>
      </c>
      <c r="O41">
        <f>(N41-M41)/J52</f>
        <v>-4.6880030843349657E-3</v>
      </c>
    </row>
    <row r="42" spans="2:15" ht="24">
      <c r="B42" s="9">
        <v>4</v>
      </c>
      <c r="C42" s="10" t="s">
        <v>42</v>
      </c>
      <c r="D42" s="10">
        <v>5.84</v>
      </c>
      <c r="E42" s="11">
        <v>2128.9013</v>
      </c>
      <c r="G42" s="9">
        <v>4</v>
      </c>
      <c r="H42" s="10" t="s">
        <v>42</v>
      </c>
      <c r="I42" s="10">
        <v>6.1</v>
      </c>
      <c r="J42" s="11">
        <v>2078.4609</v>
      </c>
      <c r="L42" s="10" t="s">
        <v>42</v>
      </c>
      <c r="M42">
        <f>(E53-E42)</f>
        <v>636.36799999999994</v>
      </c>
      <c r="N42">
        <f>(J53-J42)</f>
        <v>634.29520000000002</v>
      </c>
      <c r="O42">
        <f>(N42-M42)/J53</f>
        <v>-7.6409375689908711E-4</v>
      </c>
    </row>
    <row r="43" spans="2:15" ht="24">
      <c r="B43" s="9">
        <v>5</v>
      </c>
      <c r="C43" s="10" t="s">
        <v>32</v>
      </c>
      <c r="D43" s="10">
        <v>7.07</v>
      </c>
      <c r="E43" s="11">
        <v>2576.1594</v>
      </c>
      <c r="G43" s="9">
        <v>5</v>
      </c>
      <c r="H43" s="10" t="s">
        <v>32</v>
      </c>
      <c r="I43" s="10">
        <v>7.29</v>
      </c>
      <c r="J43" s="11">
        <v>2483.7401</v>
      </c>
      <c r="L43" s="10" t="s">
        <v>32</v>
      </c>
      <c r="M43">
        <f>(E54-E43)</f>
        <v>487.31370000000015</v>
      </c>
      <c r="N43">
        <f t="shared" ref="N39:N47" si="9">(J54-J43)</f>
        <v>490.43389999999999</v>
      </c>
      <c r="O43">
        <f t="shared" ref="O40:O47" si="10">(N43-M43)/J54</f>
        <v>1.0490980016636016E-3</v>
      </c>
    </row>
    <row r="44" spans="2:15" ht="24">
      <c r="B44" s="9">
        <v>6</v>
      </c>
      <c r="C44" s="10" t="s">
        <v>40</v>
      </c>
      <c r="D44" s="10">
        <v>7.27</v>
      </c>
      <c r="E44" s="11">
        <v>2648.0338999999999</v>
      </c>
      <c r="G44" s="9">
        <v>6</v>
      </c>
      <c r="H44" s="10" t="s">
        <v>40</v>
      </c>
      <c r="I44" s="10">
        <v>7.3</v>
      </c>
      <c r="J44" s="11">
        <v>2487.8849</v>
      </c>
      <c r="L44" s="10" t="s">
        <v>40</v>
      </c>
      <c r="M44">
        <f t="shared" ref="M39:M47" si="11">(E55-E44)</f>
        <v>601.62899999999991</v>
      </c>
      <c r="N44">
        <f>(J55-J44)</f>
        <v>580.86999999999989</v>
      </c>
      <c r="O44">
        <f>(N44-M44)/J55</f>
        <v>-6.7646327831525467E-3</v>
      </c>
    </row>
    <row r="45" spans="2:15" ht="24">
      <c r="B45" s="9">
        <v>7</v>
      </c>
      <c r="C45" s="10" t="s">
        <v>45</v>
      </c>
      <c r="D45" s="10">
        <v>9.17</v>
      </c>
      <c r="E45" s="11">
        <v>3342.0691999999999</v>
      </c>
      <c r="G45" s="9">
        <v>7</v>
      </c>
      <c r="H45" s="10" t="s">
        <v>45</v>
      </c>
      <c r="I45" s="10">
        <v>9.67</v>
      </c>
      <c r="J45" s="11">
        <v>3293.0743000000002</v>
      </c>
      <c r="L45" s="10" t="s">
        <v>45</v>
      </c>
      <c r="M45">
        <f>(E56-E45)</f>
        <v>943.69830000000002</v>
      </c>
      <c r="N45">
        <f>(J56-J45)</f>
        <v>968.47620000000006</v>
      </c>
      <c r="O45">
        <f>(N45-M45)/J56</f>
        <v>5.8142922394091171E-3</v>
      </c>
    </row>
    <row r="46" spans="2:15" ht="24">
      <c r="B46" s="9">
        <v>8</v>
      </c>
      <c r="C46" s="10" t="s">
        <v>46</v>
      </c>
      <c r="D46" s="10">
        <v>9.32</v>
      </c>
      <c r="E46" s="11">
        <v>3395.2516999999998</v>
      </c>
      <c r="G46" s="9">
        <v>8</v>
      </c>
      <c r="H46" s="10" t="s">
        <v>46</v>
      </c>
      <c r="I46" s="10">
        <v>9.9700000000000006</v>
      </c>
      <c r="J46" s="11">
        <v>3395.4670999999998</v>
      </c>
      <c r="L46" s="10" t="s">
        <v>46</v>
      </c>
      <c r="M46">
        <f>(E57-E46)</f>
        <v>1338.0228999999999</v>
      </c>
      <c r="N46">
        <f>(J57-J46)</f>
        <v>1401.0160000000005</v>
      </c>
      <c r="O46">
        <f t="shared" si="10"/>
        <v>1.313318502049983E-2</v>
      </c>
    </row>
    <row r="47" spans="2:15" ht="24">
      <c r="B47" s="5">
        <v>9</v>
      </c>
      <c r="C47" s="6" t="s">
        <v>47</v>
      </c>
      <c r="D47" s="6">
        <v>3.04</v>
      </c>
      <c r="E47" s="7">
        <v>1108.9204999999999</v>
      </c>
      <c r="G47" s="5">
        <v>9</v>
      </c>
      <c r="H47" s="6" t="s">
        <v>47</v>
      </c>
      <c r="I47" s="6">
        <v>3.2</v>
      </c>
      <c r="J47" s="7">
        <v>1090.4949999999999</v>
      </c>
      <c r="L47" s="6" t="s">
        <v>47</v>
      </c>
      <c r="M47">
        <f>(E58-E47)</f>
        <v>467.64790000000016</v>
      </c>
      <c r="N47">
        <f>(J58-J47)</f>
        <v>548.20920000000001</v>
      </c>
      <c r="O47">
        <f>(N47-M47)/J58</f>
        <v>4.9161587551920509E-2</v>
      </c>
    </row>
    <row r="48" spans="2:15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4">
      <c r="B50" s="9">
        <v>1</v>
      </c>
      <c r="C50" s="10" t="s">
        <v>43</v>
      </c>
      <c r="D50" s="10">
        <v>3.26</v>
      </c>
      <c r="E50" s="11">
        <v>1762.2152000000001</v>
      </c>
      <c r="G50" s="9">
        <v>1</v>
      </c>
      <c r="H50" s="10" t="s">
        <v>43</v>
      </c>
      <c r="I50" s="10">
        <v>3.1</v>
      </c>
      <c r="J50" s="11">
        <v>1639.9278999999999</v>
      </c>
    </row>
    <row r="51" spans="2:15" ht="24">
      <c r="B51" s="9">
        <v>2</v>
      </c>
      <c r="C51" s="10" t="s">
        <v>44</v>
      </c>
      <c r="D51" s="10">
        <v>0.98</v>
      </c>
      <c r="E51" s="11">
        <v>528.89279999999997</v>
      </c>
      <c r="G51" s="9">
        <v>2</v>
      </c>
      <c r="H51" s="10" t="s">
        <v>44</v>
      </c>
      <c r="I51" s="10">
        <v>0.85</v>
      </c>
      <c r="J51" s="11">
        <v>452.31099999999998</v>
      </c>
    </row>
    <row r="52" spans="2:15" ht="24">
      <c r="B52" s="9">
        <v>3</v>
      </c>
      <c r="C52" s="10" t="s">
        <v>39</v>
      </c>
      <c r="D52" s="10">
        <v>3.31</v>
      </c>
      <c r="E52" s="11">
        <v>1784.7080000000001</v>
      </c>
      <c r="G52" s="9">
        <v>3</v>
      </c>
      <c r="H52" s="10" t="s">
        <v>39</v>
      </c>
      <c r="I52" s="10">
        <v>3.29</v>
      </c>
      <c r="J52" s="11">
        <v>1741.4450999999999</v>
      </c>
    </row>
    <row r="53" spans="2:15" ht="24">
      <c r="B53" s="9">
        <v>4</v>
      </c>
      <c r="C53" s="10" t="s">
        <v>42</v>
      </c>
      <c r="D53" s="10">
        <v>5.12</v>
      </c>
      <c r="E53" s="11">
        <v>2765.2692999999999</v>
      </c>
      <c r="G53" s="9">
        <v>4</v>
      </c>
      <c r="H53" s="10" t="s">
        <v>42</v>
      </c>
      <c r="I53" s="10">
        <v>5.13</v>
      </c>
      <c r="J53" s="11">
        <v>2712.7561000000001</v>
      </c>
    </row>
    <row r="54" spans="2:15" ht="24">
      <c r="B54" s="9">
        <v>5</v>
      </c>
      <c r="C54" s="10" t="s">
        <v>32</v>
      </c>
      <c r="D54" s="10">
        <v>5.68</v>
      </c>
      <c r="E54" s="11">
        <v>3063.4731000000002</v>
      </c>
      <c r="G54" s="9">
        <v>5</v>
      </c>
      <c r="H54" s="10" t="s">
        <v>32</v>
      </c>
      <c r="I54" s="10">
        <v>5.62</v>
      </c>
      <c r="J54" s="11">
        <v>2974.174</v>
      </c>
    </row>
    <row r="55" spans="2:15" ht="24">
      <c r="B55" s="9">
        <v>6</v>
      </c>
      <c r="C55" s="10" t="s">
        <v>40</v>
      </c>
      <c r="D55" s="10">
        <v>6.02</v>
      </c>
      <c r="E55" s="11">
        <v>3249.6628999999998</v>
      </c>
      <c r="G55" s="9">
        <v>6</v>
      </c>
      <c r="H55" s="10" t="s">
        <v>40</v>
      </c>
      <c r="I55" s="10">
        <v>5.8</v>
      </c>
      <c r="J55" s="11">
        <v>3068.7548999999999</v>
      </c>
    </row>
    <row r="56" spans="2:15" ht="24">
      <c r="B56" s="9">
        <v>7</v>
      </c>
      <c r="C56" s="10" t="s">
        <v>45</v>
      </c>
      <c r="D56" s="10">
        <v>7.94</v>
      </c>
      <c r="E56" s="11">
        <v>4285.7674999999999</v>
      </c>
      <c r="G56" s="9">
        <v>7</v>
      </c>
      <c r="H56" s="10" t="s">
        <v>45</v>
      </c>
      <c r="I56" s="10">
        <v>8.0500000000000007</v>
      </c>
      <c r="J56" s="11">
        <v>4261.5505000000003</v>
      </c>
    </row>
    <row r="57" spans="2:15" ht="24">
      <c r="B57" s="9">
        <v>8</v>
      </c>
      <c r="C57" s="10" t="s">
        <v>46</v>
      </c>
      <c r="D57" s="10">
        <v>8.77</v>
      </c>
      <c r="E57" s="11">
        <v>4733.2745999999997</v>
      </c>
      <c r="G57" s="9">
        <v>8</v>
      </c>
      <c r="H57" s="10" t="s">
        <v>46</v>
      </c>
      <c r="I57" s="10">
        <v>9.06</v>
      </c>
      <c r="J57" s="11">
        <v>4796.4831000000004</v>
      </c>
    </row>
    <row r="58" spans="2:15" ht="24">
      <c r="B58" s="5">
        <v>9</v>
      </c>
      <c r="C58" s="6" t="s">
        <v>47</v>
      </c>
      <c r="D58" s="6">
        <v>2.92</v>
      </c>
      <c r="E58" s="7">
        <v>1576.5684000000001</v>
      </c>
      <c r="G58" s="5">
        <v>9</v>
      </c>
      <c r="H58" s="6" t="s">
        <v>47</v>
      </c>
      <c r="I58" s="6">
        <v>3.1</v>
      </c>
      <c r="J58" s="7">
        <v>1638.7041999999999</v>
      </c>
    </row>
    <row r="59" spans="2:15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4">
      <c r="B61" s="9">
        <v>1</v>
      </c>
      <c r="C61" s="10" t="s">
        <v>43</v>
      </c>
      <c r="D61" s="10">
        <v>3.82</v>
      </c>
      <c r="E61" s="11">
        <v>1311.9719</v>
      </c>
      <c r="G61" s="9">
        <v>1</v>
      </c>
      <c r="H61" s="10" t="s">
        <v>43</v>
      </c>
      <c r="I61" s="10">
        <v>4.13</v>
      </c>
      <c r="J61" s="11">
        <v>1245.9919</v>
      </c>
      <c r="L61" s="10" t="s">
        <v>43</v>
      </c>
      <c r="M61">
        <f t="shared" ref="M61:M69" si="12">(E72-E61)</f>
        <v>442.0648000000001</v>
      </c>
      <c r="N61">
        <f t="shared" ref="N61:N69" si="13">(J72-J61)</f>
        <v>384.71409999999992</v>
      </c>
      <c r="O61">
        <f t="shared" ref="O61:O69" si="14">(N61-M61)/J72</f>
        <v>-3.5169245713206544E-2</v>
      </c>
    </row>
    <row r="62" spans="2:15" ht="24">
      <c r="B62" s="9">
        <v>2</v>
      </c>
      <c r="C62" s="10" t="s">
        <v>44</v>
      </c>
      <c r="D62" s="10">
        <v>0.95</v>
      </c>
      <c r="E62" s="11">
        <v>327.18619999999999</v>
      </c>
      <c r="G62" s="9">
        <v>2</v>
      </c>
      <c r="H62" s="10" t="s">
        <v>44</v>
      </c>
      <c r="I62" s="10">
        <v>0.89</v>
      </c>
      <c r="J62" s="11">
        <v>269.11099999999999</v>
      </c>
      <c r="L62" s="10" t="s">
        <v>44</v>
      </c>
      <c r="M62">
        <f t="shared" si="12"/>
        <v>205.05020000000002</v>
      </c>
      <c r="N62">
        <f t="shared" si="13"/>
        <v>180.61160000000001</v>
      </c>
      <c r="O62">
        <f t="shared" si="14"/>
        <v>-5.4341498514862294E-2</v>
      </c>
    </row>
    <row r="63" spans="2:15" ht="24">
      <c r="B63" s="9">
        <v>3</v>
      </c>
      <c r="C63" s="10" t="s">
        <v>39</v>
      </c>
      <c r="D63" s="10">
        <v>3.42</v>
      </c>
      <c r="E63" s="11">
        <v>1173.9926</v>
      </c>
      <c r="G63" s="9">
        <v>3</v>
      </c>
      <c r="H63" s="10" t="s">
        <v>39</v>
      </c>
      <c r="I63" s="10">
        <v>3.75</v>
      </c>
      <c r="J63" s="11">
        <v>1132.1049</v>
      </c>
      <c r="L63" s="10" t="s">
        <v>39</v>
      </c>
      <c r="M63">
        <f>(E74-E63)</f>
        <v>621.8744999999999</v>
      </c>
      <c r="N63">
        <f t="shared" si="13"/>
        <v>617.58490000000006</v>
      </c>
      <c r="O63">
        <f>(N63-M63)/J74</f>
        <v>-2.4516345697390683E-3</v>
      </c>
    </row>
    <row r="64" spans="2:15" ht="24">
      <c r="B64" s="9">
        <v>4</v>
      </c>
      <c r="C64" s="10" t="s">
        <v>42</v>
      </c>
      <c r="D64" s="10">
        <v>5.7</v>
      </c>
      <c r="E64" s="11">
        <v>1956.7933</v>
      </c>
      <c r="G64" s="9">
        <v>4</v>
      </c>
      <c r="H64" s="10" t="s">
        <v>42</v>
      </c>
      <c r="I64" s="10">
        <v>6.27</v>
      </c>
      <c r="J64" s="11">
        <v>1892.873</v>
      </c>
      <c r="L64" s="10" t="s">
        <v>42</v>
      </c>
      <c r="M64">
        <f>(E75-E64)</f>
        <v>803.84019999999987</v>
      </c>
      <c r="N64">
        <f t="shared" si="13"/>
        <v>816.27700000000004</v>
      </c>
      <c r="O64">
        <f t="shared" si="14"/>
        <v>4.5906649687171902E-3</v>
      </c>
    </row>
    <row r="65" spans="2:15" ht="24">
      <c r="B65" s="9">
        <v>5</v>
      </c>
      <c r="C65" s="10" t="s">
        <v>32</v>
      </c>
      <c r="D65" s="10">
        <v>7.08</v>
      </c>
      <c r="E65" s="11">
        <v>2428.6667000000002</v>
      </c>
      <c r="G65" s="9">
        <v>5</v>
      </c>
      <c r="H65" s="10" t="s">
        <v>32</v>
      </c>
      <c r="I65" s="10">
        <v>7.75</v>
      </c>
      <c r="J65" s="11">
        <v>2339.2936</v>
      </c>
      <c r="L65" s="10" t="s">
        <v>32</v>
      </c>
      <c r="M65">
        <f>(E76-E65)</f>
        <v>629.75939999999991</v>
      </c>
      <c r="N65">
        <f t="shared" si="13"/>
        <v>628.15129999999999</v>
      </c>
      <c r="O65">
        <f>(N65-M65)/J76</f>
        <v>-5.4191402172283707E-4</v>
      </c>
    </row>
    <row r="66" spans="2:15" ht="24">
      <c r="B66" s="9">
        <v>6</v>
      </c>
      <c r="C66" s="10" t="s">
        <v>40</v>
      </c>
      <c r="D66" s="10">
        <v>7.29</v>
      </c>
      <c r="E66" s="11">
        <v>2502.9594000000002</v>
      </c>
      <c r="G66" s="9">
        <v>6</v>
      </c>
      <c r="H66" s="10" t="s">
        <v>40</v>
      </c>
      <c r="I66" s="10">
        <v>7.75</v>
      </c>
      <c r="J66" s="11">
        <v>2341.0718000000002</v>
      </c>
      <c r="L66" s="10" t="s">
        <v>40</v>
      </c>
      <c r="M66">
        <f t="shared" si="12"/>
        <v>755.93069999999989</v>
      </c>
      <c r="N66">
        <f t="shared" si="13"/>
        <v>740.07919999999967</v>
      </c>
      <c r="O66">
        <f t="shared" si="14"/>
        <v>-5.1446683398509892E-3</v>
      </c>
    </row>
    <row r="67" spans="2:15" ht="24">
      <c r="B67" s="9">
        <v>7</v>
      </c>
      <c r="C67" s="10" t="s">
        <v>45</v>
      </c>
      <c r="D67" s="10">
        <v>9.02</v>
      </c>
      <c r="E67" s="11">
        <v>3094.0491000000002</v>
      </c>
      <c r="G67" s="9">
        <v>7</v>
      </c>
      <c r="H67" s="10" t="s">
        <v>45</v>
      </c>
      <c r="I67" s="10">
        <v>10.11</v>
      </c>
      <c r="J67" s="11">
        <v>3051.8879000000002</v>
      </c>
      <c r="L67" s="10" t="s">
        <v>45</v>
      </c>
      <c r="M67">
        <f t="shared" si="12"/>
        <v>1217.0810000000001</v>
      </c>
      <c r="N67">
        <f t="shared" si="13"/>
        <v>1233.9829999999997</v>
      </c>
      <c r="O67">
        <f t="shared" si="14"/>
        <v>3.9436558856683224E-3</v>
      </c>
    </row>
    <row r="68" spans="2:15" ht="24">
      <c r="B68" s="9">
        <v>8</v>
      </c>
      <c r="C68" s="10" t="s">
        <v>46</v>
      </c>
      <c r="D68" s="10">
        <v>8.9</v>
      </c>
      <c r="E68" s="11">
        <v>3054.0536999999999</v>
      </c>
      <c r="G68" s="9">
        <v>8</v>
      </c>
      <c r="H68" s="10" t="s">
        <v>46</v>
      </c>
      <c r="I68" s="10">
        <v>10.16</v>
      </c>
      <c r="J68" s="11">
        <v>3067.22</v>
      </c>
      <c r="L68" s="10" t="s">
        <v>46</v>
      </c>
      <c r="M68">
        <f t="shared" si="12"/>
        <v>1689.6792</v>
      </c>
      <c r="N68">
        <f t="shared" si="13"/>
        <v>1722.8505</v>
      </c>
      <c r="O68">
        <f t="shared" si="14"/>
        <v>6.9250128990794553E-3</v>
      </c>
    </row>
    <row r="69" spans="2:15" ht="24">
      <c r="B69" s="5">
        <v>9</v>
      </c>
      <c r="C69" s="6" t="s">
        <v>47</v>
      </c>
      <c r="D69" s="6">
        <v>2.81</v>
      </c>
      <c r="E69" s="7">
        <v>965.72220000000004</v>
      </c>
      <c r="G69" s="5">
        <v>9</v>
      </c>
      <c r="H69" s="6" t="s">
        <v>47</v>
      </c>
      <c r="I69" s="6">
        <v>3.2</v>
      </c>
      <c r="J69" s="7">
        <v>965.1028</v>
      </c>
      <c r="L69" s="6" t="s">
        <v>47</v>
      </c>
      <c r="M69">
        <f t="shared" si="12"/>
        <v>631.14359999999999</v>
      </c>
      <c r="N69">
        <f t="shared" si="13"/>
        <v>675.63900000000001</v>
      </c>
      <c r="O69">
        <f t="shared" si="14"/>
        <v>2.7119075042764205E-2</v>
      </c>
    </row>
    <row r="70" spans="2:15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4">
      <c r="B72" s="9">
        <v>1</v>
      </c>
      <c r="C72" s="10" t="s">
        <v>43</v>
      </c>
      <c r="D72" s="10">
        <v>3.24</v>
      </c>
      <c r="E72" s="11">
        <v>1754.0367000000001</v>
      </c>
      <c r="G72" s="9">
        <v>1</v>
      </c>
      <c r="H72" s="10" t="s">
        <v>43</v>
      </c>
      <c r="I72" s="10">
        <v>3.08</v>
      </c>
      <c r="J72" s="11">
        <v>1630.7059999999999</v>
      </c>
    </row>
    <row r="73" spans="2:15" ht="24">
      <c r="B73" s="9">
        <v>2</v>
      </c>
      <c r="C73" s="10" t="s">
        <v>44</v>
      </c>
      <c r="D73" s="10">
        <v>0.98</v>
      </c>
      <c r="E73" s="11">
        <v>532.2364</v>
      </c>
      <c r="G73" s="9">
        <v>2</v>
      </c>
      <c r="H73" s="10" t="s">
        <v>44</v>
      </c>
      <c r="I73" s="10">
        <v>0.85</v>
      </c>
      <c r="J73" s="11">
        <v>449.7226</v>
      </c>
    </row>
    <row r="74" spans="2:15" ht="24">
      <c r="B74" s="9">
        <v>3</v>
      </c>
      <c r="C74" s="10" t="s">
        <v>39</v>
      </c>
      <c r="D74" s="10">
        <v>3.32</v>
      </c>
      <c r="E74" s="11">
        <v>1795.8670999999999</v>
      </c>
      <c r="G74" s="9">
        <v>3</v>
      </c>
      <c r="H74" s="10" t="s">
        <v>39</v>
      </c>
      <c r="I74" s="10">
        <v>3.3</v>
      </c>
      <c r="J74" s="11">
        <v>1749.6898000000001</v>
      </c>
    </row>
    <row r="75" spans="2:15" ht="24">
      <c r="B75" s="9">
        <v>4</v>
      </c>
      <c r="C75" s="10" t="s">
        <v>42</v>
      </c>
      <c r="D75" s="10">
        <v>5.0999999999999996</v>
      </c>
      <c r="E75" s="11">
        <v>2760.6334999999999</v>
      </c>
      <c r="G75" s="9">
        <v>4</v>
      </c>
      <c r="H75" s="10" t="s">
        <v>42</v>
      </c>
      <c r="I75" s="10">
        <v>5.1100000000000003</v>
      </c>
      <c r="J75" s="11">
        <v>2709.15</v>
      </c>
    </row>
    <row r="76" spans="2:15" ht="24">
      <c r="B76" s="9">
        <v>5</v>
      </c>
      <c r="C76" s="10" t="s">
        <v>32</v>
      </c>
      <c r="D76" s="10">
        <v>5.65</v>
      </c>
      <c r="E76" s="11">
        <v>3058.4261000000001</v>
      </c>
      <c r="G76" s="9">
        <v>5</v>
      </c>
      <c r="H76" s="10" t="s">
        <v>32</v>
      </c>
      <c r="I76" s="10">
        <v>5.6</v>
      </c>
      <c r="J76" s="11">
        <v>2967.4449</v>
      </c>
    </row>
    <row r="77" spans="2:15" ht="24">
      <c r="B77" s="9">
        <v>6</v>
      </c>
      <c r="C77" s="10" t="s">
        <v>40</v>
      </c>
      <c r="D77" s="10">
        <v>6.02</v>
      </c>
      <c r="E77" s="11">
        <v>3258.8901000000001</v>
      </c>
      <c r="G77" s="9">
        <v>6</v>
      </c>
      <c r="H77" s="10" t="s">
        <v>40</v>
      </c>
      <c r="I77" s="10">
        <v>5.82</v>
      </c>
      <c r="J77" s="11">
        <v>3081.1509999999998</v>
      </c>
    </row>
    <row r="78" spans="2:15" ht="24">
      <c r="B78" s="9">
        <v>7</v>
      </c>
      <c r="C78" s="10" t="s">
        <v>45</v>
      </c>
      <c r="D78" s="10">
        <v>7.97</v>
      </c>
      <c r="E78" s="11">
        <v>4311.1301000000003</v>
      </c>
      <c r="G78" s="9">
        <v>7</v>
      </c>
      <c r="H78" s="10" t="s">
        <v>45</v>
      </c>
      <c r="I78" s="10">
        <v>8.09</v>
      </c>
      <c r="J78" s="11">
        <v>4285.8708999999999</v>
      </c>
    </row>
    <row r="79" spans="2:15" ht="24">
      <c r="B79" s="9">
        <v>8</v>
      </c>
      <c r="C79" s="10" t="s">
        <v>46</v>
      </c>
      <c r="D79" s="10">
        <v>8.77</v>
      </c>
      <c r="E79" s="11">
        <v>4743.7329</v>
      </c>
      <c r="G79" s="9">
        <v>8</v>
      </c>
      <c r="H79" s="10" t="s">
        <v>46</v>
      </c>
      <c r="I79" s="10">
        <v>9.0399999999999991</v>
      </c>
      <c r="J79" s="11">
        <v>4790.0704999999998</v>
      </c>
    </row>
    <row r="80" spans="2:15" ht="24">
      <c r="B80" s="5">
        <v>9</v>
      </c>
      <c r="C80" s="6" t="s">
        <v>47</v>
      </c>
      <c r="D80" s="6">
        <v>2.95</v>
      </c>
      <c r="E80" s="7">
        <v>1596.8658</v>
      </c>
      <c r="G80" s="5">
        <v>9</v>
      </c>
      <c r="H80" s="6" t="s">
        <v>47</v>
      </c>
      <c r="I80" s="6">
        <v>3.1</v>
      </c>
      <c r="J80" s="7">
        <v>1640.7418</v>
      </c>
    </row>
    <row r="81" spans="2:15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4">
      <c r="B83" s="9">
        <v>1</v>
      </c>
      <c r="C83" s="10" t="s">
        <v>43</v>
      </c>
      <c r="D83" s="10">
        <v>4.1399999999999997</v>
      </c>
      <c r="E83" s="11">
        <v>1240.1778999999999</v>
      </c>
      <c r="G83" s="9">
        <v>1</v>
      </c>
      <c r="H83" s="10" t="s">
        <v>43</v>
      </c>
      <c r="I83" s="10">
        <v>4.74</v>
      </c>
      <c r="J83" s="11">
        <v>1154.5044</v>
      </c>
      <c r="L83" s="10" t="s">
        <v>43</v>
      </c>
      <c r="M83">
        <f t="shared" ref="M83:M91" si="15">(E94-E83)</f>
        <v>537.08220000000006</v>
      </c>
      <c r="N83">
        <f t="shared" ref="N83:N91" si="16">(J94-J83)</f>
        <v>526.42460000000005</v>
      </c>
      <c r="O83">
        <f t="shared" ref="O83:O91" si="17">(N83-M83)/J94</f>
        <v>-6.3403034869408533E-3</v>
      </c>
    </row>
    <row r="84" spans="2:15" ht="24">
      <c r="B84" s="9">
        <v>2</v>
      </c>
      <c r="C84" s="10" t="s">
        <v>44</v>
      </c>
      <c r="D84" s="10">
        <v>1.01</v>
      </c>
      <c r="E84" s="11">
        <v>302.63529999999997</v>
      </c>
      <c r="G84" s="9">
        <v>2</v>
      </c>
      <c r="H84" s="10" t="s">
        <v>44</v>
      </c>
      <c r="I84" s="10">
        <v>0.98</v>
      </c>
      <c r="J84" s="11">
        <v>237.755</v>
      </c>
      <c r="L84" s="10" t="s">
        <v>44</v>
      </c>
      <c r="M84">
        <f t="shared" si="15"/>
        <v>238.08750000000003</v>
      </c>
      <c r="N84">
        <f t="shared" si="16"/>
        <v>224.37819999999999</v>
      </c>
      <c r="O84">
        <f t="shared" si="17"/>
        <v>-2.9665256683570975E-2</v>
      </c>
    </row>
    <row r="85" spans="2:15" ht="24">
      <c r="B85" s="9">
        <v>3</v>
      </c>
      <c r="C85" s="10" t="s">
        <v>39</v>
      </c>
      <c r="D85" s="10">
        <v>3.64</v>
      </c>
      <c r="E85" s="11">
        <v>1090.6909000000001</v>
      </c>
      <c r="G85" s="9">
        <v>3</v>
      </c>
      <c r="H85" s="10" t="s">
        <v>39</v>
      </c>
      <c r="I85" s="10">
        <v>4.28</v>
      </c>
      <c r="J85" s="11">
        <v>1043.6905999999999</v>
      </c>
      <c r="L85" s="10" t="s">
        <v>39</v>
      </c>
      <c r="M85">
        <f t="shared" si="15"/>
        <v>720.7165</v>
      </c>
      <c r="N85">
        <f t="shared" si="16"/>
        <v>727.25890000000004</v>
      </c>
      <c r="O85">
        <f t="shared" si="17"/>
        <v>3.6942894193199996E-3</v>
      </c>
    </row>
    <row r="86" spans="2:15" ht="24">
      <c r="B86" s="9">
        <v>4</v>
      </c>
      <c r="C86" s="10" t="s">
        <v>42</v>
      </c>
      <c r="D86" s="10">
        <v>6.15</v>
      </c>
      <c r="E86" s="11">
        <v>1841.1152</v>
      </c>
      <c r="G86" s="9">
        <v>4</v>
      </c>
      <c r="H86" s="10" t="s">
        <v>42</v>
      </c>
      <c r="I86" s="10">
        <v>7.27</v>
      </c>
      <c r="J86" s="11">
        <v>1771.4712999999999</v>
      </c>
      <c r="L86" s="10" t="s">
        <v>42</v>
      </c>
      <c r="M86">
        <f t="shared" si="15"/>
        <v>927.1398999999999</v>
      </c>
      <c r="N86">
        <f t="shared" si="16"/>
        <v>949.47599999999989</v>
      </c>
      <c r="O86">
        <f t="shared" si="17"/>
        <v>8.2089425252741908E-3</v>
      </c>
    </row>
    <row r="87" spans="2:15" ht="24">
      <c r="B87" s="9">
        <v>5</v>
      </c>
      <c r="C87" s="10" t="s">
        <v>32</v>
      </c>
      <c r="D87" s="10">
        <v>7.77</v>
      </c>
      <c r="E87" s="11">
        <v>2324.9953999999998</v>
      </c>
      <c r="G87" s="9">
        <v>5</v>
      </c>
      <c r="H87" s="10" t="s">
        <v>32</v>
      </c>
      <c r="I87" s="10">
        <v>9.1300000000000008</v>
      </c>
      <c r="J87" s="11">
        <v>2225.1442999999999</v>
      </c>
      <c r="L87" s="10" t="s">
        <v>32</v>
      </c>
      <c r="M87">
        <f t="shared" si="15"/>
        <v>728.91230000000041</v>
      </c>
      <c r="N87">
        <f t="shared" si="16"/>
        <v>752.68100000000004</v>
      </c>
      <c r="O87">
        <f t="shared" si="17"/>
        <v>7.9818987366383192E-3</v>
      </c>
    </row>
    <row r="88" spans="2:15" ht="24">
      <c r="B88" s="9">
        <v>6</v>
      </c>
      <c r="C88" s="10" t="s">
        <v>40</v>
      </c>
      <c r="D88" s="10">
        <v>8</v>
      </c>
      <c r="E88" s="11">
        <v>2393.0178000000001</v>
      </c>
      <c r="G88" s="9">
        <v>6</v>
      </c>
      <c r="H88" s="10" t="s">
        <v>40</v>
      </c>
      <c r="I88" s="10">
        <v>9.2100000000000009</v>
      </c>
      <c r="J88" s="11">
        <v>2243.4605999999999</v>
      </c>
      <c r="L88" s="10" t="s">
        <v>40</v>
      </c>
      <c r="M88">
        <f t="shared" si="15"/>
        <v>880.47730000000001</v>
      </c>
      <c r="N88">
        <f t="shared" si="16"/>
        <v>842.5603000000001</v>
      </c>
      <c r="O88">
        <f t="shared" si="17"/>
        <v>-1.2286695790038207E-2</v>
      </c>
    </row>
    <row r="89" spans="2:15" ht="24">
      <c r="B89" s="9">
        <v>7</v>
      </c>
      <c r="C89" s="10" t="s">
        <v>45</v>
      </c>
      <c r="D89" s="10">
        <v>9.7799999999999994</v>
      </c>
      <c r="E89" s="11">
        <v>2925.6192999999998</v>
      </c>
      <c r="G89" s="9">
        <v>7</v>
      </c>
      <c r="H89" s="10" t="s">
        <v>45</v>
      </c>
      <c r="I89" s="10">
        <v>11.91</v>
      </c>
      <c r="J89" s="11">
        <v>2902.7478000000001</v>
      </c>
      <c r="L89" s="10" t="s">
        <v>45</v>
      </c>
      <c r="M89">
        <f t="shared" si="15"/>
        <v>1376.8057000000003</v>
      </c>
      <c r="N89">
        <f t="shared" si="16"/>
        <v>1383.3744999999999</v>
      </c>
      <c r="O89">
        <f t="shared" si="17"/>
        <v>1.5325740938375825E-3</v>
      </c>
    </row>
    <row r="90" spans="2:15" ht="24">
      <c r="B90" s="9">
        <v>8</v>
      </c>
      <c r="C90" s="10" t="s">
        <v>46</v>
      </c>
      <c r="D90" s="10">
        <v>9.52</v>
      </c>
      <c r="E90" s="11">
        <v>2848.8928000000001</v>
      </c>
      <c r="G90" s="9">
        <v>8</v>
      </c>
      <c r="H90" s="10" t="s">
        <v>46</v>
      </c>
      <c r="I90" s="10">
        <v>11.8</v>
      </c>
      <c r="J90" s="11">
        <v>2874.9557</v>
      </c>
      <c r="L90" s="10" t="s">
        <v>46</v>
      </c>
      <c r="M90">
        <f t="shared" si="15"/>
        <v>1881.5068999999999</v>
      </c>
      <c r="N90">
        <f t="shared" si="16"/>
        <v>1904.4554000000003</v>
      </c>
      <c r="O90">
        <f t="shared" si="17"/>
        <v>4.8015329754748284E-3</v>
      </c>
    </row>
    <row r="91" spans="2:15" ht="24">
      <c r="B91" s="5">
        <v>9</v>
      </c>
      <c r="C91" s="6" t="s">
        <v>47</v>
      </c>
      <c r="D91" s="6">
        <v>2.98</v>
      </c>
      <c r="E91" s="7">
        <v>892.80250000000001</v>
      </c>
      <c r="G91" s="5">
        <v>9</v>
      </c>
      <c r="H91" s="6" t="s">
        <v>47</v>
      </c>
      <c r="I91" s="6">
        <v>3.68</v>
      </c>
      <c r="J91" s="7">
        <v>896.75139999999999</v>
      </c>
      <c r="L91" s="6" t="s">
        <v>47</v>
      </c>
      <c r="M91">
        <f t="shared" si="15"/>
        <v>674.35279999999989</v>
      </c>
      <c r="N91">
        <f t="shared" si="16"/>
        <v>733.40620000000001</v>
      </c>
      <c r="O91">
        <f t="shared" si="17"/>
        <v>3.6225577207995178E-2</v>
      </c>
    </row>
    <row r="92" spans="2:15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4">
      <c r="B94" s="9">
        <v>1</v>
      </c>
      <c r="C94" s="10" t="s">
        <v>43</v>
      </c>
      <c r="D94" s="10">
        <v>3.28</v>
      </c>
      <c r="E94" s="11">
        <v>1777.2601</v>
      </c>
      <c r="G94" s="9">
        <v>1</v>
      </c>
      <c r="H94" s="10" t="s">
        <v>43</v>
      </c>
      <c r="I94" s="10">
        <v>3.16</v>
      </c>
      <c r="J94" s="11">
        <v>1680.9290000000001</v>
      </c>
    </row>
    <row r="95" spans="2:15" ht="24">
      <c r="B95" s="9">
        <v>2</v>
      </c>
      <c r="C95" s="10" t="s">
        <v>44</v>
      </c>
      <c r="D95" s="10">
        <v>1</v>
      </c>
      <c r="E95" s="11">
        <v>540.72280000000001</v>
      </c>
      <c r="G95" s="9">
        <v>2</v>
      </c>
      <c r="H95" s="10" t="s">
        <v>44</v>
      </c>
      <c r="I95" s="10">
        <v>0.87</v>
      </c>
      <c r="J95" s="11">
        <v>462.13319999999999</v>
      </c>
    </row>
    <row r="96" spans="2:15" ht="24">
      <c r="B96" s="9">
        <v>3</v>
      </c>
      <c r="C96" s="10" t="s">
        <v>39</v>
      </c>
      <c r="D96" s="10">
        <v>3.35</v>
      </c>
      <c r="E96" s="11">
        <v>1811.4074000000001</v>
      </c>
      <c r="G96" s="9">
        <v>3</v>
      </c>
      <c r="H96" s="10" t="s">
        <v>39</v>
      </c>
      <c r="I96" s="10">
        <v>3.33</v>
      </c>
      <c r="J96" s="11">
        <v>1770.9494999999999</v>
      </c>
    </row>
    <row r="97" spans="2:15" ht="24">
      <c r="B97" s="9">
        <v>4</v>
      </c>
      <c r="C97" s="10" t="s">
        <v>42</v>
      </c>
      <c r="D97" s="10">
        <v>5.1100000000000003</v>
      </c>
      <c r="E97" s="11">
        <v>2768.2550999999999</v>
      </c>
      <c r="G97" s="9">
        <v>4</v>
      </c>
      <c r="H97" s="10" t="s">
        <v>42</v>
      </c>
      <c r="I97" s="10">
        <v>5.12</v>
      </c>
      <c r="J97" s="11">
        <v>2720.9472999999998</v>
      </c>
    </row>
    <row r="98" spans="2:15" ht="24">
      <c r="B98" s="9">
        <v>5</v>
      </c>
      <c r="C98" s="10" t="s">
        <v>32</v>
      </c>
      <c r="D98" s="10">
        <v>5.64</v>
      </c>
      <c r="E98" s="11">
        <v>3053.9077000000002</v>
      </c>
      <c r="G98" s="9">
        <v>5</v>
      </c>
      <c r="H98" s="10" t="s">
        <v>32</v>
      </c>
      <c r="I98" s="10">
        <v>5.6</v>
      </c>
      <c r="J98" s="11">
        <v>2977.8253</v>
      </c>
    </row>
    <row r="99" spans="2:15" ht="24">
      <c r="B99" s="9">
        <v>6</v>
      </c>
      <c r="C99" s="10" t="s">
        <v>40</v>
      </c>
      <c r="D99" s="10">
        <v>6.05</v>
      </c>
      <c r="E99" s="11">
        <v>3273.4951000000001</v>
      </c>
      <c r="G99" s="9">
        <v>6</v>
      </c>
      <c r="H99" s="10" t="s">
        <v>40</v>
      </c>
      <c r="I99" s="10">
        <v>5.8</v>
      </c>
      <c r="J99" s="11">
        <v>3086.0209</v>
      </c>
    </row>
    <row r="100" spans="2:15" ht="24">
      <c r="B100" s="9">
        <v>7</v>
      </c>
      <c r="C100" s="10" t="s">
        <v>45</v>
      </c>
      <c r="D100" s="10">
        <v>7.95</v>
      </c>
      <c r="E100" s="11">
        <v>4302.4250000000002</v>
      </c>
      <c r="G100" s="9">
        <v>7</v>
      </c>
      <c r="H100" s="10" t="s">
        <v>45</v>
      </c>
      <c r="I100" s="10">
        <v>8.06</v>
      </c>
      <c r="J100" s="11">
        <v>4286.1223</v>
      </c>
    </row>
    <row r="101" spans="2:15" ht="24">
      <c r="B101" s="9">
        <v>8</v>
      </c>
      <c r="C101" s="10" t="s">
        <v>46</v>
      </c>
      <c r="D101" s="10">
        <v>8.74</v>
      </c>
      <c r="E101" s="11">
        <v>4730.3996999999999</v>
      </c>
      <c r="G101" s="9">
        <v>8</v>
      </c>
      <c r="H101" s="10" t="s">
        <v>46</v>
      </c>
      <c r="I101" s="10">
        <v>8.99</v>
      </c>
      <c r="J101" s="11">
        <v>4779.4111000000003</v>
      </c>
    </row>
    <row r="102" spans="2:15" ht="24">
      <c r="B102" s="5">
        <v>9</v>
      </c>
      <c r="C102" s="6" t="s">
        <v>47</v>
      </c>
      <c r="D102" s="6">
        <v>2.89</v>
      </c>
      <c r="E102" s="7">
        <v>1567.1552999999999</v>
      </c>
      <c r="G102" s="5">
        <v>9</v>
      </c>
      <c r="H102" s="6" t="s">
        <v>47</v>
      </c>
      <c r="I102" s="6">
        <v>3.07</v>
      </c>
      <c r="J102" s="7">
        <v>1630.1576</v>
      </c>
    </row>
    <row r="103" spans="2:15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4">
      <c r="B105" s="9">
        <v>1</v>
      </c>
      <c r="C105" s="10" t="s">
        <v>43</v>
      </c>
      <c r="D105" s="10">
        <v>4.2</v>
      </c>
      <c r="E105" s="11">
        <v>1185.3923</v>
      </c>
      <c r="G105" s="9">
        <v>1</v>
      </c>
      <c r="H105" s="10" t="s">
        <v>43</v>
      </c>
      <c r="I105" s="10">
        <v>4.1399999999999997</v>
      </c>
      <c r="J105" s="11">
        <v>1127.7541000000001</v>
      </c>
      <c r="L105" s="10" t="s">
        <v>43</v>
      </c>
      <c r="M105">
        <f t="shared" ref="M105:M113" si="18">(E116-E105)</f>
        <v>569.15740000000005</v>
      </c>
      <c r="N105">
        <f t="shared" ref="N105:N113" si="19">(J116-J105)</f>
        <v>515.94869999999992</v>
      </c>
      <c r="O105">
        <f t="shared" ref="O105:O113" si="20">(N105-M105)/J116</f>
        <v>-3.237124132172807E-2</v>
      </c>
    </row>
    <row r="106" spans="2:15" ht="24">
      <c r="B106" s="9">
        <v>2</v>
      </c>
      <c r="C106" s="10" t="s">
        <v>44</v>
      </c>
      <c r="D106" s="10">
        <v>1.02</v>
      </c>
      <c r="E106" s="11">
        <v>286.58370000000002</v>
      </c>
      <c r="G106" s="9">
        <v>2</v>
      </c>
      <c r="H106" s="10" t="s">
        <v>44</v>
      </c>
      <c r="I106" s="10">
        <v>0.85</v>
      </c>
      <c r="J106" s="11">
        <v>230.41149999999999</v>
      </c>
      <c r="L106" s="10" t="s">
        <v>44</v>
      </c>
      <c r="M106">
        <f t="shared" si="18"/>
        <v>246.82769999999994</v>
      </c>
      <c r="N106">
        <f t="shared" si="19"/>
        <v>231.7004</v>
      </c>
      <c r="O106">
        <f t="shared" si="20"/>
        <v>-3.2735144885903032E-2</v>
      </c>
    </row>
    <row r="107" spans="2:15" ht="24">
      <c r="B107" s="9">
        <v>3</v>
      </c>
      <c r="C107" s="10" t="s">
        <v>39</v>
      </c>
      <c r="D107" s="10">
        <v>3.67</v>
      </c>
      <c r="E107" s="11">
        <v>1033.5948000000001</v>
      </c>
      <c r="G107" s="9">
        <v>3</v>
      </c>
      <c r="H107" s="10" t="s">
        <v>39</v>
      </c>
      <c r="I107" s="10">
        <v>3.67</v>
      </c>
      <c r="J107" s="11">
        <v>999.29110000000003</v>
      </c>
      <c r="L107" s="10" t="s">
        <v>39</v>
      </c>
      <c r="M107">
        <f t="shared" si="18"/>
        <v>772.52559999999994</v>
      </c>
      <c r="N107">
        <f t="shared" si="19"/>
        <v>769.92569999999989</v>
      </c>
      <c r="O107">
        <f t="shared" si="20"/>
        <v>-1.4695202984733402E-3</v>
      </c>
    </row>
    <row r="108" spans="2:15" ht="24">
      <c r="B108" s="9">
        <v>4</v>
      </c>
      <c r="C108" s="10" t="s">
        <v>42</v>
      </c>
      <c r="D108" s="10">
        <v>6.25</v>
      </c>
      <c r="E108" s="11">
        <v>1761.1670999999999</v>
      </c>
      <c r="G108" s="9">
        <v>4</v>
      </c>
      <c r="H108" s="10" t="s">
        <v>42</v>
      </c>
      <c r="I108" s="10">
        <v>6.24</v>
      </c>
      <c r="J108" s="11">
        <v>1700.5473999999999</v>
      </c>
      <c r="L108" s="10" t="s">
        <v>42</v>
      </c>
      <c r="M108">
        <f t="shared" si="18"/>
        <v>999.47</v>
      </c>
      <c r="N108">
        <f t="shared" si="19"/>
        <v>1002.2552000000001</v>
      </c>
      <c r="O108">
        <f t="shared" si="20"/>
        <v>1.0304859111797628E-3</v>
      </c>
    </row>
    <row r="109" spans="2:15" ht="24">
      <c r="B109" s="9">
        <v>5</v>
      </c>
      <c r="C109" s="10" t="s">
        <v>32</v>
      </c>
      <c r="D109" s="10">
        <v>7.99</v>
      </c>
      <c r="E109" s="11">
        <v>2252.6251999999999</v>
      </c>
      <c r="G109" s="9">
        <v>5</v>
      </c>
      <c r="H109" s="10" t="s">
        <v>32</v>
      </c>
      <c r="I109" s="10">
        <v>7.92</v>
      </c>
      <c r="J109" s="11">
        <v>2159.5210999999999</v>
      </c>
      <c r="L109" s="10" t="s">
        <v>32</v>
      </c>
      <c r="M109">
        <f t="shared" si="18"/>
        <v>795.60919999999987</v>
      </c>
      <c r="N109">
        <f t="shared" si="19"/>
        <v>798.27219999999988</v>
      </c>
      <c r="O109">
        <f t="shared" si="20"/>
        <v>9.0033336677042687E-4</v>
      </c>
    </row>
    <row r="110" spans="2:15" ht="24">
      <c r="B110" s="9">
        <v>6</v>
      </c>
      <c r="C110" s="10" t="s">
        <v>40</v>
      </c>
      <c r="D110" s="10">
        <v>8.2200000000000006</v>
      </c>
      <c r="E110" s="11">
        <v>2318.3712999999998</v>
      </c>
      <c r="G110" s="9">
        <v>6</v>
      </c>
      <c r="H110" s="10" t="s">
        <v>40</v>
      </c>
      <c r="I110" s="10">
        <v>7.92</v>
      </c>
      <c r="J110" s="11">
        <v>2159.3998999999999</v>
      </c>
      <c r="L110" s="10" t="s">
        <v>40</v>
      </c>
      <c r="M110">
        <f t="shared" si="18"/>
        <v>952.79540000000043</v>
      </c>
      <c r="N110">
        <f t="shared" si="19"/>
        <v>927.81400000000031</v>
      </c>
      <c r="O110">
        <f t="shared" si="20"/>
        <v>-8.0918915271792867E-3</v>
      </c>
    </row>
    <row r="111" spans="2:15" ht="24">
      <c r="B111" s="9">
        <v>7</v>
      </c>
      <c r="C111" s="10" t="s">
        <v>45</v>
      </c>
      <c r="D111" s="10">
        <v>9.99</v>
      </c>
      <c r="E111" s="11">
        <v>2815.6087000000002</v>
      </c>
      <c r="G111" s="9">
        <v>7</v>
      </c>
      <c r="H111" s="10" t="s">
        <v>45</v>
      </c>
      <c r="I111" s="10">
        <v>10.18</v>
      </c>
      <c r="J111" s="11">
        <v>2775.7307000000001</v>
      </c>
      <c r="L111" s="10" t="s">
        <v>45</v>
      </c>
      <c r="M111">
        <f t="shared" si="18"/>
        <v>1497.9214999999999</v>
      </c>
      <c r="N111">
        <f t="shared" si="19"/>
        <v>1505.3616000000002</v>
      </c>
      <c r="O111">
        <f t="shared" si="20"/>
        <v>1.7378975921636299E-3</v>
      </c>
    </row>
    <row r="112" spans="2:15" ht="24">
      <c r="B112" s="9">
        <v>8</v>
      </c>
      <c r="C112" s="10" t="s">
        <v>46</v>
      </c>
      <c r="D112" s="10">
        <v>9.64</v>
      </c>
      <c r="E112" s="11">
        <v>2717.1579999999999</v>
      </c>
      <c r="G112" s="9">
        <v>8</v>
      </c>
      <c r="H112" s="10" t="s">
        <v>46</v>
      </c>
      <c r="I112" s="10">
        <v>10</v>
      </c>
      <c r="J112" s="11">
        <v>2726.3265999999999</v>
      </c>
      <c r="L112" s="10" t="s">
        <v>46</v>
      </c>
      <c r="M112">
        <f t="shared" si="18"/>
        <v>2019.5817000000002</v>
      </c>
      <c r="N112">
        <f t="shared" si="19"/>
        <v>2047.1821000000004</v>
      </c>
      <c r="O112">
        <f t="shared" si="20"/>
        <v>5.7819942802241594E-3</v>
      </c>
    </row>
    <row r="113" spans="2:15" ht="24">
      <c r="B113" s="5">
        <v>9</v>
      </c>
      <c r="C113" s="6" t="s">
        <v>47</v>
      </c>
      <c r="D113" s="6">
        <v>3.04</v>
      </c>
      <c r="E113" s="7">
        <v>856.07380000000001</v>
      </c>
      <c r="G113" s="5">
        <v>9</v>
      </c>
      <c r="H113" s="6" t="s">
        <v>47</v>
      </c>
      <c r="I113" s="6">
        <v>3.09</v>
      </c>
      <c r="J113" s="7">
        <v>841.25649999999996</v>
      </c>
      <c r="L113" s="6" t="s">
        <v>47</v>
      </c>
      <c r="M113">
        <f t="shared" si="18"/>
        <v>728.17400000000009</v>
      </c>
      <c r="N113">
        <f t="shared" si="19"/>
        <v>786.14070000000015</v>
      </c>
      <c r="O113">
        <f t="shared" si="20"/>
        <v>3.5619269837750767E-2</v>
      </c>
    </row>
    <row r="114" spans="2:15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4">
      <c r="B116" s="9">
        <v>1</v>
      </c>
      <c r="C116" s="10" t="s">
        <v>43</v>
      </c>
      <c r="D116" s="10">
        <v>3.24</v>
      </c>
      <c r="E116" s="11">
        <v>1754.5497</v>
      </c>
      <c r="G116" s="9">
        <v>1</v>
      </c>
      <c r="H116" s="10" t="s">
        <v>43</v>
      </c>
      <c r="I116" s="10">
        <v>3.1</v>
      </c>
      <c r="J116" s="11">
        <v>1643.7028</v>
      </c>
    </row>
    <row r="117" spans="2:15" ht="24">
      <c r="B117" s="9">
        <v>2</v>
      </c>
      <c r="C117" s="10" t="s">
        <v>44</v>
      </c>
      <c r="D117" s="10">
        <v>0.99</v>
      </c>
      <c r="E117" s="11">
        <v>533.41139999999996</v>
      </c>
      <c r="G117" s="9">
        <v>2</v>
      </c>
      <c r="H117" s="10" t="s">
        <v>44</v>
      </c>
      <c r="I117" s="10">
        <v>0.87</v>
      </c>
      <c r="J117" s="11">
        <v>462.11189999999999</v>
      </c>
    </row>
    <row r="118" spans="2:15" ht="24">
      <c r="B118" s="9">
        <v>3</v>
      </c>
      <c r="C118" s="10" t="s">
        <v>39</v>
      </c>
      <c r="D118" s="10">
        <v>3.34</v>
      </c>
      <c r="E118" s="11">
        <v>1806.1204</v>
      </c>
      <c r="G118" s="9">
        <v>3</v>
      </c>
      <c r="H118" s="10" t="s">
        <v>39</v>
      </c>
      <c r="I118" s="10">
        <v>3.34</v>
      </c>
      <c r="J118" s="11">
        <v>1769.2167999999999</v>
      </c>
    </row>
    <row r="119" spans="2:15" ht="24">
      <c r="B119" s="9">
        <v>4</v>
      </c>
      <c r="C119" s="10" t="s">
        <v>42</v>
      </c>
      <c r="D119" s="10">
        <v>5.0999999999999996</v>
      </c>
      <c r="E119" s="11">
        <v>2760.6370999999999</v>
      </c>
      <c r="G119" s="9">
        <v>4</v>
      </c>
      <c r="H119" s="10" t="s">
        <v>42</v>
      </c>
      <c r="I119" s="10">
        <v>5.0999999999999996</v>
      </c>
      <c r="J119" s="11">
        <v>2702.8026</v>
      </c>
    </row>
    <row r="120" spans="2:15" ht="24">
      <c r="B120" s="9">
        <v>5</v>
      </c>
      <c r="C120" s="10" t="s">
        <v>32</v>
      </c>
      <c r="D120" s="10">
        <v>5.63</v>
      </c>
      <c r="E120" s="11">
        <v>3048.2343999999998</v>
      </c>
      <c r="G120" s="9">
        <v>5</v>
      </c>
      <c r="H120" s="10" t="s">
        <v>32</v>
      </c>
      <c r="I120" s="10">
        <v>5.58</v>
      </c>
      <c r="J120" s="11">
        <v>2957.7932999999998</v>
      </c>
    </row>
    <row r="121" spans="2:15" ht="24">
      <c r="B121" s="9">
        <v>6</v>
      </c>
      <c r="C121" s="10" t="s">
        <v>40</v>
      </c>
      <c r="D121" s="10">
        <v>6.05</v>
      </c>
      <c r="E121" s="11">
        <v>3271.1667000000002</v>
      </c>
      <c r="G121" s="9">
        <v>6</v>
      </c>
      <c r="H121" s="10" t="s">
        <v>40</v>
      </c>
      <c r="I121" s="10">
        <v>5.83</v>
      </c>
      <c r="J121" s="11">
        <v>3087.2139000000002</v>
      </c>
    </row>
    <row r="122" spans="2:15" ht="24">
      <c r="B122" s="9">
        <v>7</v>
      </c>
      <c r="C122" s="10" t="s">
        <v>45</v>
      </c>
      <c r="D122" s="10">
        <v>7.97</v>
      </c>
      <c r="E122" s="11">
        <v>4313.5302000000001</v>
      </c>
      <c r="G122" s="9">
        <v>7</v>
      </c>
      <c r="H122" s="10" t="s">
        <v>45</v>
      </c>
      <c r="I122" s="10">
        <v>8.08</v>
      </c>
      <c r="J122" s="11">
        <v>4281.0923000000003</v>
      </c>
    </row>
    <row r="123" spans="2:15" ht="24">
      <c r="B123" s="9">
        <v>8</v>
      </c>
      <c r="C123" s="10" t="s">
        <v>46</v>
      </c>
      <c r="D123" s="10">
        <v>8.75</v>
      </c>
      <c r="E123" s="11">
        <v>4736.7397000000001</v>
      </c>
      <c r="G123" s="9">
        <v>8</v>
      </c>
      <c r="H123" s="10" t="s">
        <v>46</v>
      </c>
      <c r="I123" s="10">
        <v>9.01</v>
      </c>
      <c r="J123" s="11">
        <v>4773.5087000000003</v>
      </c>
    </row>
    <row r="124" spans="2:15" ht="24">
      <c r="B124" s="5">
        <v>9</v>
      </c>
      <c r="C124" s="6" t="s">
        <v>47</v>
      </c>
      <c r="D124" s="6">
        <v>2.93</v>
      </c>
      <c r="E124" s="7">
        <v>1584.2478000000001</v>
      </c>
      <c r="G124" s="5">
        <v>9</v>
      </c>
      <c r="H124" s="6" t="s">
        <v>47</v>
      </c>
      <c r="I124" s="6">
        <v>3.07</v>
      </c>
      <c r="J124" s="7">
        <v>1627.3972000000001</v>
      </c>
    </row>
    <row r="125" spans="2:15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4">
      <c r="B127" s="9">
        <v>1</v>
      </c>
      <c r="C127" s="10" t="s">
        <v>43</v>
      </c>
      <c r="D127" s="10">
        <v>4.1500000000000004</v>
      </c>
      <c r="E127" s="11">
        <v>1129.5896</v>
      </c>
      <c r="G127" s="9">
        <v>1</v>
      </c>
      <c r="H127" s="10" t="s">
        <v>43</v>
      </c>
      <c r="I127" s="10">
        <v>4.6900000000000004</v>
      </c>
      <c r="J127" s="11">
        <v>1108.9064000000001</v>
      </c>
      <c r="L127" s="10" t="s">
        <v>43</v>
      </c>
      <c r="M127">
        <f t="shared" ref="M127:M135" si="21">(E138-E127)</f>
        <v>616.66789999999992</v>
      </c>
      <c r="N127">
        <f t="shared" ref="N127:N135" si="22">(J138-J127)</f>
        <v>502.16239999999993</v>
      </c>
      <c r="O127">
        <f t="shared" ref="O127:O135" si="23">(N127-M127)/J138</f>
        <v>-7.1074245867091448E-2</v>
      </c>
    </row>
    <row r="128" spans="2:15" ht="24">
      <c r="B128" s="9">
        <v>2</v>
      </c>
      <c r="C128" s="10" t="s">
        <v>44</v>
      </c>
      <c r="D128" s="10">
        <v>0.99</v>
      </c>
      <c r="E128" s="11">
        <v>268.63920000000002</v>
      </c>
      <c r="G128" s="9">
        <v>2</v>
      </c>
      <c r="H128" s="10" t="s">
        <v>44</v>
      </c>
      <c r="I128" s="10">
        <v>0.95</v>
      </c>
      <c r="J128" s="11">
        <v>223.4873</v>
      </c>
      <c r="L128" s="10" t="s">
        <v>44</v>
      </c>
      <c r="M128">
        <f t="shared" si="21"/>
        <v>264.16059999999999</v>
      </c>
      <c r="N128">
        <f t="shared" si="22"/>
        <v>222.69589999999999</v>
      </c>
      <c r="O128">
        <f t="shared" si="23"/>
        <v>-9.2932006404544132E-2</v>
      </c>
    </row>
    <row r="129" spans="2:15" ht="24">
      <c r="B129" s="9">
        <v>3</v>
      </c>
      <c r="C129" s="10" t="s">
        <v>39</v>
      </c>
      <c r="D129" s="10">
        <v>3.65</v>
      </c>
      <c r="E129" s="11">
        <v>991.93420000000003</v>
      </c>
      <c r="G129" s="9">
        <v>3</v>
      </c>
      <c r="H129" s="10" t="s">
        <v>39</v>
      </c>
      <c r="I129" s="10">
        <v>4.07</v>
      </c>
      <c r="J129" s="11">
        <v>963.02179999999998</v>
      </c>
      <c r="L129" s="10" t="s">
        <v>39</v>
      </c>
      <c r="M129">
        <f t="shared" si="21"/>
        <v>813.9156999999999</v>
      </c>
      <c r="N129">
        <f t="shared" si="22"/>
        <v>797.96109999999999</v>
      </c>
      <c r="O129">
        <f t="shared" si="23"/>
        <v>-9.0600539051230496E-3</v>
      </c>
    </row>
    <row r="130" spans="2:15" ht="24">
      <c r="B130" s="9">
        <v>4</v>
      </c>
      <c r="C130" s="10" t="s">
        <v>42</v>
      </c>
      <c r="D130" s="10">
        <v>6.24</v>
      </c>
      <c r="E130" s="11">
        <v>1696.4934000000001</v>
      </c>
      <c r="G130" s="9">
        <v>4</v>
      </c>
      <c r="H130" s="10" t="s">
        <v>42</v>
      </c>
      <c r="I130" s="10">
        <v>6.97</v>
      </c>
      <c r="J130" s="11">
        <v>1648.1795999999999</v>
      </c>
      <c r="L130" s="10" t="s">
        <v>42</v>
      </c>
      <c r="M130">
        <f t="shared" si="21"/>
        <v>1062.2639999999999</v>
      </c>
      <c r="N130">
        <f t="shared" si="22"/>
        <v>1040.2889</v>
      </c>
      <c r="O130">
        <f t="shared" si="23"/>
        <v>-8.1738357730432344E-3</v>
      </c>
    </row>
    <row r="131" spans="2:15" ht="24">
      <c r="B131" s="9">
        <v>5</v>
      </c>
      <c r="C131" s="10" t="s">
        <v>32</v>
      </c>
      <c r="D131" s="10">
        <v>8.06</v>
      </c>
      <c r="E131" s="11">
        <v>2191.6156999999998</v>
      </c>
      <c r="G131" s="9">
        <v>5</v>
      </c>
      <c r="H131" s="10" t="s">
        <v>32</v>
      </c>
      <c r="I131" s="10">
        <v>8.92</v>
      </c>
      <c r="J131" s="11">
        <v>2109.1990000000001</v>
      </c>
      <c r="L131" s="10" t="s">
        <v>32</v>
      </c>
      <c r="M131">
        <f t="shared" si="21"/>
        <v>855.34610000000021</v>
      </c>
      <c r="N131">
        <f t="shared" si="22"/>
        <v>830.20789999999988</v>
      </c>
      <c r="O131">
        <f t="shared" si="23"/>
        <v>-8.552133425283966E-3</v>
      </c>
    </row>
    <row r="132" spans="2:15" ht="24">
      <c r="B132" s="9">
        <v>6</v>
      </c>
      <c r="C132" s="10" t="s">
        <v>40</v>
      </c>
      <c r="D132" s="10">
        <v>8.2799999999999994</v>
      </c>
      <c r="E132" s="11">
        <v>2251.8389999999999</v>
      </c>
      <c r="G132" s="9">
        <v>6</v>
      </c>
      <c r="H132" s="10" t="s">
        <v>40</v>
      </c>
      <c r="I132" s="10">
        <v>8.86</v>
      </c>
      <c r="J132" s="11">
        <v>2093.7509</v>
      </c>
      <c r="L132" s="10" t="s">
        <v>40</v>
      </c>
      <c r="M132">
        <f t="shared" si="21"/>
        <v>1019.2284</v>
      </c>
      <c r="N132">
        <f t="shared" si="22"/>
        <v>991.30020000000013</v>
      </c>
      <c r="O132">
        <f t="shared" si="23"/>
        <v>-9.0527511845751377E-3</v>
      </c>
    </row>
    <row r="133" spans="2:15" ht="24">
      <c r="B133" s="9">
        <v>7</v>
      </c>
      <c r="C133" s="10" t="s">
        <v>45</v>
      </c>
      <c r="D133" s="10">
        <v>10.02</v>
      </c>
      <c r="E133" s="11">
        <v>2725.8645000000001</v>
      </c>
      <c r="G133" s="9">
        <v>7</v>
      </c>
      <c r="H133" s="10" t="s">
        <v>45</v>
      </c>
      <c r="I133" s="10">
        <v>11.25</v>
      </c>
      <c r="J133" s="11">
        <v>2659.1367</v>
      </c>
      <c r="L133" s="10" t="s">
        <v>45</v>
      </c>
      <c r="M133">
        <f t="shared" si="21"/>
        <v>1603.2229999999995</v>
      </c>
      <c r="N133">
        <f t="shared" si="22"/>
        <v>1635.3723</v>
      </c>
      <c r="O133">
        <f t="shared" si="23"/>
        <v>7.4861410233394536E-3</v>
      </c>
    </row>
    <row r="134" spans="2:15" ht="24">
      <c r="B134" s="9">
        <v>8</v>
      </c>
      <c r="C134" s="10" t="s">
        <v>46</v>
      </c>
      <c r="D134" s="10">
        <v>9.61</v>
      </c>
      <c r="E134" s="11">
        <v>2612.7274000000002</v>
      </c>
      <c r="G134" s="9">
        <v>8</v>
      </c>
      <c r="H134" s="10" t="s">
        <v>46</v>
      </c>
      <c r="I134" s="10">
        <v>10.97</v>
      </c>
      <c r="J134" s="11">
        <v>2594.6660999999999</v>
      </c>
      <c r="L134" s="10" t="s">
        <v>46</v>
      </c>
      <c r="M134">
        <f t="shared" si="21"/>
        <v>2132.4634000000001</v>
      </c>
      <c r="N134">
        <f t="shared" si="22"/>
        <v>2178.4971</v>
      </c>
      <c r="O134">
        <f t="shared" si="23"/>
        <v>9.6442753099244445E-3</v>
      </c>
    </row>
    <row r="135" spans="2:15" ht="24">
      <c r="B135" s="5">
        <v>9</v>
      </c>
      <c r="C135" s="6" t="s">
        <v>47</v>
      </c>
      <c r="D135" s="6">
        <v>3.01</v>
      </c>
      <c r="E135" s="7">
        <v>819.37120000000004</v>
      </c>
      <c r="G135" s="5">
        <v>9</v>
      </c>
      <c r="H135" s="6" t="s">
        <v>47</v>
      </c>
      <c r="I135" s="6">
        <v>3.32</v>
      </c>
      <c r="J135" s="7">
        <v>784.9787</v>
      </c>
      <c r="L135" s="6" t="s">
        <v>47</v>
      </c>
      <c r="M135">
        <f t="shared" si="21"/>
        <v>780.46769999999992</v>
      </c>
      <c r="N135">
        <f t="shared" si="22"/>
        <v>842.3850000000001</v>
      </c>
      <c r="O135">
        <f t="shared" si="23"/>
        <v>3.8047610377446771E-2</v>
      </c>
    </row>
    <row r="136" spans="2:15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4">
      <c r="B138" s="9">
        <v>1</v>
      </c>
      <c r="C138" s="10" t="s">
        <v>43</v>
      </c>
      <c r="D138" s="10">
        <v>3.22</v>
      </c>
      <c r="E138" s="11">
        <v>1746.2574999999999</v>
      </c>
      <c r="G138" s="9">
        <v>1</v>
      </c>
      <c r="H138" s="10" t="s">
        <v>43</v>
      </c>
      <c r="I138" s="10">
        <v>3.68</v>
      </c>
      <c r="J138" s="11">
        <v>1611.0688</v>
      </c>
    </row>
    <row r="139" spans="2:15" ht="24">
      <c r="B139" s="9">
        <v>2</v>
      </c>
      <c r="C139" s="10" t="s">
        <v>44</v>
      </c>
      <c r="D139" s="10">
        <v>0.98</v>
      </c>
      <c r="E139" s="11">
        <v>532.7998</v>
      </c>
      <c r="G139" s="9">
        <v>2</v>
      </c>
      <c r="H139" s="10" t="s">
        <v>44</v>
      </c>
      <c r="I139" s="10">
        <v>1.02</v>
      </c>
      <c r="J139" s="11">
        <v>446.1832</v>
      </c>
    </row>
    <row r="140" spans="2:15" ht="24">
      <c r="B140" s="9">
        <v>3</v>
      </c>
      <c r="C140" s="10" t="s">
        <v>39</v>
      </c>
      <c r="D140" s="10">
        <v>3.33</v>
      </c>
      <c r="E140" s="11">
        <v>1805.8498999999999</v>
      </c>
      <c r="G140" s="9">
        <v>3</v>
      </c>
      <c r="H140" s="10" t="s">
        <v>39</v>
      </c>
      <c r="I140" s="10">
        <v>4.0199999999999996</v>
      </c>
      <c r="J140" s="11">
        <v>1760.9829</v>
      </c>
    </row>
    <row r="141" spans="2:15" ht="24">
      <c r="B141" s="9">
        <v>4</v>
      </c>
      <c r="C141" s="10" t="s">
        <v>42</v>
      </c>
      <c r="D141" s="10">
        <v>5.09</v>
      </c>
      <c r="E141" s="11">
        <v>2758.7574</v>
      </c>
      <c r="G141" s="9">
        <v>4</v>
      </c>
      <c r="H141" s="10" t="s">
        <v>42</v>
      </c>
      <c r="I141" s="10">
        <v>6.13</v>
      </c>
      <c r="J141" s="11">
        <v>2688.4684999999999</v>
      </c>
    </row>
    <row r="142" spans="2:15" ht="24">
      <c r="B142" s="9">
        <v>5</v>
      </c>
      <c r="C142" s="10" t="s">
        <v>32</v>
      </c>
      <c r="D142" s="10">
        <v>5.62</v>
      </c>
      <c r="E142" s="11">
        <v>3046.9618</v>
      </c>
      <c r="G142" s="9">
        <v>5</v>
      </c>
      <c r="H142" s="10" t="s">
        <v>32</v>
      </c>
      <c r="I142" s="10">
        <v>6.71</v>
      </c>
      <c r="J142" s="11">
        <v>2939.4069</v>
      </c>
    </row>
    <row r="143" spans="2:15" ht="24">
      <c r="B143" s="9">
        <v>6</v>
      </c>
      <c r="C143" s="10" t="s">
        <v>40</v>
      </c>
      <c r="D143" s="10">
        <v>6.04</v>
      </c>
      <c r="E143" s="11">
        <v>3271.0673999999999</v>
      </c>
      <c r="G143" s="9">
        <v>6</v>
      </c>
      <c r="H143" s="10" t="s">
        <v>40</v>
      </c>
      <c r="I143" s="10">
        <v>7.04</v>
      </c>
      <c r="J143" s="11">
        <v>3085.0511000000001</v>
      </c>
    </row>
    <row r="144" spans="2:15" ht="24">
      <c r="B144" s="9">
        <v>7</v>
      </c>
      <c r="C144" s="10" t="s">
        <v>45</v>
      </c>
      <c r="D144" s="10">
        <v>7.99</v>
      </c>
      <c r="E144" s="11">
        <v>4329.0874999999996</v>
      </c>
      <c r="G144" s="9">
        <v>7</v>
      </c>
      <c r="H144" s="10" t="s">
        <v>45</v>
      </c>
      <c r="I144" s="10">
        <v>9.8000000000000007</v>
      </c>
      <c r="J144" s="11">
        <v>4294.509</v>
      </c>
    </row>
    <row r="145" spans="2:15" ht="24">
      <c r="B145" s="9">
        <v>8</v>
      </c>
      <c r="C145" s="10" t="s">
        <v>46</v>
      </c>
      <c r="D145" s="10">
        <v>8.76</v>
      </c>
      <c r="E145" s="11">
        <v>4745.1908000000003</v>
      </c>
      <c r="G145" s="9">
        <v>8</v>
      </c>
      <c r="H145" s="10" t="s">
        <v>46</v>
      </c>
      <c r="I145" s="10">
        <v>10.89</v>
      </c>
      <c r="J145" s="11">
        <v>4773.1632</v>
      </c>
    </row>
    <row r="146" spans="2:15" ht="24">
      <c r="B146" s="5">
        <v>9</v>
      </c>
      <c r="C146" s="6" t="s">
        <v>47</v>
      </c>
      <c r="D146" s="6">
        <v>2.95</v>
      </c>
      <c r="E146" s="7">
        <v>1599.8389</v>
      </c>
      <c r="G146" s="5">
        <v>9</v>
      </c>
      <c r="H146" s="6" t="s">
        <v>47</v>
      </c>
      <c r="I146" s="6">
        <v>3.71</v>
      </c>
      <c r="J146" s="7">
        <v>1627.3637000000001</v>
      </c>
    </row>
    <row r="147" spans="2:15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4">
      <c r="B149" s="9">
        <v>1</v>
      </c>
      <c r="C149" s="10" t="s">
        <v>43</v>
      </c>
      <c r="D149" s="10">
        <v>4.18</v>
      </c>
      <c r="E149" s="11">
        <v>1134.7782</v>
      </c>
      <c r="G149" s="9">
        <v>1</v>
      </c>
      <c r="H149" s="10" t="s">
        <v>43</v>
      </c>
      <c r="I149" s="10">
        <v>4.67</v>
      </c>
      <c r="J149" s="11">
        <v>1085.6959999999999</v>
      </c>
      <c r="L149" s="10" t="s">
        <v>43</v>
      </c>
      <c r="M149">
        <f t="shared" ref="M149:M157" si="24">(E160-E149)</f>
        <v>609.78099999999995</v>
      </c>
      <c r="N149">
        <f t="shared" ref="N149:N157" si="25">(J160-J149)</f>
        <v>493.08460000000014</v>
      </c>
      <c r="O149">
        <f t="shared" ref="O149:O157" si="26">(N149-M149)/J160</f>
        <v>-7.3915526957957181E-2</v>
      </c>
    </row>
    <row r="150" spans="2:15" ht="24">
      <c r="B150" s="9">
        <v>2</v>
      </c>
      <c r="C150" s="10" t="s">
        <v>44</v>
      </c>
      <c r="D150" s="10">
        <v>0.99</v>
      </c>
      <c r="E150" s="11">
        <v>270.00819999999999</v>
      </c>
      <c r="G150" s="9">
        <v>2</v>
      </c>
      <c r="H150" s="10" t="s">
        <v>44</v>
      </c>
      <c r="I150" s="10">
        <v>0.94</v>
      </c>
      <c r="J150" s="11">
        <v>219.06479999999999</v>
      </c>
      <c r="L150" s="10" t="s">
        <v>44</v>
      </c>
      <c r="M150">
        <f t="shared" si="24"/>
        <v>261.70510000000002</v>
      </c>
      <c r="N150">
        <f t="shared" si="25"/>
        <v>218.74090000000001</v>
      </c>
      <c r="O150">
        <f t="shared" si="26"/>
        <v>-9.813531436434017E-2</v>
      </c>
    </row>
    <row r="151" spans="2:15" ht="24">
      <c r="B151" s="9">
        <v>3</v>
      </c>
      <c r="C151" s="10" t="s">
        <v>39</v>
      </c>
      <c r="D151" s="10">
        <v>3.61</v>
      </c>
      <c r="E151" s="11">
        <v>980.62530000000004</v>
      </c>
      <c r="G151" s="9">
        <v>3</v>
      </c>
      <c r="H151" s="10" t="s">
        <v>39</v>
      </c>
      <c r="I151" s="10">
        <v>4.05</v>
      </c>
      <c r="J151" s="11">
        <v>941.89110000000005</v>
      </c>
      <c r="L151" s="10" t="s">
        <v>39</v>
      </c>
      <c r="M151">
        <f t="shared" si="24"/>
        <v>825.01840000000004</v>
      </c>
      <c r="N151">
        <f t="shared" si="25"/>
        <v>823.15830000000005</v>
      </c>
      <c r="O151">
        <f t="shared" si="26"/>
        <v>-1.0538515239290121E-3</v>
      </c>
    </row>
    <row r="152" spans="2:15" ht="24">
      <c r="B152" s="9">
        <v>4</v>
      </c>
      <c r="C152" s="10" t="s">
        <v>42</v>
      </c>
      <c r="D152" s="10">
        <v>6.16</v>
      </c>
      <c r="E152" s="11">
        <v>1674.4798000000001</v>
      </c>
      <c r="G152" s="9">
        <v>4</v>
      </c>
      <c r="H152" s="10" t="s">
        <v>42</v>
      </c>
      <c r="I152" s="10">
        <v>6.96</v>
      </c>
      <c r="J152" s="11">
        <v>1618.7664</v>
      </c>
      <c r="L152" s="10" t="s">
        <v>42</v>
      </c>
      <c r="M152">
        <f t="shared" si="24"/>
        <v>1080.7444999999998</v>
      </c>
      <c r="N152">
        <f t="shared" si="25"/>
        <v>1071.1745999999998</v>
      </c>
      <c r="O152">
        <f t="shared" si="26"/>
        <v>-3.5576616736203368E-3</v>
      </c>
    </row>
    <row r="153" spans="2:15" ht="24">
      <c r="B153" s="9">
        <v>5</v>
      </c>
      <c r="C153" s="10" t="s">
        <v>32</v>
      </c>
      <c r="D153" s="10">
        <v>7.94</v>
      </c>
      <c r="E153" s="11">
        <v>2157.9439000000002</v>
      </c>
      <c r="G153" s="9">
        <v>5</v>
      </c>
      <c r="H153" s="10" t="s">
        <v>32</v>
      </c>
      <c r="I153" s="10">
        <v>8.92</v>
      </c>
      <c r="J153" s="11">
        <v>2073.5837000000001</v>
      </c>
      <c r="L153" s="10" t="s">
        <v>32</v>
      </c>
      <c r="M153">
        <f t="shared" si="24"/>
        <v>881.85039999999981</v>
      </c>
      <c r="N153">
        <f t="shared" si="25"/>
        <v>862.27369999999974</v>
      </c>
      <c r="O153">
        <f t="shared" si="26"/>
        <v>-6.6681372194712435E-3</v>
      </c>
    </row>
    <row r="154" spans="2:15" ht="24">
      <c r="B154" s="9">
        <v>6</v>
      </c>
      <c r="C154" s="10" t="s">
        <v>40</v>
      </c>
      <c r="D154" s="10">
        <v>8.16</v>
      </c>
      <c r="E154" s="11">
        <v>2217.3071</v>
      </c>
      <c r="G154" s="9">
        <v>6</v>
      </c>
      <c r="H154" s="10" t="s">
        <v>40</v>
      </c>
      <c r="I154" s="10">
        <v>8.86</v>
      </c>
      <c r="J154" s="11">
        <v>2060.1109999999999</v>
      </c>
      <c r="L154" s="10" t="s">
        <v>40</v>
      </c>
      <c r="M154">
        <f t="shared" si="24"/>
        <v>1058.9785999999999</v>
      </c>
      <c r="N154">
        <f t="shared" si="25"/>
        <v>1034.6373000000003</v>
      </c>
      <c r="O154">
        <f t="shared" si="26"/>
        <v>-7.8653569338739404E-3</v>
      </c>
    </row>
    <row r="155" spans="2:15" ht="24">
      <c r="B155" s="9">
        <v>7</v>
      </c>
      <c r="C155" s="10" t="s">
        <v>45</v>
      </c>
      <c r="D155" s="10">
        <v>9.76</v>
      </c>
      <c r="E155" s="11">
        <v>2652.5817000000002</v>
      </c>
      <c r="G155" s="9">
        <v>7</v>
      </c>
      <c r="H155" s="10" t="s">
        <v>45</v>
      </c>
      <c r="I155" s="10">
        <v>11.29</v>
      </c>
      <c r="J155" s="11">
        <v>2623.3121000000001</v>
      </c>
      <c r="L155" s="10" t="s">
        <v>45</v>
      </c>
      <c r="M155">
        <f t="shared" si="24"/>
        <v>1676.6815999999994</v>
      </c>
      <c r="N155">
        <f t="shared" si="25"/>
        <v>1690.5397000000003</v>
      </c>
      <c r="O155">
        <f t="shared" si="26"/>
        <v>3.2124654815450151E-3</v>
      </c>
    </row>
    <row r="156" spans="2:15" ht="24">
      <c r="B156" s="9">
        <v>8</v>
      </c>
      <c r="C156" s="10" t="s">
        <v>46</v>
      </c>
      <c r="D156" s="10">
        <v>9.33</v>
      </c>
      <c r="E156" s="11">
        <v>2533.9043999999999</v>
      </c>
      <c r="G156" s="9">
        <v>8</v>
      </c>
      <c r="H156" s="10" t="s">
        <v>46</v>
      </c>
      <c r="I156" s="10">
        <v>10.97</v>
      </c>
      <c r="J156" s="11">
        <v>2550.6790999999998</v>
      </c>
      <c r="L156" s="10" t="s">
        <v>46</v>
      </c>
      <c r="M156">
        <f t="shared" si="24"/>
        <v>2201.5782000000004</v>
      </c>
      <c r="N156">
        <f t="shared" si="25"/>
        <v>2237.5041000000006</v>
      </c>
      <c r="O156">
        <f t="shared" si="26"/>
        <v>7.5030337185093884E-3</v>
      </c>
    </row>
    <row r="157" spans="2:15" ht="24">
      <c r="B157" s="5">
        <v>9</v>
      </c>
      <c r="C157" s="6" t="s">
        <v>47</v>
      </c>
      <c r="D157" s="6">
        <v>2.87</v>
      </c>
      <c r="E157" s="7">
        <v>779.41189999999995</v>
      </c>
      <c r="G157" s="5">
        <v>9</v>
      </c>
      <c r="H157" s="6" t="s">
        <v>47</v>
      </c>
      <c r="I157" s="6">
        <v>3.33</v>
      </c>
      <c r="J157" s="7">
        <v>773.05679999999995</v>
      </c>
      <c r="L157" s="6" t="s">
        <v>47</v>
      </c>
      <c r="M157">
        <f t="shared" si="24"/>
        <v>809.48470000000009</v>
      </c>
      <c r="N157">
        <f t="shared" si="25"/>
        <v>862.96450000000016</v>
      </c>
      <c r="O157">
        <f t="shared" si="26"/>
        <v>3.2688938707582882E-2</v>
      </c>
    </row>
    <row r="158" spans="2:15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4">
      <c r="B160" s="9">
        <v>1</v>
      </c>
      <c r="C160" s="10" t="s">
        <v>43</v>
      </c>
      <c r="D160" s="10">
        <v>3.22</v>
      </c>
      <c r="E160" s="11">
        <v>1744.5591999999999</v>
      </c>
      <c r="G160" s="9">
        <v>1</v>
      </c>
      <c r="H160" s="10" t="s">
        <v>43</v>
      </c>
      <c r="I160" s="10">
        <v>3.67</v>
      </c>
      <c r="J160" s="11">
        <v>1578.7806</v>
      </c>
    </row>
    <row r="161" spans="2:10" ht="24">
      <c r="B161" s="9">
        <v>2</v>
      </c>
      <c r="C161" s="10" t="s">
        <v>44</v>
      </c>
      <c r="D161" s="10">
        <v>0.98</v>
      </c>
      <c r="E161" s="11">
        <v>531.7133</v>
      </c>
      <c r="G161" s="9">
        <v>2</v>
      </c>
      <c r="H161" s="10" t="s">
        <v>44</v>
      </c>
      <c r="I161" s="10">
        <v>1.02</v>
      </c>
      <c r="J161" s="11">
        <v>437.8057</v>
      </c>
    </row>
    <row r="162" spans="2:10" ht="24">
      <c r="B162" s="9">
        <v>3</v>
      </c>
      <c r="C162" s="10" t="s">
        <v>39</v>
      </c>
      <c r="D162" s="10">
        <v>3.34</v>
      </c>
      <c r="E162" s="11">
        <v>1805.6437000000001</v>
      </c>
      <c r="G162" s="9">
        <v>3</v>
      </c>
      <c r="H162" s="10" t="s">
        <v>39</v>
      </c>
      <c r="I162" s="10">
        <v>4.0999999999999996</v>
      </c>
      <c r="J162" s="11">
        <v>1765.0494000000001</v>
      </c>
    </row>
    <row r="163" spans="2:10" ht="24">
      <c r="B163" s="9">
        <v>4</v>
      </c>
      <c r="C163" s="10" t="s">
        <v>42</v>
      </c>
      <c r="D163" s="10">
        <v>5.09</v>
      </c>
      <c r="E163" s="11">
        <v>2755.2242999999999</v>
      </c>
      <c r="G163" s="9">
        <v>4</v>
      </c>
      <c r="H163" s="10" t="s">
        <v>42</v>
      </c>
      <c r="I163" s="10">
        <v>6.25</v>
      </c>
      <c r="J163" s="11">
        <v>2689.9409999999998</v>
      </c>
    </row>
    <row r="164" spans="2:10" ht="24">
      <c r="B164" s="9">
        <v>5</v>
      </c>
      <c r="C164" s="10" t="s">
        <v>32</v>
      </c>
      <c r="D164" s="10">
        <v>5.62</v>
      </c>
      <c r="E164" s="11">
        <v>3039.7943</v>
      </c>
      <c r="G164" s="9">
        <v>5</v>
      </c>
      <c r="H164" s="10" t="s">
        <v>32</v>
      </c>
      <c r="I164" s="10">
        <v>6.82</v>
      </c>
      <c r="J164" s="11">
        <v>2935.8573999999999</v>
      </c>
    </row>
    <row r="165" spans="2:10" ht="24">
      <c r="B165" s="9">
        <v>6</v>
      </c>
      <c r="C165" s="10" t="s">
        <v>40</v>
      </c>
      <c r="D165" s="10">
        <v>6.06</v>
      </c>
      <c r="E165" s="11">
        <v>3276.2856999999999</v>
      </c>
      <c r="G165" s="9">
        <v>6</v>
      </c>
      <c r="H165" s="10" t="s">
        <v>40</v>
      </c>
      <c r="I165" s="10">
        <v>7.19</v>
      </c>
      <c r="J165" s="11">
        <v>3094.7483000000002</v>
      </c>
    </row>
    <row r="166" spans="2:10" ht="24">
      <c r="B166" s="9">
        <v>7</v>
      </c>
      <c r="C166" s="10" t="s">
        <v>45</v>
      </c>
      <c r="D166" s="10">
        <v>8</v>
      </c>
      <c r="E166" s="11">
        <v>4329.2632999999996</v>
      </c>
      <c r="G166" s="9">
        <v>7</v>
      </c>
      <c r="H166" s="10" t="s">
        <v>45</v>
      </c>
      <c r="I166" s="10">
        <v>10.02</v>
      </c>
      <c r="J166" s="11">
        <v>4313.8518000000004</v>
      </c>
    </row>
    <row r="167" spans="2:10" ht="24">
      <c r="B167" s="9">
        <v>8</v>
      </c>
      <c r="C167" s="10" t="s">
        <v>46</v>
      </c>
      <c r="D167" s="10">
        <v>8.75</v>
      </c>
      <c r="E167" s="11">
        <v>4735.4826000000003</v>
      </c>
      <c r="G167" s="9">
        <v>8</v>
      </c>
      <c r="H167" s="10" t="s">
        <v>46</v>
      </c>
      <c r="I167" s="10">
        <v>11.13</v>
      </c>
      <c r="J167" s="11">
        <v>4788.1832000000004</v>
      </c>
    </row>
    <row r="168" spans="2:10" ht="24">
      <c r="B168" s="5">
        <v>9</v>
      </c>
      <c r="C168" s="6" t="s">
        <v>47</v>
      </c>
      <c r="D168" s="6">
        <v>2.94</v>
      </c>
      <c r="E168" s="7">
        <v>1588.8966</v>
      </c>
      <c r="G168" s="5">
        <v>9</v>
      </c>
      <c r="H168" s="6" t="s">
        <v>47</v>
      </c>
      <c r="I168" s="6">
        <v>3.8</v>
      </c>
      <c r="J168" s="7">
        <v>1636.0213000000001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3822-B2CF-415C-9101-B020A850EAEE}">
  <dimension ref="A1:Y168"/>
  <sheetViews>
    <sheetView topLeftCell="A24" workbookViewId="0">
      <selection activeCell="Q30" sqref="Q30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0</v>
      </c>
    </row>
    <row r="2" spans="1:25">
      <c r="A2" t="s">
        <v>1</v>
      </c>
      <c r="B2" t="s">
        <v>2</v>
      </c>
      <c r="C2" t="s">
        <v>3</v>
      </c>
    </row>
    <row r="3" spans="1:25">
      <c r="A3" s="1" t="s">
        <v>4</v>
      </c>
      <c r="B3" s="1" t="s">
        <v>5</v>
      </c>
      <c r="C3" s="1" t="s">
        <v>6</v>
      </c>
    </row>
    <row r="4" spans="1:25">
      <c r="A4" s="1" t="s">
        <v>7</v>
      </c>
      <c r="B4" s="1" t="s">
        <v>8</v>
      </c>
      <c r="C4" s="1" t="s">
        <v>9</v>
      </c>
    </row>
    <row r="5" spans="1:25">
      <c r="A5" s="1" t="s">
        <v>10</v>
      </c>
      <c r="B5" s="1" t="s">
        <v>11</v>
      </c>
      <c r="C5" s="1" t="s">
        <v>6</v>
      </c>
    </row>
    <row r="6" spans="1:25">
      <c r="A6" t="s">
        <v>12</v>
      </c>
      <c r="B6" t="s">
        <v>13</v>
      </c>
      <c r="C6" t="s">
        <v>14</v>
      </c>
    </row>
    <row r="7" spans="1:25">
      <c r="A7" s="1" t="s">
        <v>15</v>
      </c>
      <c r="B7" s="1" t="s">
        <v>16</v>
      </c>
      <c r="C7" s="1" t="s">
        <v>9</v>
      </c>
    </row>
    <row r="8" spans="1:25">
      <c r="A8" s="1" t="s">
        <v>17</v>
      </c>
      <c r="B8" s="1" t="s">
        <v>18</v>
      </c>
      <c r="C8" s="1" t="s">
        <v>9</v>
      </c>
    </row>
    <row r="9" spans="1:25">
      <c r="A9" s="1" t="s">
        <v>19</v>
      </c>
      <c r="B9" s="1" t="s">
        <v>20</v>
      </c>
      <c r="C9" s="1" t="s">
        <v>21</v>
      </c>
    </row>
    <row r="10" spans="1:25">
      <c r="A10" t="s">
        <v>22</v>
      </c>
      <c r="B10" t="s">
        <v>23</v>
      </c>
      <c r="C10" t="s">
        <v>3</v>
      </c>
    </row>
    <row r="11" spans="1:25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>
      <c r="A13" t="s">
        <v>33</v>
      </c>
      <c r="B13">
        <v>4.9377800000000001</v>
      </c>
    </row>
    <row r="15" spans="1:25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4">
      <c r="B17" s="9">
        <v>1</v>
      </c>
      <c r="C17" s="10" t="s">
        <v>43</v>
      </c>
      <c r="D17" s="10">
        <v>3.24</v>
      </c>
      <c r="E17" s="11">
        <v>1567.6632999999999</v>
      </c>
      <c r="F17" s="10"/>
      <c r="G17" s="9">
        <v>1</v>
      </c>
      <c r="H17" s="10" t="s">
        <v>43</v>
      </c>
      <c r="I17" s="10">
        <v>3.72</v>
      </c>
      <c r="J17" s="11">
        <v>1463.6297</v>
      </c>
      <c r="L17" s="10" t="s">
        <v>43</v>
      </c>
      <c r="M17">
        <f>(E28-E17)</f>
        <v>201.01</v>
      </c>
      <c r="N17">
        <f>(J28-J17)</f>
        <v>182.79660000000013</v>
      </c>
      <c r="O17">
        <f>(N17-M17)/J28</f>
        <v>-1.1062384025327988E-2</v>
      </c>
      <c r="R17" s="10" t="s">
        <v>43</v>
      </c>
      <c r="S17">
        <f t="shared" ref="S17:S24" si="0">O17</f>
        <v>-1.1062384025327988E-2</v>
      </c>
      <c r="T17">
        <f t="shared" ref="T17:T24" si="1">O39</f>
        <v>-5.0985843056369912E-2</v>
      </c>
      <c r="U17">
        <f>O61</f>
        <v>-3.9738645001389565E-2</v>
      </c>
      <c r="V17">
        <f>O83</f>
        <v>-4.8745810190557938E-2</v>
      </c>
      <c r="W17">
        <f>O105</f>
        <v>-5.7101444525659177E-2</v>
      </c>
      <c r="X17">
        <f>O127</f>
        <v>-4.0106570169457401E-2</v>
      </c>
      <c r="Y17">
        <f>O149</f>
        <v>-8.5940066343878754E-2</v>
      </c>
    </row>
    <row r="18" spans="2:25" ht="24">
      <c r="B18" s="9">
        <v>2</v>
      </c>
      <c r="C18" s="10" t="s">
        <v>44</v>
      </c>
      <c r="D18" s="10">
        <v>0.91</v>
      </c>
      <c r="E18" s="11">
        <v>439.61</v>
      </c>
      <c r="F18" s="10"/>
      <c r="G18" s="9">
        <v>2</v>
      </c>
      <c r="H18" s="10" t="s">
        <v>44</v>
      </c>
      <c r="I18" s="10">
        <v>0.96</v>
      </c>
      <c r="J18" s="11">
        <v>377.68889999999999</v>
      </c>
      <c r="L18" s="10" t="s">
        <v>44</v>
      </c>
      <c r="M18">
        <f t="shared" ref="M18:M25" si="2">(E29-E18)</f>
        <v>92.350000000000023</v>
      </c>
      <c r="N18">
        <f t="shared" ref="N18:N25" si="3">(J29-J18)</f>
        <v>84.565300000000036</v>
      </c>
      <c r="O18">
        <f t="shared" ref="O18:O25" si="4">(N18-M18)/J29</f>
        <v>-1.6840733951146332E-2</v>
      </c>
      <c r="R18" s="10" t="s">
        <v>44</v>
      </c>
      <c r="S18">
        <f t="shared" si="0"/>
        <v>-1.6840733951146332E-2</v>
      </c>
      <c r="T18">
        <f t="shared" si="1"/>
        <v>-4.9040495112703732E-2</v>
      </c>
      <c r="U18">
        <f t="shared" ref="U18:U25" si="5">O62</f>
        <v>-5.6863065824686761E-2</v>
      </c>
      <c r="V18">
        <f t="shared" ref="V18:V25" si="6">O84</f>
        <v>-8.659908040227382E-2</v>
      </c>
      <c r="W18">
        <f t="shared" ref="W18:W25" si="7">O106</f>
        <v>-6.8850403111687636E-2</v>
      </c>
      <c r="X18">
        <f t="shared" ref="X18:X25" si="8">O128</f>
        <v>-7.02790678554642E-2</v>
      </c>
      <c r="Y18">
        <f t="shared" ref="Y18:Y25" si="9">O150</f>
        <v>-0.11181733346001502</v>
      </c>
    </row>
    <row r="19" spans="2:25" ht="24">
      <c r="B19" s="9">
        <v>3</v>
      </c>
      <c r="C19" s="10" t="s">
        <v>39</v>
      </c>
      <c r="D19" s="10">
        <v>3.17</v>
      </c>
      <c r="E19" s="11">
        <v>1534.1477</v>
      </c>
      <c r="F19" s="10"/>
      <c r="G19" s="9">
        <v>3</v>
      </c>
      <c r="H19" s="10" t="s">
        <v>39</v>
      </c>
      <c r="I19" s="10">
        <v>3.73</v>
      </c>
      <c r="J19" s="11">
        <v>1465.4979000000001</v>
      </c>
      <c r="L19" s="10" t="s">
        <v>39</v>
      </c>
      <c r="M19">
        <f t="shared" si="2"/>
        <v>272.57020000000011</v>
      </c>
      <c r="N19">
        <f t="shared" si="3"/>
        <v>262.46469999999999</v>
      </c>
      <c r="O19">
        <f t="shared" si="4"/>
        <v>-5.8482168537676215E-3</v>
      </c>
      <c r="R19" s="10" t="s">
        <v>39</v>
      </c>
      <c r="S19">
        <f t="shared" si="0"/>
        <v>-5.8482168537676215E-3</v>
      </c>
      <c r="T19">
        <f t="shared" si="1"/>
        <v>-9.6116718627010361E-3</v>
      </c>
      <c r="U19">
        <f t="shared" si="5"/>
        <v>-1.7371698402665402E-2</v>
      </c>
      <c r="V19">
        <f t="shared" si="6"/>
        <v>-2.0087838270361418E-2</v>
      </c>
      <c r="W19">
        <f t="shared" si="7"/>
        <v>-1.8246538065321463E-2</v>
      </c>
      <c r="X19">
        <f t="shared" si="8"/>
        <v>-1.3452344898736757E-2</v>
      </c>
      <c r="Y19">
        <f t="shared" si="9"/>
        <v>-2.7805750368425409E-2</v>
      </c>
    </row>
    <row r="20" spans="2:25" ht="24">
      <c r="B20" s="9">
        <v>4</v>
      </c>
      <c r="C20" s="10" t="s">
        <v>42</v>
      </c>
      <c r="D20" s="10">
        <v>5.08</v>
      </c>
      <c r="E20" s="11">
        <v>2456.3296999999998</v>
      </c>
      <c r="F20" s="10"/>
      <c r="G20" s="9">
        <v>4</v>
      </c>
      <c r="H20" s="10" t="s">
        <v>42</v>
      </c>
      <c r="I20" s="10">
        <v>6.05</v>
      </c>
      <c r="J20" s="11">
        <v>2379.009</v>
      </c>
      <c r="L20" s="10" t="s">
        <v>42</v>
      </c>
      <c r="M20">
        <f t="shared" si="2"/>
        <v>338.77260000000024</v>
      </c>
      <c r="N20">
        <f t="shared" si="3"/>
        <v>338.61740000000009</v>
      </c>
      <c r="O20">
        <f t="shared" si="4"/>
        <v>-5.710865923297988E-5</v>
      </c>
      <c r="R20" s="10" t="s">
        <v>42</v>
      </c>
      <c r="S20">
        <f t="shared" si="0"/>
        <v>-5.710865923297988E-5</v>
      </c>
      <c r="T20">
        <f t="shared" si="1"/>
        <v>-9.2939496158077253E-3</v>
      </c>
      <c r="U20">
        <f t="shared" si="5"/>
        <v>-4.8346334840650203E-3</v>
      </c>
      <c r="V20">
        <f t="shared" si="6"/>
        <v>-8.0777766382755557E-3</v>
      </c>
      <c r="W20">
        <f t="shared" si="7"/>
        <v>-1.0538661099631051E-2</v>
      </c>
      <c r="X20">
        <f t="shared" si="8"/>
        <v>-6.6075814522839815E-3</v>
      </c>
      <c r="Y20">
        <f t="shared" si="9"/>
        <v>-1.1968833479670531E-2</v>
      </c>
    </row>
    <row r="21" spans="2:25" ht="24">
      <c r="B21" s="9">
        <v>5</v>
      </c>
      <c r="C21" s="10" t="s">
        <v>32</v>
      </c>
      <c r="D21" s="10">
        <v>5.86</v>
      </c>
      <c r="E21" s="11">
        <v>2835.9816999999998</v>
      </c>
      <c r="F21" s="10"/>
      <c r="G21" s="9">
        <v>5</v>
      </c>
      <c r="H21" s="10" t="s">
        <v>32</v>
      </c>
      <c r="I21" s="10">
        <v>6.97</v>
      </c>
      <c r="J21" s="11">
        <v>2739.7024999999999</v>
      </c>
      <c r="L21" s="10" t="s">
        <v>32</v>
      </c>
      <c r="M21">
        <f t="shared" si="2"/>
        <v>257.39600000000019</v>
      </c>
      <c r="N21">
        <f t="shared" si="3"/>
        <v>260.31140000000005</v>
      </c>
      <c r="O21">
        <f t="shared" si="4"/>
        <v>9.7179549734748342E-4</v>
      </c>
      <c r="R21" s="10" t="s">
        <v>32</v>
      </c>
      <c r="S21">
        <f t="shared" si="0"/>
        <v>9.7179549734748342E-4</v>
      </c>
      <c r="T21">
        <f t="shared" si="1"/>
        <v>-7.7820125840736328E-3</v>
      </c>
      <c r="U21">
        <f t="shared" si="5"/>
        <v>-7.7121430442842571E-3</v>
      </c>
      <c r="V21">
        <f t="shared" si="6"/>
        <v>-4.5424833181320909E-3</v>
      </c>
      <c r="W21">
        <f t="shared" si="7"/>
        <v>-7.1167676022723479E-3</v>
      </c>
      <c r="X21">
        <f t="shared" si="8"/>
        <v>-6.1966174750681235E-3</v>
      </c>
      <c r="Y21">
        <f t="shared" si="9"/>
        <v>-1.1403695672298458E-2</v>
      </c>
    </row>
    <row r="22" spans="2:25" ht="24">
      <c r="B22" s="9">
        <v>6</v>
      </c>
      <c r="C22" s="10" t="s">
        <v>40</v>
      </c>
      <c r="D22" s="10">
        <v>6.06</v>
      </c>
      <c r="E22" s="11">
        <v>2932.3688000000002</v>
      </c>
      <c r="F22" s="10"/>
      <c r="G22" s="9">
        <v>6</v>
      </c>
      <c r="H22" s="10" t="s">
        <v>40</v>
      </c>
      <c r="I22" s="10">
        <v>7.01</v>
      </c>
      <c r="J22" s="11">
        <v>2753.1871000000001</v>
      </c>
      <c r="L22" s="10" t="s">
        <v>40</v>
      </c>
      <c r="M22">
        <f t="shared" si="2"/>
        <v>358.87169999999969</v>
      </c>
      <c r="N22">
        <f t="shared" si="3"/>
        <v>349.64120000000003</v>
      </c>
      <c r="O22">
        <f t="shared" si="4"/>
        <v>-2.9748665113050778E-3</v>
      </c>
      <c r="R22" s="10" t="s">
        <v>40</v>
      </c>
      <c r="S22">
        <f t="shared" si="0"/>
        <v>-2.9748665113050778E-3</v>
      </c>
      <c r="T22">
        <f t="shared" si="1"/>
        <v>-1.3095418525232948E-2</v>
      </c>
      <c r="U22">
        <f t="shared" si="5"/>
        <v>-1.624332659751385E-2</v>
      </c>
      <c r="V22">
        <f t="shared" si="6"/>
        <v>-2.0530510804224491E-2</v>
      </c>
      <c r="W22">
        <f t="shared" si="7"/>
        <v>-1.4483563119822991E-2</v>
      </c>
      <c r="X22">
        <f t="shared" si="8"/>
        <v>-1.7616273888962138E-2</v>
      </c>
      <c r="Y22">
        <f t="shared" si="9"/>
        <v>-1.5980828077034551E-2</v>
      </c>
    </row>
    <row r="23" spans="2:25" ht="24">
      <c r="B23" s="9">
        <v>7</v>
      </c>
      <c r="C23" s="10" t="s">
        <v>45</v>
      </c>
      <c r="D23" s="10">
        <v>7.74</v>
      </c>
      <c r="E23" s="11">
        <v>3744.8715999999999</v>
      </c>
      <c r="F23" s="10"/>
      <c r="G23" s="9">
        <v>7</v>
      </c>
      <c r="H23" s="10" t="s">
        <v>45</v>
      </c>
      <c r="I23" s="10">
        <v>9.3000000000000007</v>
      </c>
      <c r="J23" s="11">
        <v>3653.7757999999999</v>
      </c>
      <c r="L23" s="10" t="s">
        <v>45</v>
      </c>
      <c r="M23">
        <f t="shared" si="2"/>
        <v>595.93650000000025</v>
      </c>
      <c r="N23">
        <f t="shared" si="3"/>
        <v>607.49280000000044</v>
      </c>
      <c r="O23">
        <f t="shared" si="4"/>
        <v>2.7119388812993838E-3</v>
      </c>
      <c r="R23" s="10" t="s">
        <v>45</v>
      </c>
      <c r="S23">
        <f t="shared" si="0"/>
        <v>2.7119388812993838E-3</v>
      </c>
      <c r="T23">
        <f t="shared" si="1"/>
        <v>-5.8854548256866276E-3</v>
      </c>
      <c r="U23">
        <f t="shared" si="5"/>
        <v>-3.8536578792812697E-3</v>
      </c>
      <c r="V23">
        <f t="shared" si="6"/>
        <v>-8.0025665729138076E-3</v>
      </c>
      <c r="W23">
        <f t="shared" si="7"/>
        <v>-5.262470691513612E-3</v>
      </c>
      <c r="X23">
        <f t="shared" si="8"/>
        <v>-7.5424928148768505E-3</v>
      </c>
      <c r="Y23">
        <f t="shared" si="9"/>
        <v>1.5773202419463491E-3</v>
      </c>
    </row>
    <row r="24" spans="2:25" ht="24">
      <c r="B24" s="9">
        <v>8</v>
      </c>
      <c r="C24" s="10" t="s">
        <v>46</v>
      </c>
      <c r="D24" s="10">
        <v>8.19</v>
      </c>
      <c r="E24" s="11">
        <v>3963.4892</v>
      </c>
      <c r="F24" s="10"/>
      <c r="G24" s="9">
        <v>8</v>
      </c>
      <c r="H24" s="10" t="s">
        <v>46</v>
      </c>
      <c r="I24" s="10">
        <v>9.99</v>
      </c>
      <c r="J24" s="11">
        <v>3924.2208000000001</v>
      </c>
      <c r="L24" s="10" t="s">
        <v>46</v>
      </c>
      <c r="M24">
        <f t="shared" si="2"/>
        <v>838.4327000000003</v>
      </c>
      <c r="N24">
        <f t="shared" si="3"/>
        <v>854.50730000000021</v>
      </c>
      <c r="O24">
        <f t="shared" si="4"/>
        <v>3.3637820908873047E-3</v>
      </c>
      <c r="R24" s="10" t="s">
        <v>46</v>
      </c>
      <c r="S24">
        <f t="shared" si="0"/>
        <v>3.3637820908873047E-3</v>
      </c>
      <c r="T24">
        <f t="shared" si="1"/>
        <v>-3.1686213848786273E-4</v>
      </c>
      <c r="U24">
        <f t="shared" si="5"/>
        <v>-9.7423279718422164E-4</v>
      </c>
      <c r="V24">
        <f t="shared" si="6"/>
        <v>-4.3465014185088543E-3</v>
      </c>
      <c r="W24">
        <f t="shared" si="7"/>
        <v>-2.1790016953881827E-4</v>
      </c>
      <c r="X24">
        <f t="shared" si="8"/>
        <v>-1.8819470293876138E-3</v>
      </c>
      <c r="Y24">
        <f t="shared" si="9"/>
        <v>4.339163418586818E-3</v>
      </c>
    </row>
    <row r="25" spans="2:25" ht="24">
      <c r="B25" s="5">
        <v>9</v>
      </c>
      <c r="C25" s="6" t="s">
        <v>47</v>
      </c>
      <c r="D25" s="6">
        <v>2.75</v>
      </c>
      <c r="E25" s="7">
        <v>1328.0639000000001</v>
      </c>
      <c r="F25" s="10"/>
      <c r="G25" s="5">
        <v>9</v>
      </c>
      <c r="H25" s="6" t="s">
        <v>47</v>
      </c>
      <c r="I25" s="6">
        <v>3.27</v>
      </c>
      <c r="J25" s="7">
        <v>1283.0672999999999</v>
      </c>
      <c r="L25" s="6" t="s">
        <v>47</v>
      </c>
      <c r="M25">
        <f t="shared" si="2"/>
        <v>302.07429999999999</v>
      </c>
      <c r="N25">
        <f t="shared" si="3"/>
        <v>342.1078</v>
      </c>
      <c r="O25">
        <f t="shared" si="4"/>
        <v>2.4633345662261257E-2</v>
      </c>
      <c r="R25" s="6" t="s">
        <v>47</v>
      </c>
      <c r="S25">
        <f>O25</f>
        <v>2.4633345662261257E-2</v>
      </c>
      <c r="T25">
        <f>O47</f>
        <v>5.3520786139772368E-3</v>
      </c>
      <c r="U25">
        <f t="shared" si="5"/>
        <v>1.273417695303811E-2</v>
      </c>
      <c r="V25">
        <f t="shared" si="6"/>
        <v>1.7398411699895096E-2</v>
      </c>
      <c r="W25">
        <f t="shared" si="7"/>
        <v>1.8303985441020597E-2</v>
      </c>
      <c r="X25">
        <f t="shared" si="8"/>
        <v>1.6544778298138017E-2</v>
      </c>
      <c r="Y25">
        <f t="shared" si="9"/>
        <v>3.6345660212168354E-2</v>
      </c>
    </row>
    <row r="26" spans="2:25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4">
      <c r="B28" s="9">
        <v>1</v>
      </c>
      <c r="C28" s="10" t="s">
        <v>43</v>
      </c>
      <c r="D28" s="10">
        <v>3.23</v>
      </c>
      <c r="E28" s="11">
        <v>1768.6732999999999</v>
      </c>
      <c r="G28" s="9">
        <v>1</v>
      </c>
      <c r="H28" s="10" t="s">
        <v>43</v>
      </c>
      <c r="I28" s="10">
        <v>3.11</v>
      </c>
      <c r="J28" s="11">
        <v>1646.4263000000001</v>
      </c>
    </row>
    <row r="29" spans="2:25" ht="24">
      <c r="B29" s="9">
        <v>2</v>
      </c>
      <c r="C29" s="10" t="s">
        <v>44</v>
      </c>
      <c r="D29" s="10">
        <v>0.97</v>
      </c>
      <c r="E29" s="11">
        <v>531.96</v>
      </c>
      <c r="G29" s="9">
        <v>2</v>
      </c>
      <c r="H29" s="10" t="s">
        <v>44</v>
      </c>
      <c r="I29" s="10">
        <v>0.87</v>
      </c>
      <c r="J29" s="11">
        <v>462.25420000000003</v>
      </c>
    </row>
    <row r="30" spans="2:25" ht="24">
      <c r="B30" s="9">
        <v>3</v>
      </c>
      <c r="C30" s="10" t="s">
        <v>39</v>
      </c>
      <c r="D30" s="10">
        <v>3.3</v>
      </c>
      <c r="E30" s="11">
        <v>1806.7179000000001</v>
      </c>
      <c r="G30" s="9">
        <v>3</v>
      </c>
      <c r="H30" s="10" t="s">
        <v>39</v>
      </c>
      <c r="I30" s="10">
        <v>3.26</v>
      </c>
      <c r="J30" s="11">
        <v>1727.9626000000001</v>
      </c>
    </row>
    <row r="31" spans="2:25" ht="24">
      <c r="B31" s="9">
        <v>4</v>
      </c>
      <c r="C31" s="10" t="s">
        <v>42</v>
      </c>
      <c r="D31" s="10">
        <v>5.1100000000000003</v>
      </c>
      <c r="E31" s="11">
        <v>2795.1023</v>
      </c>
      <c r="G31" s="9">
        <v>4</v>
      </c>
      <c r="H31" s="10" t="s">
        <v>42</v>
      </c>
      <c r="I31" s="10">
        <v>5.13</v>
      </c>
      <c r="J31" s="11">
        <v>2717.6264000000001</v>
      </c>
    </row>
    <row r="32" spans="2:25" ht="24">
      <c r="B32" s="9">
        <v>5</v>
      </c>
      <c r="C32" s="10" t="s">
        <v>32</v>
      </c>
      <c r="D32" s="10">
        <v>5.66</v>
      </c>
      <c r="E32" s="11">
        <v>3093.3777</v>
      </c>
      <c r="G32" s="9">
        <v>5</v>
      </c>
      <c r="H32" s="10" t="s">
        <v>32</v>
      </c>
      <c r="I32" s="10">
        <v>5.66</v>
      </c>
      <c r="J32" s="11">
        <v>3000.0138999999999</v>
      </c>
    </row>
    <row r="33" spans="2:15" ht="24">
      <c r="B33" s="9">
        <v>6</v>
      </c>
      <c r="C33" s="10" t="s">
        <v>40</v>
      </c>
      <c r="D33" s="10">
        <v>6.02</v>
      </c>
      <c r="E33" s="11">
        <v>3291.2404999999999</v>
      </c>
      <c r="G33" s="9">
        <v>6</v>
      </c>
      <c r="H33" s="10" t="s">
        <v>40</v>
      </c>
      <c r="I33" s="10">
        <v>5.85</v>
      </c>
      <c r="J33" s="11">
        <v>3102.8283000000001</v>
      </c>
    </row>
    <row r="34" spans="2:15" ht="24">
      <c r="B34" s="9">
        <v>7</v>
      </c>
      <c r="C34" s="10" t="s">
        <v>45</v>
      </c>
      <c r="D34" s="10">
        <v>7.94</v>
      </c>
      <c r="E34" s="11">
        <v>4340.8081000000002</v>
      </c>
      <c r="G34" s="9">
        <v>7</v>
      </c>
      <c r="H34" s="10" t="s">
        <v>45</v>
      </c>
      <c r="I34" s="10">
        <v>8.0399999999999991</v>
      </c>
      <c r="J34" s="11">
        <v>4261.2686000000003</v>
      </c>
    </row>
    <row r="35" spans="2:15" ht="24">
      <c r="B35" s="9">
        <v>8</v>
      </c>
      <c r="C35" s="10" t="s">
        <v>46</v>
      </c>
      <c r="D35" s="10">
        <v>8.7799999999999994</v>
      </c>
      <c r="E35" s="11">
        <v>4801.9219000000003</v>
      </c>
      <c r="G35" s="9">
        <v>8</v>
      </c>
      <c r="H35" s="10" t="s">
        <v>46</v>
      </c>
      <c r="I35" s="10">
        <v>9.02</v>
      </c>
      <c r="J35" s="11">
        <v>4778.7281000000003</v>
      </c>
    </row>
    <row r="36" spans="2:15" ht="24">
      <c r="B36" s="5">
        <v>9</v>
      </c>
      <c r="C36" s="6" t="s">
        <v>47</v>
      </c>
      <c r="D36" s="6">
        <v>2.98</v>
      </c>
      <c r="E36" s="7">
        <v>1630.1382000000001</v>
      </c>
      <c r="G36" s="5">
        <v>9</v>
      </c>
      <c r="H36" s="6" t="s">
        <v>47</v>
      </c>
      <c r="I36" s="6">
        <v>3.07</v>
      </c>
      <c r="J36" s="7">
        <v>1625.1750999999999</v>
      </c>
    </row>
    <row r="37" spans="2:15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4">
      <c r="B39" s="9">
        <v>1</v>
      </c>
      <c r="C39" s="10" t="s">
        <v>43</v>
      </c>
      <c r="D39" s="10">
        <v>3.8</v>
      </c>
      <c r="E39" s="11">
        <v>1402.0971</v>
      </c>
      <c r="G39" s="9">
        <v>1</v>
      </c>
      <c r="H39" s="10" t="s">
        <v>43</v>
      </c>
      <c r="I39" s="10">
        <v>3.9</v>
      </c>
      <c r="J39" s="11">
        <v>1341.4808</v>
      </c>
      <c r="L39" s="10" t="s">
        <v>43</v>
      </c>
      <c r="M39">
        <f t="shared" ref="M39:M47" si="10">(E50-E39)</f>
        <v>361.59519999999998</v>
      </c>
      <c r="N39">
        <f t="shared" ref="N39:N47" si="11">(J50-J39)</f>
        <v>278.97489999999993</v>
      </c>
      <c r="O39">
        <f>(N39-M39)/J50</f>
        <v>-5.0985843056369912E-2</v>
      </c>
    </row>
    <row r="40" spans="2:15" ht="24">
      <c r="B40" s="9">
        <v>2</v>
      </c>
      <c r="C40" s="10" t="s">
        <v>44</v>
      </c>
      <c r="D40" s="10">
        <v>1.01</v>
      </c>
      <c r="E40" s="11">
        <v>371.64019999999999</v>
      </c>
      <c r="G40" s="9">
        <v>2</v>
      </c>
      <c r="H40" s="10" t="s">
        <v>44</v>
      </c>
      <c r="I40" s="10">
        <v>0.93</v>
      </c>
      <c r="J40" s="11">
        <v>320.6508</v>
      </c>
      <c r="L40" s="10" t="s">
        <v>44</v>
      </c>
      <c r="M40">
        <f t="shared" si="10"/>
        <v>164.01000000000005</v>
      </c>
      <c r="N40">
        <f t="shared" si="11"/>
        <v>141.35309999999998</v>
      </c>
      <c r="O40">
        <f t="shared" ref="O40:O47" si="12">(N40-M40)/J51</f>
        <v>-4.9040495112703732E-2</v>
      </c>
    </row>
    <row r="41" spans="2:15" ht="24">
      <c r="B41" s="9">
        <v>3</v>
      </c>
      <c r="C41" s="10" t="s">
        <v>39</v>
      </c>
      <c r="D41" s="10">
        <v>3.6</v>
      </c>
      <c r="E41" s="11">
        <v>1326.4521</v>
      </c>
      <c r="G41" s="9">
        <v>3</v>
      </c>
      <c r="H41" s="10" t="s">
        <v>39</v>
      </c>
      <c r="I41" s="10">
        <v>3.68</v>
      </c>
      <c r="J41" s="11">
        <v>1266.3905</v>
      </c>
      <c r="L41" s="10" t="s">
        <v>39</v>
      </c>
      <c r="M41">
        <f t="shared" si="10"/>
        <v>498.02179999999998</v>
      </c>
      <c r="N41">
        <f t="shared" si="11"/>
        <v>481.22430000000008</v>
      </c>
      <c r="O41">
        <f t="shared" si="12"/>
        <v>-9.6116718627010361E-3</v>
      </c>
    </row>
    <row r="42" spans="2:15" ht="24">
      <c r="B42" s="9">
        <v>4</v>
      </c>
      <c r="C42" s="10" t="s">
        <v>42</v>
      </c>
      <c r="D42" s="10">
        <v>5.83</v>
      </c>
      <c r="E42" s="11">
        <v>2149.8492000000001</v>
      </c>
      <c r="G42" s="9">
        <v>4</v>
      </c>
      <c r="H42" s="10" t="s">
        <v>42</v>
      </c>
      <c r="I42" s="10">
        <v>6.09</v>
      </c>
      <c r="J42" s="11">
        <v>2094.7395000000001</v>
      </c>
      <c r="L42" s="10" t="s">
        <v>42</v>
      </c>
      <c r="M42">
        <f t="shared" si="10"/>
        <v>640.02320000000009</v>
      </c>
      <c r="N42">
        <f t="shared" si="11"/>
        <v>614.84049999999979</v>
      </c>
      <c r="O42">
        <f t="shared" si="12"/>
        <v>-9.2939496158077253E-3</v>
      </c>
    </row>
    <row r="43" spans="2:15" ht="24">
      <c r="B43" s="9">
        <v>5</v>
      </c>
      <c r="C43" s="10" t="s">
        <v>32</v>
      </c>
      <c r="D43" s="10">
        <v>7.02</v>
      </c>
      <c r="E43" s="11">
        <v>2588.5203000000001</v>
      </c>
      <c r="G43" s="9">
        <v>5</v>
      </c>
      <c r="H43" s="10" t="s">
        <v>32</v>
      </c>
      <c r="I43" s="10">
        <v>7.3</v>
      </c>
      <c r="J43" s="11">
        <v>2511.6680000000001</v>
      </c>
      <c r="L43" s="10" t="s">
        <v>32</v>
      </c>
      <c r="M43">
        <f t="shared" si="10"/>
        <v>494.07389999999987</v>
      </c>
      <c r="N43">
        <f t="shared" si="11"/>
        <v>470.86380000000008</v>
      </c>
      <c r="O43">
        <f t="shared" si="12"/>
        <v>-7.7820125840736328E-3</v>
      </c>
    </row>
    <row r="44" spans="2:15" ht="24">
      <c r="B44" s="9">
        <v>6</v>
      </c>
      <c r="C44" s="10" t="s">
        <v>40</v>
      </c>
      <c r="D44" s="10">
        <v>7.3</v>
      </c>
      <c r="E44" s="11">
        <v>2693.0497999999998</v>
      </c>
      <c r="G44" s="9">
        <v>6</v>
      </c>
      <c r="H44" s="10" t="s">
        <v>40</v>
      </c>
      <c r="I44" s="10">
        <v>7.4</v>
      </c>
      <c r="J44" s="11">
        <v>2546.8845000000001</v>
      </c>
      <c r="L44" s="10" t="s">
        <v>40</v>
      </c>
      <c r="M44">
        <f t="shared" si="10"/>
        <v>618.84660000000031</v>
      </c>
      <c r="N44">
        <f t="shared" si="11"/>
        <v>577.92589999999973</v>
      </c>
      <c r="O44">
        <f t="shared" si="12"/>
        <v>-1.3095418525232948E-2</v>
      </c>
    </row>
    <row r="45" spans="2:15" ht="24">
      <c r="B45" s="9">
        <v>7</v>
      </c>
      <c r="C45" s="10" t="s">
        <v>45</v>
      </c>
      <c r="D45" s="10">
        <v>9.17</v>
      </c>
      <c r="E45" s="11">
        <v>3381.8544999999999</v>
      </c>
      <c r="G45" s="9">
        <v>7</v>
      </c>
      <c r="H45" s="10" t="s">
        <v>45</v>
      </c>
      <c r="I45" s="10">
        <v>9.67</v>
      </c>
      <c r="J45" s="11">
        <v>3327.4121</v>
      </c>
      <c r="L45" s="10" t="s">
        <v>45</v>
      </c>
      <c r="M45">
        <f t="shared" si="10"/>
        <v>994.31380000000036</v>
      </c>
      <c r="N45">
        <f t="shared" si="11"/>
        <v>969.0273000000002</v>
      </c>
      <c r="O45">
        <f t="shared" si="12"/>
        <v>-5.8854548256866276E-3</v>
      </c>
    </row>
    <row r="46" spans="2:15" ht="24">
      <c r="B46" s="9">
        <v>8</v>
      </c>
      <c r="C46" s="10" t="s">
        <v>46</v>
      </c>
      <c r="D46" s="10">
        <v>9.25</v>
      </c>
      <c r="E46" s="11">
        <v>3409.8532</v>
      </c>
      <c r="G46" s="9">
        <v>8</v>
      </c>
      <c r="H46" s="10" t="s">
        <v>46</v>
      </c>
      <c r="I46" s="10">
        <v>9.86</v>
      </c>
      <c r="J46" s="11">
        <v>3392.8353000000002</v>
      </c>
      <c r="L46" s="10" t="s">
        <v>46</v>
      </c>
      <c r="M46">
        <f t="shared" si="10"/>
        <v>1393.0957999999996</v>
      </c>
      <c r="N46">
        <f t="shared" si="11"/>
        <v>1391.5798</v>
      </c>
      <c r="O46">
        <f t="shared" si="12"/>
        <v>-3.1686213848786273E-4</v>
      </c>
    </row>
    <row r="47" spans="2:15" ht="24">
      <c r="B47" s="5">
        <v>9</v>
      </c>
      <c r="C47" s="6" t="s">
        <v>47</v>
      </c>
      <c r="D47" s="6">
        <v>3.03</v>
      </c>
      <c r="E47" s="7">
        <v>1117.2751000000001</v>
      </c>
      <c r="G47" s="5">
        <v>9</v>
      </c>
      <c r="H47" s="6" t="s">
        <v>47</v>
      </c>
      <c r="I47" s="6">
        <v>3.17</v>
      </c>
      <c r="J47" s="7">
        <v>1092.481</v>
      </c>
      <c r="L47" s="6" t="s">
        <v>47</v>
      </c>
      <c r="M47">
        <f t="shared" si="10"/>
        <v>526.32559999999989</v>
      </c>
      <c r="N47">
        <f t="shared" si="11"/>
        <v>535.03620000000001</v>
      </c>
      <c r="O47">
        <f t="shared" si="12"/>
        <v>5.3520786139772368E-3</v>
      </c>
    </row>
    <row r="48" spans="2:15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4">
      <c r="B50" s="9">
        <v>1</v>
      </c>
      <c r="C50" s="10" t="s">
        <v>43</v>
      </c>
      <c r="D50" s="10">
        <v>3.22</v>
      </c>
      <c r="E50" s="11">
        <v>1763.6922999999999</v>
      </c>
      <c r="G50" s="9">
        <v>1</v>
      </c>
      <c r="H50" s="10" t="s">
        <v>43</v>
      </c>
      <c r="I50" s="10">
        <v>3.05</v>
      </c>
      <c r="J50" s="11">
        <v>1620.4557</v>
      </c>
    </row>
    <row r="51" spans="2:15" ht="24">
      <c r="B51" s="9">
        <v>2</v>
      </c>
      <c r="C51" s="10" t="s">
        <v>44</v>
      </c>
      <c r="D51" s="10">
        <v>0.98</v>
      </c>
      <c r="E51" s="11">
        <v>535.65020000000004</v>
      </c>
      <c r="G51" s="9">
        <v>2</v>
      </c>
      <c r="H51" s="10" t="s">
        <v>44</v>
      </c>
      <c r="I51" s="10">
        <v>0.87</v>
      </c>
      <c r="J51" s="11">
        <v>462.00389999999999</v>
      </c>
    </row>
    <row r="52" spans="2:15" ht="24">
      <c r="B52" s="9">
        <v>3</v>
      </c>
      <c r="C52" s="10" t="s">
        <v>39</v>
      </c>
      <c r="D52" s="10">
        <v>3.33</v>
      </c>
      <c r="E52" s="11">
        <v>1824.4739</v>
      </c>
      <c r="G52" s="9">
        <v>3</v>
      </c>
      <c r="H52" s="10" t="s">
        <v>39</v>
      </c>
      <c r="I52" s="10">
        <v>3.29</v>
      </c>
      <c r="J52" s="11">
        <v>1747.6148000000001</v>
      </c>
    </row>
    <row r="53" spans="2:15" ht="24">
      <c r="B53" s="9">
        <v>4</v>
      </c>
      <c r="C53" s="10" t="s">
        <v>42</v>
      </c>
      <c r="D53" s="10">
        <v>5.09</v>
      </c>
      <c r="E53" s="11">
        <v>2789.8724000000002</v>
      </c>
      <c r="G53" s="9">
        <v>4</v>
      </c>
      <c r="H53" s="10" t="s">
        <v>42</v>
      </c>
      <c r="I53" s="10">
        <v>5.0999999999999996</v>
      </c>
      <c r="J53" s="11">
        <v>2709.58</v>
      </c>
    </row>
    <row r="54" spans="2:15" ht="24">
      <c r="B54" s="9">
        <v>5</v>
      </c>
      <c r="C54" s="10" t="s">
        <v>32</v>
      </c>
      <c r="D54" s="10">
        <v>5.62</v>
      </c>
      <c r="E54" s="11">
        <v>3082.5942</v>
      </c>
      <c r="G54" s="9">
        <v>5</v>
      </c>
      <c r="H54" s="10" t="s">
        <v>32</v>
      </c>
      <c r="I54" s="10">
        <v>5.62</v>
      </c>
      <c r="J54" s="11">
        <v>2982.5318000000002</v>
      </c>
    </row>
    <row r="55" spans="2:15" ht="24">
      <c r="B55" s="9">
        <v>6</v>
      </c>
      <c r="C55" s="10" t="s">
        <v>40</v>
      </c>
      <c r="D55" s="10">
        <v>6.04</v>
      </c>
      <c r="E55" s="11">
        <v>3311.8964000000001</v>
      </c>
      <c r="G55" s="9">
        <v>6</v>
      </c>
      <c r="H55" s="10" t="s">
        <v>40</v>
      </c>
      <c r="I55" s="10">
        <v>5.89</v>
      </c>
      <c r="J55" s="11">
        <v>3124.8103999999998</v>
      </c>
    </row>
    <row r="56" spans="2:15" ht="24">
      <c r="B56" s="9">
        <v>7</v>
      </c>
      <c r="C56" s="10" t="s">
        <v>45</v>
      </c>
      <c r="D56" s="10">
        <v>7.98</v>
      </c>
      <c r="E56" s="11">
        <v>4376.1683000000003</v>
      </c>
      <c r="G56" s="9">
        <v>7</v>
      </c>
      <c r="H56" s="10" t="s">
        <v>45</v>
      </c>
      <c r="I56" s="10">
        <v>8.09</v>
      </c>
      <c r="J56" s="11">
        <v>4296.4394000000002</v>
      </c>
    </row>
    <row r="57" spans="2:15" ht="24">
      <c r="B57" s="9">
        <v>8</v>
      </c>
      <c r="C57" s="10" t="s">
        <v>46</v>
      </c>
      <c r="D57" s="10">
        <v>8.76</v>
      </c>
      <c r="E57" s="11">
        <v>4802.9489999999996</v>
      </c>
      <c r="G57" s="9">
        <v>8</v>
      </c>
      <c r="H57" s="10" t="s">
        <v>46</v>
      </c>
      <c r="I57" s="10">
        <v>9.01</v>
      </c>
      <c r="J57" s="11">
        <v>4784.4151000000002</v>
      </c>
    </row>
    <row r="58" spans="2:15" ht="24">
      <c r="B58" s="5">
        <v>9</v>
      </c>
      <c r="C58" s="6" t="s">
        <v>47</v>
      </c>
      <c r="D58" s="6">
        <v>3</v>
      </c>
      <c r="E58" s="7">
        <v>1643.6007</v>
      </c>
      <c r="G58" s="5">
        <v>9</v>
      </c>
      <c r="H58" s="6" t="s">
        <v>47</v>
      </c>
      <c r="I58" s="6">
        <v>3.07</v>
      </c>
      <c r="J58" s="7">
        <v>1627.5172</v>
      </c>
    </row>
    <row r="59" spans="2:15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4">
      <c r="B61" s="9">
        <v>1</v>
      </c>
      <c r="C61" s="10" t="s">
        <v>43</v>
      </c>
      <c r="D61" s="10">
        <v>3.96</v>
      </c>
      <c r="E61" s="11">
        <v>1294.1801</v>
      </c>
      <c r="G61" s="9">
        <v>1</v>
      </c>
      <c r="H61" s="10" t="s">
        <v>43</v>
      </c>
      <c r="I61" s="10">
        <v>4.13</v>
      </c>
      <c r="J61" s="11">
        <v>1260.6523999999999</v>
      </c>
      <c r="L61" s="10" t="s">
        <v>43</v>
      </c>
      <c r="M61">
        <f t="shared" ref="M61:M69" si="13">(E72-E61)</f>
        <v>460.93249999999989</v>
      </c>
      <c r="N61">
        <f t="shared" ref="N61:N69" si="14">(J72-J61)</f>
        <v>395.13380000000006</v>
      </c>
      <c r="O61">
        <f t="shared" ref="O61:O69" si="15">(N61-M61)/J72</f>
        <v>-3.9738645001389565E-2</v>
      </c>
    </row>
    <row r="62" spans="2:15" ht="24">
      <c r="B62" s="9">
        <v>2</v>
      </c>
      <c r="C62" s="10" t="s">
        <v>44</v>
      </c>
      <c r="D62" s="10">
        <v>1.01</v>
      </c>
      <c r="E62" s="11">
        <v>328.86410000000001</v>
      </c>
      <c r="G62" s="9">
        <v>2</v>
      </c>
      <c r="H62" s="10" t="s">
        <v>44</v>
      </c>
      <c r="I62" s="10">
        <v>0.94</v>
      </c>
      <c r="J62" s="11">
        <v>287.00400000000002</v>
      </c>
      <c r="L62" s="10" t="s">
        <v>44</v>
      </c>
      <c r="M62">
        <f t="shared" si="13"/>
        <v>208.57039999999995</v>
      </c>
      <c r="N62">
        <f t="shared" si="14"/>
        <v>181.9067</v>
      </c>
      <c r="O62">
        <f t="shared" si="15"/>
        <v>-5.6863065824686761E-2</v>
      </c>
    </row>
    <row r="63" spans="2:15" ht="24">
      <c r="B63" s="9">
        <v>3</v>
      </c>
      <c r="C63" s="10" t="s">
        <v>39</v>
      </c>
      <c r="D63" s="10">
        <v>3.63</v>
      </c>
      <c r="E63" s="11">
        <v>1187.3296</v>
      </c>
      <c r="G63" s="9">
        <v>3</v>
      </c>
      <c r="H63" s="10" t="s">
        <v>39</v>
      </c>
      <c r="I63" s="10">
        <v>3.75</v>
      </c>
      <c r="J63" s="11">
        <v>1143.7002</v>
      </c>
      <c r="L63" s="10" t="s">
        <v>39</v>
      </c>
      <c r="M63">
        <f t="shared" si="13"/>
        <v>650.14840000000004</v>
      </c>
      <c r="N63">
        <f t="shared" si="14"/>
        <v>619.51829999999995</v>
      </c>
      <c r="O63">
        <f t="shared" si="15"/>
        <v>-1.7371698402665402E-2</v>
      </c>
    </row>
    <row r="64" spans="2:15" ht="24">
      <c r="B64" s="9">
        <v>4</v>
      </c>
      <c r="C64" s="10" t="s">
        <v>42</v>
      </c>
      <c r="D64" s="10">
        <v>6</v>
      </c>
      <c r="E64" s="11">
        <v>1962.0127</v>
      </c>
      <c r="G64" s="9">
        <v>4</v>
      </c>
      <c r="H64" s="10" t="s">
        <v>42</v>
      </c>
      <c r="I64" s="10">
        <v>6.26</v>
      </c>
      <c r="J64" s="11">
        <v>1908.9158</v>
      </c>
      <c r="L64" s="10" t="s">
        <v>42</v>
      </c>
      <c r="M64">
        <f t="shared" si="13"/>
        <v>825.23139999999989</v>
      </c>
      <c r="N64">
        <f t="shared" si="14"/>
        <v>812.07640000000015</v>
      </c>
      <c r="O64">
        <f t="shared" si="15"/>
        <v>-4.8346334840650203E-3</v>
      </c>
    </row>
    <row r="65" spans="2:15" ht="24">
      <c r="B65" s="9">
        <v>5</v>
      </c>
      <c r="C65" s="10" t="s">
        <v>32</v>
      </c>
      <c r="D65" s="10">
        <v>7.44</v>
      </c>
      <c r="E65" s="11">
        <v>2433.3195000000001</v>
      </c>
      <c r="G65" s="9">
        <v>5</v>
      </c>
      <c r="H65" s="10" t="s">
        <v>32</v>
      </c>
      <c r="I65" s="10">
        <v>7.75</v>
      </c>
      <c r="J65" s="11">
        <v>2365.4348</v>
      </c>
      <c r="L65" s="10" t="s">
        <v>32</v>
      </c>
      <c r="M65">
        <f t="shared" si="13"/>
        <v>639.26089999999976</v>
      </c>
      <c r="N65">
        <f t="shared" si="14"/>
        <v>616.26560000000018</v>
      </c>
      <c r="O65">
        <f t="shared" si="15"/>
        <v>-7.7121430442842571E-3</v>
      </c>
    </row>
    <row r="66" spans="2:15" ht="24">
      <c r="B66" s="9">
        <v>6</v>
      </c>
      <c r="C66" s="10" t="s">
        <v>40</v>
      </c>
      <c r="D66" s="10">
        <v>7.76</v>
      </c>
      <c r="E66" s="11">
        <v>2537.4250999999999</v>
      </c>
      <c r="G66" s="9">
        <v>6</v>
      </c>
      <c r="H66" s="10" t="s">
        <v>40</v>
      </c>
      <c r="I66" s="10">
        <v>7.86</v>
      </c>
      <c r="J66" s="11">
        <v>2397.7930000000001</v>
      </c>
      <c r="L66" s="10" t="s">
        <v>40</v>
      </c>
      <c r="M66">
        <f t="shared" si="13"/>
        <v>783.88619999999992</v>
      </c>
      <c r="N66">
        <f t="shared" si="14"/>
        <v>733.0311999999999</v>
      </c>
      <c r="O66">
        <f t="shared" si="15"/>
        <v>-1.624332659751385E-2</v>
      </c>
    </row>
    <row r="67" spans="2:15" ht="24">
      <c r="B67" s="9">
        <v>7</v>
      </c>
      <c r="C67" s="10" t="s">
        <v>45</v>
      </c>
      <c r="D67" s="10">
        <v>9.64</v>
      </c>
      <c r="E67" s="11">
        <v>3150.3319000000001</v>
      </c>
      <c r="G67" s="9">
        <v>7</v>
      </c>
      <c r="H67" s="10" t="s">
        <v>45</v>
      </c>
      <c r="I67" s="10">
        <v>10.1</v>
      </c>
      <c r="J67" s="11">
        <v>3081.9166</v>
      </c>
      <c r="L67" s="10" t="s">
        <v>45</v>
      </c>
      <c r="M67">
        <f t="shared" si="13"/>
        <v>1239.0228999999999</v>
      </c>
      <c r="N67">
        <f t="shared" si="14"/>
        <v>1222.4353999999998</v>
      </c>
      <c r="O67">
        <f t="shared" si="15"/>
        <v>-3.8536578792812697E-3</v>
      </c>
    </row>
    <row r="68" spans="2:15" ht="24">
      <c r="B68" s="9">
        <v>8</v>
      </c>
      <c r="C68" s="10" t="s">
        <v>46</v>
      </c>
      <c r="D68" s="10">
        <v>9.4499999999999993</v>
      </c>
      <c r="E68" s="11">
        <v>3088.4252000000001</v>
      </c>
      <c r="G68" s="9">
        <v>8</v>
      </c>
      <c r="H68" s="10" t="s">
        <v>46</v>
      </c>
      <c r="I68" s="10">
        <v>10.029999999999999</v>
      </c>
      <c r="J68" s="11">
        <v>3058.6466999999998</v>
      </c>
      <c r="L68" s="10" t="s">
        <v>46</v>
      </c>
      <c r="M68">
        <f t="shared" si="13"/>
        <v>1708.2015999999999</v>
      </c>
      <c r="N68">
        <f t="shared" si="14"/>
        <v>1703.5621000000006</v>
      </c>
      <c r="O68">
        <f t="shared" si="15"/>
        <v>-9.7423279718422164E-4</v>
      </c>
    </row>
    <row r="69" spans="2:15" ht="24">
      <c r="B69" s="5">
        <v>9</v>
      </c>
      <c r="C69" s="6" t="s">
        <v>47</v>
      </c>
      <c r="D69" s="6">
        <v>3.1</v>
      </c>
      <c r="E69" s="7">
        <v>1013.8632</v>
      </c>
      <c r="G69" s="5">
        <v>9</v>
      </c>
      <c r="H69" s="6" t="s">
        <v>47</v>
      </c>
      <c r="I69" s="6">
        <v>3.18</v>
      </c>
      <c r="J69" s="7">
        <v>970.46140000000003</v>
      </c>
      <c r="L69" s="6" t="s">
        <v>47</v>
      </c>
      <c r="M69">
        <f t="shared" si="13"/>
        <v>631.28420000000006</v>
      </c>
      <c r="N69">
        <f t="shared" si="14"/>
        <v>651.94420000000002</v>
      </c>
      <c r="O69">
        <f t="shared" si="15"/>
        <v>1.273417695303811E-2</v>
      </c>
    </row>
    <row r="70" spans="2:15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4">
      <c r="B72" s="9">
        <v>1</v>
      </c>
      <c r="C72" s="10" t="s">
        <v>43</v>
      </c>
      <c r="D72" s="10">
        <v>3.2</v>
      </c>
      <c r="E72" s="11">
        <v>1755.1125999999999</v>
      </c>
      <c r="G72" s="9">
        <v>1</v>
      </c>
      <c r="H72" s="10" t="s">
        <v>43</v>
      </c>
      <c r="I72" s="10">
        <v>3.11</v>
      </c>
      <c r="J72" s="11">
        <v>1655.7862</v>
      </c>
    </row>
    <row r="73" spans="2:15" ht="24">
      <c r="B73" s="9">
        <v>2</v>
      </c>
      <c r="C73" s="10" t="s">
        <v>44</v>
      </c>
      <c r="D73" s="10">
        <v>0.98</v>
      </c>
      <c r="E73" s="11">
        <v>537.43449999999996</v>
      </c>
      <c r="G73" s="9">
        <v>2</v>
      </c>
      <c r="H73" s="10" t="s">
        <v>44</v>
      </c>
      <c r="I73" s="10">
        <v>0.88</v>
      </c>
      <c r="J73" s="11">
        <v>468.91070000000002</v>
      </c>
    </row>
    <row r="74" spans="2:15" ht="24">
      <c r="B74" s="9">
        <v>3</v>
      </c>
      <c r="C74" s="10" t="s">
        <v>39</v>
      </c>
      <c r="D74" s="10">
        <v>3.35</v>
      </c>
      <c r="E74" s="11">
        <v>1837.4780000000001</v>
      </c>
      <c r="G74" s="9">
        <v>3</v>
      </c>
      <c r="H74" s="10" t="s">
        <v>39</v>
      </c>
      <c r="I74" s="10">
        <v>3.31</v>
      </c>
      <c r="J74" s="11">
        <v>1763.2184999999999</v>
      </c>
    </row>
    <row r="75" spans="2:15" ht="24">
      <c r="B75" s="9">
        <v>4</v>
      </c>
      <c r="C75" s="10" t="s">
        <v>42</v>
      </c>
      <c r="D75" s="10">
        <v>5.08</v>
      </c>
      <c r="E75" s="11">
        <v>2787.2440999999999</v>
      </c>
      <c r="G75" s="9">
        <v>4</v>
      </c>
      <c r="H75" s="10" t="s">
        <v>42</v>
      </c>
      <c r="I75" s="10">
        <v>5.1100000000000003</v>
      </c>
      <c r="J75" s="11">
        <v>2720.9922000000001</v>
      </c>
    </row>
    <row r="76" spans="2:15" ht="24">
      <c r="B76" s="9">
        <v>5</v>
      </c>
      <c r="C76" s="10" t="s">
        <v>32</v>
      </c>
      <c r="D76" s="10">
        <v>5.6</v>
      </c>
      <c r="E76" s="11">
        <v>3072.5803999999998</v>
      </c>
      <c r="G76" s="9">
        <v>5</v>
      </c>
      <c r="H76" s="10" t="s">
        <v>32</v>
      </c>
      <c r="I76" s="10">
        <v>5.6</v>
      </c>
      <c r="J76" s="11">
        <v>2981.7004000000002</v>
      </c>
    </row>
    <row r="77" spans="2:15" ht="24">
      <c r="B77" s="9">
        <v>6</v>
      </c>
      <c r="C77" s="10" t="s">
        <v>40</v>
      </c>
      <c r="D77" s="10">
        <v>6.05</v>
      </c>
      <c r="E77" s="11">
        <v>3321.3112999999998</v>
      </c>
      <c r="G77" s="9">
        <v>6</v>
      </c>
      <c r="H77" s="10" t="s">
        <v>40</v>
      </c>
      <c r="I77" s="10">
        <v>5.88</v>
      </c>
      <c r="J77" s="11">
        <v>3130.8242</v>
      </c>
    </row>
    <row r="78" spans="2:15" ht="24">
      <c r="B78" s="9">
        <v>7</v>
      </c>
      <c r="C78" s="10" t="s">
        <v>45</v>
      </c>
      <c r="D78" s="10">
        <v>8</v>
      </c>
      <c r="E78" s="11">
        <v>4389.3548000000001</v>
      </c>
      <c r="G78" s="9">
        <v>7</v>
      </c>
      <c r="H78" s="10" t="s">
        <v>45</v>
      </c>
      <c r="I78" s="10">
        <v>8.09</v>
      </c>
      <c r="J78" s="11">
        <v>4304.3519999999999</v>
      </c>
    </row>
    <row r="79" spans="2:15" ht="24">
      <c r="B79" s="9">
        <v>8</v>
      </c>
      <c r="C79" s="10" t="s">
        <v>46</v>
      </c>
      <c r="D79" s="10">
        <v>8.74</v>
      </c>
      <c r="E79" s="11">
        <v>4796.6268</v>
      </c>
      <c r="G79" s="9">
        <v>8</v>
      </c>
      <c r="H79" s="10" t="s">
        <v>46</v>
      </c>
      <c r="I79" s="10">
        <v>8.9499999999999993</v>
      </c>
      <c r="J79" s="11">
        <v>4762.2088000000003</v>
      </c>
    </row>
    <row r="80" spans="2:15" ht="24">
      <c r="B80" s="5">
        <v>9</v>
      </c>
      <c r="C80" s="6" t="s">
        <v>47</v>
      </c>
      <c r="D80" s="6">
        <v>3</v>
      </c>
      <c r="E80" s="7">
        <v>1645.1474000000001</v>
      </c>
      <c r="G80" s="5">
        <v>9</v>
      </c>
      <c r="H80" s="6" t="s">
        <v>47</v>
      </c>
      <c r="I80" s="6">
        <v>3.05</v>
      </c>
      <c r="J80" s="7">
        <v>1622.4056</v>
      </c>
    </row>
    <row r="81" spans="2:15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4">
      <c r="B83" s="9">
        <v>1</v>
      </c>
      <c r="C83" s="10" t="s">
        <v>43</v>
      </c>
      <c r="D83" s="10">
        <v>4.09</v>
      </c>
      <c r="E83" s="11">
        <v>1237.1304</v>
      </c>
      <c r="G83" s="9">
        <v>1</v>
      </c>
      <c r="H83" s="10" t="s">
        <v>43</v>
      </c>
      <c r="I83" s="10">
        <v>4.1399999999999997</v>
      </c>
      <c r="J83" s="11">
        <v>1194.4775</v>
      </c>
      <c r="L83" s="10" t="s">
        <v>43</v>
      </c>
      <c r="M83">
        <f t="shared" ref="M83:M91" si="16">(E94-E83)</f>
        <v>530.24340000000007</v>
      </c>
      <c r="N83">
        <f t="shared" ref="N83:N91" si="17">(J94-J83)</f>
        <v>450.07819999999992</v>
      </c>
      <c r="O83">
        <f t="shared" ref="O83:O91" si="18">(N83-M83)/J94</f>
        <v>-4.8745810190557938E-2</v>
      </c>
    </row>
    <row r="84" spans="2:15" ht="24">
      <c r="B84" s="9">
        <v>2</v>
      </c>
      <c r="C84" s="10" t="s">
        <v>44</v>
      </c>
      <c r="D84" s="10">
        <v>1.01</v>
      </c>
      <c r="E84" s="11">
        <v>305.8193</v>
      </c>
      <c r="G84" s="9">
        <v>2</v>
      </c>
      <c r="H84" s="10" t="s">
        <v>44</v>
      </c>
      <c r="I84" s="10">
        <v>0.93</v>
      </c>
      <c r="J84" s="11">
        <v>267.05489999999998</v>
      </c>
      <c r="L84" s="10" t="s">
        <v>44</v>
      </c>
      <c r="M84">
        <f t="shared" si="16"/>
        <v>242.12130000000002</v>
      </c>
      <c r="N84">
        <f t="shared" si="17"/>
        <v>201.54130000000004</v>
      </c>
      <c r="O84">
        <f t="shared" si="18"/>
        <v>-8.659908040227382E-2</v>
      </c>
    </row>
    <row r="85" spans="2:15" ht="24">
      <c r="B85" s="9">
        <v>3</v>
      </c>
      <c r="C85" s="10" t="s">
        <v>39</v>
      </c>
      <c r="D85" s="10">
        <v>3.67</v>
      </c>
      <c r="E85" s="11">
        <v>1110.1557</v>
      </c>
      <c r="G85" s="9">
        <v>3</v>
      </c>
      <c r="H85" s="10" t="s">
        <v>39</v>
      </c>
      <c r="I85" s="10">
        <v>3.69</v>
      </c>
      <c r="J85" s="11">
        <v>1064.6872000000001</v>
      </c>
      <c r="L85" s="10" t="s">
        <v>39</v>
      </c>
      <c r="M85">
        <f t="shared" si="16"/>
        <v>737.61959999999999</v>
      </c>
      <c r="N85">
        <f t="shared" si="17"/>
        <v>702.1280999999999</v>
      </c>
      <c r="O85">
        <f t="shared" si="18"/>
        <v>-2.0087838270361418E-2</v>
      </c>
    </row>
    <row r="86" spans="2:15" ht="24">
      <c r="B86" s="9">
        <v>4</v>
      </c>
      <c r="C86" s="10" t="s">
        <v>42</v>
      </c>
      <c r="D86" s="10">
        <v>6.11</v>
      </c>
      <c r="E86" s="11">
        <v>1847.9919</v>
      </c>
      <c r="G86" s="9">
        <v>4</v>
      </c>
      <c r="H86" s="10" t="s">
        <v>42</v>
      </c>
      <c r="I86" s="10">
        <v>6.23</v>
      </c>
      <c r="J86" s="11">
        <v>1797.3204000000001</v>
      </c>
      <c r="L86" s="10" t="s">
        <v>42</v>
      </c>
      <c r="M86">
        <f t="shared" si="16"/>
        <v>944.15790000000015</v>
      </c>
      <c r="N86">
        <f t="shared" si="17"/>
        <v>922.19029999999975</v>
      </c>
      <c r="O86">
        <f t="shared" si="18"/>
        <v>-8.0777766382755557E-3</v>
      </c>
    </row>
    <row r="87" spans="2:15" ht="24">
      <c r="B87" s="9">
        <v>5</v>
      </c>
      <c r="C87" s="10" t="s">
        <v>32</v>
      </c>
      <c r="D87" s="10">
        <v>7.71</v>
      </c>
      <c r="E87" s="11">
        <v>2330.9384</v>
      </c>
      <c r="G87" s="9">
        <v>5</v>
      </c>
      <c r="H87" s="10" t="s">
        <v>32</v>
      </c>
      <c r="I87" s="10">
        <v>7.82</v>
      </c>
      <c r="J87" s="11">
        <v>2256.1403</v>
      </c>
      <c r="L87" s="10" t="s">
        <v>32</v>
      </c>
      <c r="M87">
        <f t="shared" si="16"/>
        <v>738.72310000000016</v>
      </c>
      <c r="N87">
        <f t="shared" si="17"/>
        <v>725.18049999999994</v>
      </c>
      <c r="O87">
        <f t="shared" si="18"/>
        <v>-4.5424833181320909E-3</v>
      </c>
    </row>
    <row r="88" spans="2:15" ht="24">
      <c r="B88" s="9">
        <v>6</v>
      </c>
      <c r="C88" s="10" t="s">
        <v>40</v>
      </c>
      <c r="D88" s="10">
        <v>8.0399999999999991</v>
      </c>
      <c r="E88" s="11">
        <v>2431.8222999999998</v>
      </c>
      <c r="G88" s="9">
        <v>6</v>
      </c>
      <c r="H88" s="10" t="s">
        <v>40</v>
      </c>
      <c r="I88" s="10">
        <v>7.99</v>
      </c>
      <c r="J88" s="11">
        <v>2303.4953999999998</v>
      </c>
      <c r="L88" s="10" t="s">
        <v>40</v>
      </c>
      <c r="M88">
        <f t="shared" si="16"/>
        <v>901.03980000000001</v>
      </c>
      <c r="N88">
        <f t="shared" si="17"/>
        <v>836.57260000000042</v>
      </c>
      <c r="O88">
        <f t="shared" si="18"/>
        <v>-2.0530510804224491E-2</v>
      </c>
    </row>
    <row r="89" spans="2:15" ht="24">
      <c r="B89" s="9">
        <v>7</v>
      </c>
      <c r="C89" s="10" t="s">
        <v>45</v>
      </c>
      <c r="D89" s="10">
        <v>9.83</v>
      </c>
      <c r="E89" s="11">
        <v>2970.7523000000001</v>
      </c>
      <c r="G89" s="9">
        <v>7</v>
      </c>
      <c r="H89" s="10" t="s">
        <v>45</v>
      </c>
      <c r="I89" s="10">
        <v>10.15</v>
      </c>
      <c r="J89" s="11">
        <v>2925.8960999999999</v>
      </c>
      <c r="L89" s="10" t="s">
        <v>45</v>
      </c>
      <c r="M89">
        <f t="shared" si="16"/>
        <v>1431.6617999999999</v>
      </c>
      <c r="N89">
        <f t="shared" si="17"/>
        <v>1397.067</v>
      </c>
      <c r="O89">
        <f t="shared" si="18"/>
        <v>-8.0025665729138076E-3</v>
      </c>
    </row>
    <row r="90" spans="2:15" ht="24">
      <c r="B90" s="9">
        <v>8</v>
      </c>
      <c r="C90" s="10" t="s">
        <v>46</v>
      </c>
      <c r="D90" s="10">
        <v>9.48</v>
      </c>
      <c r="E90" s="11">
        <v>2865.7008999999998</v>
      </c>
      <c r="G90" s="9">
        <v>8</v>
      </c>
      <c r="H90" s="10" t="s">
        <v>46</v>
      </c>
      <c r="I90" s="10">
        <v>9.94</v>
      </c>
      <c r="J90" s="11">
        <v>2866.0888</v>
      </c>
      <c r="L90" s="10" t="s">
        <v>46</v>
      </c>
      <c r="M90">
        <f t="shared" si="16"/>
        <v>1929.6093000000001</v>
      </c>
      <c r="N90">
        <f t="shared" si="17"/>
        <v>1908.855</v>
      </c>
      <c r="O90">
        <f t="shared" si="18"/>
        <v>-4.3465014185088543E-3</v>
      </c>
    </row>
    <row r="91" spans="2:15" ht="24">
      <c r="B91" s="5">
        <v>9</v>
      </c>
      <c r="C91" s="6" t="s">
        <v>47</v>
      </c>
      <c r="D91" s="6">
        <v>3.06</v>
      </c>
      <c r="E91" s="7">
        <v>924.02599999999995</v>
      </c>
      <c r="G91" s="5">
        <v>9</v>
      </c>
      <c r="H91" s="6" t="s">
        <v>47</v>
      </c>
      <c r="I91" s="6">
        <v>3.11</v>
      </c>
      <c r="J91" s="7">
        <v>895.5403</v>
      </c>
      <c r="L91" s="6" t="s">
        <v>47</v>
      </c>
      <c r="M91">
        <f t="shared" si="16"/>
        <v>710.8211</v>
      </c>
      <c r="N91">
        <f t="shared" si="17"/>
        <v>739.26409999999998</v>
      </c>
      <c r="O91">
        <f t="shared" si="18"/>
        <v>1.7398411699895096E-2</v>
      </c>
    </row>
    <row r="92" spans="2:15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4">
      <c r="B94" s="9">
        <v>1</v>
      </c>
      <c r="C94" s="10" t="s">
        <v>43</v>
      </c>
      <c r="D94" s="10">
        <v>3.07</v>
      </c>
      <c r="E94" s="11">
        <v>1767.3738000000001</v>
      </c>
      <c r="G94" s="9">
        <v>1</v>
      </c>
      <c r="H94" s="10" t="s">
        <v>43</v>
      </c>
      <c r="I94" s="10">
        <v>3.09</v>
      </c>
      <c r="J94" s="11">
        <v>1644.5556999999999</v>
      </c>
    </row>
    <row r="95" spans="2:15" ht="24">
      <c r="B95" s="9">
        <v>2</v>
      </c>
      <c r="C95" s="10" t="s">
        <v>44</v>
      </c>
      <c r="D95" s="10">
        <v>0.95</v>
      </c>
      <c r="E95" s="11">
        <v>547.94060000000002</v>
      </c>
      <c r="G95" s="9">
        <v>2</v>
      </c>
      <c r="H95" s="10" t="s">
        <v>44</v>
      </c>
      <c r="I95" s="10">
        <v>0.88</v>
      </c>
      <c r="J95" s="11">
        <v>468.59620000000001</v>
      </c>
    </row>
    <row r="96" spans="2:15" ht="24">
      <c r="B96" s="9">
        <v>3</v>
      </c>
      <c r="C96" s="10" t="s">
        <v>39</v>
      </c>
      <c r="D96" s="10">
        <v>3.21</v>
      </c>
      <c r="E96" s="11">
        <v>1847.7753</v>
      </c>
      <c r="G96" s="9">
        <v>3</v>
      </c>
      <c r="H96" s="10" t="s">
        <v>39</v>
      </c>
      <c r="I96" s="10">
        <v>3.31</v>
      </c>
      <c r="J96" s="11">
        <v>1766.8153</v>
      </c>
    </row>
    <row r="97" spans="2:15" ht="24">
      <c r="B97" s="9">
        <v>4</v>
      </c>
      <c r="C97" s="10" t="s">
        <v>42</v>
      </c>
      <c r="D97" s="10">
        <v>4.8499999999999996</v>
      </c>
      <c r="E97" s="11">
        <v>2792.1498000000001</v>
      </c>
      <c r="G97" s="9">
        <v>4</v>
      </c>
      <c r="H97" s="10" t="s">
        <v>42</v>
      </c>
      <c r="I97" s="10">
        <v>5.0999999999999996</v>
      </c>
      <c r="J97" s="11">
        <v>2719.5106999999998</v>
      </c>
    </row>
    <row r="98" spans="2:15" ht="24">
      <c r="B98" s="9">
        <v>5</v>
      </c>
      <c r="C98" s="10" t="s">
        <v>32</v>
      </c>
      <c r="D98" s="10">
        <v>5.33</v>
      </c>
      <c r="E98" s="11">
        <v>3069.6615000000002</v>
      </c>
      <c r="G98" s="9">
        <v>5</v>
      </c>
      <c r="H98" s="10" t="s">
        <v>32</v>
      </c>
      <c r="I98" s="10">
        <v>5.59</v>
      </c>
      <c r="J98" s="11">
        <v>2981.3208</v>
      </c>
    </row>
    <row r="99" spans="2:15" ht="24">
      <c r="B99" s="9">
        <v>6</v>
      </c>
      <c r="C99" s="10" t="s">
        <v>40</v>
      </c>
      <c r="D99" s="10">
        <v>5.79</v>
      </c>
      <c r="E99" s="11">
        <v>3332.8620999999998</v>
      </c>
      <c r="G99" s="9">
        <v>6</v>
      </c>
      <c r="H99" s="10" t="s">
        <v>40</v>
      </c>
      <c r="I99" s="10">
        <v>5.89</v>
      </c>
      <c r="J99" s="11">
        <v>3140.0680000000002</v>
      </c>
    </row>
    <row r="100" spans="2:15" ht="24">
      <c r="B100" s="9">
        <v>7</v>
      </c>
      <c r="C100" s="10" t="s">
        <v>45</v>
      </c>
      <c r="D100" s="10">
        <v>7.64</v>
      </c>
      <c r="E100" s="11">
        <v>4402.4141</v>
      </c>
      <c r="G100" s="9">
        <v>7</v>
      </c>
      <c r="H100" s="10" t="s">
        <v>45</v>
      </c>
      <c r="I100" s="10">
        <v>8.11</v>
      </c>
      <c r="J100" s="11">
        <v>4322.9630999999999</v>
      </c>
    </row>
    <row r="101" spans="2:15" ht="24">
      <c r="B101" s="9">
        <v>8</v>
      </c>
      <c r="C101" s="10" t="s">
        <v>46</v>
      </c>
      <c r="D101" s="10">
        <v>8.33</v>
      </c>
      <c r="E101" s="11">
        <v>4795.3101999999999</v>
      </c>
      <c r="G101" s="9">
        <v>8</v>
      </c>
      <c r="H101" s="10" t="s">
        <v>46</v>
      </c>
      <c r="I101" s="10">
        <v>8.9600000000000009</v>
      </c>
      <c r="J101" s="11">
        <v>4774.9438</v>
      </c>
    </row>
    <row r="102" spans="2:15" ht="24">
      <c r="B102" s="5">
        <v>9</v>
      </c>
      <c r="C102" s="6" t="s">
        <v>47</v>
      </c>
      <c r="D102" s="6">
        <v>2.84</v>
      </c>
      <c r="E102" s="7">
        <v>1634.8471</v>
      </c>
      <c r="G102" s="5">
        <v>9</v>
      </c>
      <c r="H102" s="6" t="s">
        <v>47</v>
      </c>
      <c r="I102" s="6">
        <v>3.07</v>
      </c>
      <c r="J102" s="7">
        <v>1634.8044</v>
      </c>
    </row>
    <row r="103" spans="2:15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4">
      <c r="B105" s="9">
        <v>1</v>
      </c>
      <c r="C105" s="10" t="s">
        <v>43</v>
      </c>
      <c r="D105" s="10">
        <v>4.1399999999999997</v>
      </c>
      <c r="E105" s="11">
        <v>1176.3510000000001</v>
      </c>
      <c r="G105" s="9">
        <v>1</v>
      </c>
      <c r="H105" s="10" t="s">
        <v>43</v>
      </c>
      <c r="I105" s="10">
        <v>4.22</v>
      </c>
      <c r="J105" s="11">
        <v>1160.3056999999999</v>
      </c>
      <c r="L105" s="10" t="s">
        <v>43</v>
      </c>
      <c r="M105">
        <f t="shared" ref="M105:M113" si="19">(E116-E105)</f>
        <v>575.02959999999985</v>
      </c>
      <c r="N105">
        <f t="shared" ref="N105:N113" si="20">(J116-J105)</f>
        <v>481.29200000000014</v>
      </c>
      <c r="O105">
        <f t="shared" ref="O105:O113" si="21">(N105-M105)/J116</f>
        <v>-5.7101444525659177E-2</v>
      </c>
    </row>
    <row r="106" spans="2:15" ht="24">
      <c r="B106" s="9">
        <v>2</v>
      </c>
      <c r="C106" s="10" t="s">
        <v>44</v>
      </c>
      <c r="D106" s="10">
        <v>1.01</v>
      </c>
      <c r="E106" s="11">
        <v>286.61169999999998</v>
      </c>
      <c r="G106" s="9">
        <v>2</v>
      </c>
      <c r="H106" s="10" t="s">
        <v>44</v>
      </c>
      <c r="I106" s="10">
        <v>0.92</v>
      </c>
      <c r="J106" s="11">
        <v>254.2569</v>
      </c>
      <c r="L106" s="10" t="s">
        <v>44</v>
      </c>
      <c r="M106">
        <f t="shared" si="19"/>
        <v>253.70409999999998</v>
      </c>
      <c r="N106">
        <f t="shared" si="20"/>
        <v>220.9836</v>
      </c>
      <c r="O106">
        <f t="shared" si="21"/>
        <v>-6.8850403111687636E-2</v>
      </c>
    </row>
    <row r="107" spans="2:15" ht="24">
      <c r="B107" s="9">
        <v>3</v>
      </c>
      <c r="C107" s="10" t="s">
        <v>39</v>
      </c>
      <c r="D107" s="10">
        <v>3.69</v>
      </c>
      <c r="E107" s="11">
        <v>1047.9949999999999</v>
      </c>
      <c r="G107" s="9">
        <v>3</v>
      </c>
      <c r="H107" s="10" t="s">
        <v>39</v>
      </c>
      <c r="I107" s="10">
        <v>3.68</v>
      </c>
      <c r="J107" s="11">
        <v>1013.5947</v>
      </c>
      <c r="L107" s="10" t="s">
        <v>39</v>
      </c>
      <c r="M107">
        <f t="shared" si="19"/>
        <v>796.71680000000015</v>
      </c>
      <c r="N107">
        <f t="shared" si="20"/>
        <v>764.27679999999998</v>
      </c>
      <c r="O107">
        <f t="shared" si="21"/>
        <v>-1.8246538065321463E-2</v>
      </c>
    </row>
    <row r="108" spans="2:15" ht="24">
      <c r="B108" s="9">
        <v>4</v>
      </c>
      <c r="C108" s="10" t="s">
        <v>42</v>
      </c>
      <c r="D108" s="10">
        <v>6.21</v>
      </c>
      <c r="E108" s="11">
        <v>1763.9196999999999</v>
      </c>
      <c r="G108" s="9">
        <v>4</v>
      </c>
      <c r="H108" s="10" t="s">
        <v>42</v>
      </c>
      <c r="I108" s="10">
        <v>6.27</v>
      </c>
      <c r="J108" s="11">
        <v>1724.443</v>
      </c>
      <c r="L108" s="10" t="s">
        <v>42</v>
      </c>
      <c r="M108">
        <f t="shared" si="19"/>
        <v>1018.4249</v>
      </c>
      <c r="N108">
        <f t="shared" si="20"/>
        <v>989.82019999999989</v>
      </c>
      <c r="O108">
        <f t="shared" si="21"/>
        <v>-1.0538661099631051E-2</v>
      </c>
    </row>
    <row r="109" spans="2:15" ht="24">
      <c r="B109" s="9">
        <v>5</v>
      </c>
      <c r="C109" s="10" t="s">
        <v>32</v>
      </c>
      <c r="D109" s="10">
        <v>7.93</v>
      </c>
      <c r="E109" s="11">
        <v>2252.6723000000002</v>
      </c>
      <c r="G109" s="9">
        <v>5</v>
      </c>
      <c r="H109" s="10" t="s">
        <v>32</v>
      </c>
      <c r="I109" s="10">
        <v>7.95</v>
      </c>
      <c r="J109" s="11">
        <v>2187.8279000000002</v>
      </c>
      <c r="L109" s="10" t="s">
        <v>32</v>
      </c>
      <c r="M109">
        <f t="shared" si="19"/>
        <v>812.06859999999961</v>
      </c>
      <c r="N109">
        <f t="shared" si="20"/>
        <v>790.86989999999969</v>
      </c>
      <c r="O109">
        <f t="shared" si="21"/>
        <v>-7.1167676022723479E-3</v>
      </c>
    </row>
    <row r="110" spans="2:15" ht="24">
      <c r="B110" s="9">
        <v>6</v>
      </c>
      <c r="C110" s="10" t="s">
        <v>40</v>
      </c>
      <c r="D110" s="10">
        <v>8.2799999999999994</v>
      </c>
      <c r="E110" s="11">
        <v>2351.1569</v>
      </c>
      <c r="G110" s="9">
        <v>6</v>
      </c>
      <c r="H110" s="10" t="s">
        <v>40</v>
      </c>
      <c r="I110" s="10">
        <v>8.0299999999999994</v>
      </c>
      <c r="J110" s="11">
        <v>2209.3049999999998</v>
      </c>
      <c r="L110" s="10" t="s">
        <v>40</v>
      </c>
      <c r="M110">
        <f t="shared" si="19"/>
        <v>982.70929999999998</v>
      </c>
      <c r="N110">
        <f t="shared" si="20"/>
        <v>937.13760000000002</v>
      </c>
      <c r="O110">
        <f t="shared" si="21"/>
        <v>-1.4483563119822991E-2</v>
      </c>
    </row>
    <row r="111" spans="2:15" ht="24">
      <c r="B111" s="9">
        <v>7</v>
      </c>
      <c r="C111" s="10" t="s">
        <v>45</v>
      </c>
      <c r="D111" s="10">
        <v>10.029999999999999</v>
      </c>
      <c r="E111" s="11">
        <v>2850.0353</v>
      </c>
      <c r="G111" s="9">
        <v>7</v>
      </c>
      <c r="H111" s="10" t="s">
        <v>45</v>
      </c>
      <c r="I111" s="10">
        <v>10.09</v>
      </c>
      <c r="J111" s="11">
        <v>2776.9322999999999</v>
      </c>
      <c r="L111" s="10" t="s">
        <v>45</v>
      </c>
      <c r="M111">
        <f t="shared" si="19"/>
        <v>1565.3673000000003</v>
      </c>
      <c r="N111">
        <f t="shared" si="20"/>
        <v>1542.6357000000003</v>
      </c>
      <c r="O111">
        <f t="shared" si="21"/>
        <v>-5.262470691513612E-3</v>
      </c>
    </row>
    <row r="112" spans="2:15" ht="24">
      <c r="B112" s="9">
        <v>8</v>
      </c>
      <c r="C112" s="10" t="s">
        <v>46</v>
      </c>
      <c r="D112" s="10">
        <v>9.61</v>
      </c>
      <c r="E112" s="11">
        <v>2730.5819999999999</v>
      </c>
      <c r="G112" s="9">
        <v>8</v>
      </c>
      <c r="H112" s="10" t="s">
        <v>46</v>
      </c>
      <c r="I112" s="10">
        <v>9.81</v>
      </c>
      <c r="J112" s="11">
        <v>2698.6516000000001</v>
      </c>
      <c r="L112" s="10" t="s">
        <v>46</v>
      </c>
      <c r="M112">
        <f t="shared" si="19"/>
        <v>2068.7899000000002</v>
      </c>
      <c r="N112">
        <f t="shared" si="20"/>
        <v>2067.7512999999999</v>
      </c>
      <c r="O112">
        <f t="shared" si="21"/>
        <v>-2.1790016953881827E-4</v>
      </c>
    </row>
    <row r="113" spans="2:15" ht="24">
      <c r="B113" s="5">
        <v>9</v>
      </c>
      <c r="C113" s="6" t="s">
        <v>47</v>
      </c>
      <c r="D113" s="6">
        <v>3.11</v>
      </c>
      <c r="E113" s="7">
        <v>882.64949999999999</v>
      </c>
      <c r="G113" s="5">
        <v>9</v>
      </c>
      <c r="H113" s="6" t="s">
        <v>47</v>
      </c>
      <c r="I113" s="6">
        <v>3.02</v>
      </c>
      <c r="J113" s="7">
        <v>830.11599999999999</v>
      </c>
      <c r="L113" s="6" t="s">
        <v>47</v>
      </c>
      <c r="M113">
        <f t="shared" si="19"/>
        <v>773.07359999999994</v>
      </c>
      <c r="N113">
        <f t="shared" si="20"/>
        <v>802.96550000000002</v>
      </c>
      <c r="O113">
        <f t="shared" si="21"/>
        <v>1.8303985441020597E-2</v>
      </c>
    </row>
    <row r="114" spans="2:15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4">
      <c r="B116" s="9">
        <v>1</v>
      </c>
      <c r="C116" s="10" t="s">
        <v>43</v>
      </c>
      <c r="D116" s="10">
        <v>3.04</v>
      </c>
      <c r="E116" s="11">
        <v>1751.3806</v>
      </c>
      <c r="G116" s="9">
        <v>1</v>
      </c>
      <c r="H116" s="10" t="s">
        <v>43</v>
      </c>
      <c r="I116" s="10">
        <v>3.08</v>
      </c>
      <c r="J116" s="11">
        <v>1641.5977</v>
      </c>
    </row>
    <row r="117" spans="2:15" ht="24">
      <c r="B117" s="9">
        <v>2</v>
      </c>
      <c r="C117" s="10" t="s">
        <v>44</v>
      </c>
      <c r="D117" s="10">
        <v>0.94</v>
      </c>
      <c r="E117" s="11">
        <v>540.31579999999997</v>
      </c>
      <c r="G117" s="9">
        <v>2</v>
      </c>
      <c r="H117" s="10" t="s">
        <v>44</v>
      </c>
      <c r="I117" s="10">
        <v>0.89</v>
      </c>
      <c r="J117" s="11">
        <v>475.2405</v>
      </c>
    </row>
    <row r="118" spans="2:15" ht="24">
      <c r="B118" s="9">
        <v>3</v>
      </c>
      <c r="C118" s="10" t="s">
        <v>39</v>
      </c>
      <c r="D118" s="10">
        <v>3.2</v>
      </c>
      <c r="E118" s="11">
        <v>1844.7118</v>
      </c>
      <c r="G118" s="9">
        <v>3</v>
      </c>
      <c r="H118" s="10" t="s">
        <v>39</v>
      </c>
      <c r="I118" s="10">
        <v>3.34</v>
      </c>
      <c r="J118" s="11">
        <v>1777.8715</v>
      </c>
    </row>
    <row r="119" spans="2:15" ht="24">
      <c r="B119" s="9">
        <v>4</v>
      </c>
      <c r="C119" s="10" t="s">
        <v>42</v>
      </c>
      <c r="D119" s="10">
        <v>4.83</v>
      </c>
      <c r="E119" s="11">
        <v>2782.3445999999999</v>
      </c>
      <c r="G119" s="9">
        <v>4</v>
      </c>
      <c r="H119" s="10" t="s">
        <v>42</v>
      </c>
      <c r="I119" s="10">
        <v>5.09</v>
      </c>
      <c r="J119" s="11">
        <v>2714.2631999999999</v>
      </c>
    </row>
    <row r="120" spans="2:15" ht="24">
      <c r="B120" s="9">
        <v>5</v>
      </c>
      <c r="C120" s="10" t="s">
        <v>32</v>
      </c>
      <c r="D120" s="10">
        <v>5.32</v>
      </c>
      <c r="E120" s="11">
        <v>3064.7408999999998</v>
      </c>
      <c r="G120" s="9">
        <v>5</v>
      </c>
      <c r="H120" s="10" t="s">
        <v>32</v>
      </c>
      <c r="I120" s="10">
        <v>5.59</v>
      </c>
      <c r="J120" s="11">
        <v>2978.6977999999999</v>
      </c>
    </row>
    <row r="121" spans="2:15" ht="24">
      <c r="B121" s="9">
        <v>6</v>
      </c>
      <c r="C121" s="10" t="s">
        <v>40</v>
      </c>
      <c r="D121" s="10">
        <v>5.79</v>
      </c>
      <c r="E121" s="11">
        <v>3333.8661999999999</v>
      </c>
      <c r="G121" s="9">
        <v>6</v>
      </c>
      <c r="H121" s="10" t="s">
        <v>40</v>
      </c>
      <c r="I121" s="10">
        <v>5.9</v>
      </c>
      <c r="J121" s="11">
        <v>3146.4425999999999</v>
      </c>
    </row>
    <row r="122" spans="2:15" ht="24">
      <c r="B122" s="9">
        <v>7</v>
      </c>
      <c r="C122" s="10" t="s">
        <v>45</v>
      </c>
      <c r="D122" s="10">
        <v>7.67</v>
      </c>
      <c r="E122" s="11">
        <v>4415.4026000000003</v>
      </c>
      <c r="G122" s="9">
        <v>7</v>
      </c>
      <c r="H122" s="10" t="s">
        <v>45</v>
      </c>
      <c r="I122" s="10">
        <v>8.1</v>
      </c>
      <c r="J122" s="11">
        <v>4319.5680000000002</v>
      </c>
    </row>
    <row r="123" spans="2:15" ht="24">
      <c r="B123" s="9">
        <v>8</v>
      </c>
      <c r="C123" s="10" t="s">
        <v>46</v>
      </c>
      <c r="D123" s="10">
        <v>8.33</v>
      </c>
      <c r="E123" s="11">
        <v>4799.3719000000001</v>
      </c>
      <c r="G123" s="9">
        <v>8</v>
      </c>
      <c r="H123" s="10" t="s">
        <v>46</v>
      </c>
      <c r="I123" s="10">
        <v>8.94</v>
      </c>
      <c r="J123" s="11">
        <v>4766.4029</v>
      </c>
    </row>
    <row r="124" spans="2:15" ht="24">
      <c r="B124" s="5">
        <v>9</v>
      </c>
      <c r="C124" s="6" t="s">
        <v>47</v>
      </c>
      <c r="D124" s="6">
        <v>2.88</v>
      </c>
      <c r="E124" s="7">
        <v>1655.7230999999999</v>
      </c>
      <c r="G124" s="5">
        <v>9</v>
      </c>
      <c r="H124" s="6" t="s">
        <v>47</v>
      </c>
      <c r="I124" s="6">
        <v>3.06</v>
      </c>
      <c r="J124" s="7">
        <v>1633.0815</v>
      </c>
    </row>
    <row r="125" spans="2:15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4">
      <c r="B127" s="9">
        <v>1</v>
      </c>
      <c r="C127" s="10" t="s">
        <v>43</v>
      </c>
      <c r="D127" s="10">
        <v>4.0999999999999996</v>
      </c>
      <c r="E127" s="11">
        <v>1150.5201</v>
      </c>
      <c r="G127" s="9">
        <v>1</v>
      </c>
      <c r="H127" s="10" t="s">
        <v>43</v>
      </c>
      <c r="I127" s="10">
        <v>4.07</v>
      </c>
      <c r="J127" s="11">
        <v>1079.0495000000001</v>
      </c>
      <c r="L127" s="10" t="s">
        <v>43</v>
      </c>
      <c r="M127">
        <f t="shared" ref="M127:M135" si="22">(E138-E127)</f>
        <v>602.5299</v>
      </c>
      <c r="N127">
        <f t="shared" ref="N127:N135" si="23">(J138-J127)</f>
        <v>537.68809999999985</v>
      </c>
      <c r="O127">
        <f t="shared" ref="O127:O135" si="24">(N127-M127)/J138</f>
        <v>-4.0106570169457401E-2</v>
      </c>
    </row>
    <row r="128" spans="2:15" ht="24">
      <c r="B128" s="9">
        <v>2</v>
      </c>
      <c r="C128" s="10" t="s">
        <v>44</v>
      </c>
      <c r="D128" s="10">
        <v>0.99</v>
      </c>
      <c r="E128" s="11">
        <v>278.4409</v>
      </c>
      <c r="G128" s="9">
        <v>2</v>
      </c>
      <c r="H128" s="10" t="s">
        <v>44</v>
      </c>
      <c r="I128" s="10">
        <v>0.85</v>
      </c>
      <c r="J128" s="11">
        <v>225.78290000000001</v>
      </c>
      <c r="L128" s="10" t="s">
        <v>44</v>
      </c>
      <c r="M128">
        <f t="shared" si="22"/>
        <v>266.29919999999998</v>
      </c>
      <c r="N128">
        <f t="shared" si="23"/>
        <v>233.98699999999999</v>
      </c>
      <c r="O128">
        <f t="shared" si="24"/>
        <v>-7.02790678554642E-2</v>
      </c>
    </row>
    <row r="129" spans="2:15" ht="24">
      <c r="B129" s="9">
        <v>3</v>
      </c>
      <c r="C129" s="10" t="s">
        <v>39</v>
      </c>
      <c r="D129" s="10">
        <v>3.64</v>
      </c>
      <c r="E129" s="11">
        <v>1020.0766</v>
      </c>
      <c r="G129" s="9">
        <v>3</v>
      </c>
      <c r="H129" s="10" t="s">
        <v>39</v>
      </c>
      <c r="I129" s="10">
        <v>3.63</v>
      </c>
      <c r="J129" s="11">
        <v>961.06359999999995</v>
      </c>
      <c r="L129" s="10" t="s">
        <v>39</v>
      </c>
      <c r="M129">
        <f t="shared" si="22"/>
        <v>831.59060000000011</v>
      </c>
      <c r="N129">
        <f t="shared" si="23"/>
        <v>807.7953</v>
      </c>
      <c r="O129">
        <f t="shared" si="24"/>
        <v>-1.3452344898736757E-2</v>
      </c>
    </row>
    <row r="130" spans="2:15" ht="24">
      <c r="B130" s="9">
        <v>4</v>
      </c>
      <c r="C130" s="10" t="s">
        <v>42</v>
      </c>
      <c r="D130" s="10">
        <v>6.11</v>
      </c>
      <c r="E130" s="11">
        <v>1715.3859</v>
      </c>
      <c r="G130" s="9">
        <v>4</v>
      </c>
      <c r="H130" s="10" t="s">
        <v>42</v>
      </c>
      <c r="I130" s="10">
        <v>6.23</v>
      </c>
      <c r="J130" s="11">
        <v>1650.1809000000001</v>
      </c>
      <c r="L130" s="10" t="s">
        <v>42</v>
      </c>
      <c r="M130">
        <f t="shared" si="22"/>
        <v>1068.5782000000002</v>
      </c>
      <c r="N130">
        <f t="shared" si="23"/>
        <v>1050.7317</v>
      </c>
      <c r="O130">
        <f t="shared" si="24"/>
        <v>-6.6075814522839815E-3</v>
      </c>
    </row>
    <row r="131" spans="2:15" ht="24">
      <c r="B131" s="9">
        <v>5</v>
      </c>
      <c r="C131" s="10" t="s">
        <v>32</v>
      </c>
      <c r="D131" s="10">
        <v>7.84</v>
      </c>
      <c r="E131" s="11">
        <v>2199.6415000000002</v>
      </c>
      <c r="G131" s="9">
        <v>5</v>
      </c>
      <c r="H131" s="10" t="s">
        <v>32</v>
      </c>
      <c r="I131" s="10">
        <v>8</v>
      </c>
      <c r="J131" s="11">
        <v>2118.5697</v>
      </c>
      <c r="L131" s="10" t="s">
        <v>32</v>
      </c>
      <c r="M131">
        <f t="shared" si="22"/>
        <v>855.27639999999974</v>
      </c>
      <c r="N131">
        <f t="shared" si="23"/>
        <v>836.96210000000019</v>
      </c>
      <c r="O131">
        <f t="shared" si="24"/>
        <v>-6.1966174750681235E-3</v>
      </c>
    </row>
    <row r="132" spans="2:15" ht="24">
      <c r="B132" s="9">
        <v>6</v>
      </c>
      <c r="C132" s="10" t="s">
        <v>40</v>
      </c>
      <c r="D132" s="10">
        <v>8.15</v>
      </c>
      <c r="E132" s="11">
        <v>2286.6783999999998</v>
      </c>
      <c r="G132" s="9">
        <v>6</v>
      </c>
      <c r="H132" s="10" t="s">
        <v>40</v>
      </c>
      <c r="I132" s="10">
        <v>8.11</v>
      </c>
      <c r="J132" s="11">
        <v>2147.9895000000001</v>
      </c>
      <c r="L132" s="10" t="s">
        <v>40</v>
      </c>
      <c r="M132">
        <f t="shared" si="22"/>
        <v>1051.8371000000002</v>
      </c>
      <c r="N132">
        <f t="shared" si="23"/>
        <v>996.44389999999976</v>
      </c>
      <c r="O132">
        <f t="shared" si="24"/>
        <v>-1.7616273888962138E-2</v>
      </c>
    </row>
    <row r="133" spans="2:15" ht="24">
      <c r="B133" s="9">
        <v>7</v>
      </c>
      <c r="C133" s="10" t="s">
        <v>45</v>
      </c>
      <c r="D133" s="10">
        <v>9.83</v>
      </c>
      <c r="E133" s="11">
        <v>2757.6858000000002</v>
      </c>
      <c r="G133" s="9">
        <v>7</v>
      </c>
      <c r="H133" s="10" t="s">
        <v>45</v>
      </c>
      <c r="I133" s="10">
        <v>10.24</v>
      </c>
      <c r="J133" s="11">
        <v>2712.7685000000001</v>
      </c>
      <c r="L133" s="10" t="s">
        <v>45</v>
      </c>
      <c r="M133">
        <f t="shared" si="22"/>
        <v>1652.9637000000002</v>
      </c>
      <c r="N133">
        <f t="shared" si="23"/>
        <v>1620.2816999999995</v>
      </c>
      <c r="O133">
        <f t="shared" si="24"/>
        <v>-7.5424928148768505E-3</v>
      </c>
    </row>
    <row r="134" spans="2:15" ht="24">
      <c r="B134" s="9">
        <v>8</v>
      </c>
      <c r="C134" s="10" t="s">
        <v>46</v>
      </c>
      <c r="D134" s="10">
        <v>9.35</v>
      </c>
      <c r="E134" s="11">
        <v>2624.6677</v>
      </c>
      <c r="G134" s="9">
        <v>8</v>
      </c>
      <c r="H134" s="10" t="s">
        <v>46</v>
      </c>
      <c r="I134" s="10">
        <v>9.86</v>
      </c>
      <c r="J134" s="11">
        <v>2611.3164999999999</v>
      </c>
      <c r="L134" s="10" t="s">
        <v>46</v>
      </c>
      <c r="M134">
        <f t="shared" si="22"/>
        <v>2164.8455999999996</v>
      </c>
      <c r="N134">
        <f t="shared" si="23"/>
        <v>2155.8739999999998</v>
      </c>
      <c r="O134">
        <f t="shared" si="24"/>
        <v>-1.8819470293876138E-3</v>
      </c>
    </row>
    <row r="135" spans="2:15" ht="24">
      <c r="B135" s="5">
        <v>9</v>
      </c>
      <c r="C135" s="6" t="s">
        <v>47</v>
      </c>
      <c r="D135" s="6">
        <v>2.98</v>
      </c>
      <c r="E135" s="7">
        <v>837.39139999999998</v>
      </c>
      <c r="G135" s="5">
        <v>9</v>
      </c>
      <c r="H135" s="6" t="s">
        <v>47</v>
      </c>
      <c r="I135" s="6">
        <v>3.02</v>
      </c>
      <c r="J135" s="7">
        <v>800.81669999999997</v>
      </c>
      <c r="L135" s="6" t="s">
        <v>47</v>
      </c>
      <c r="M135">
        <f t="shared" si="22"/>
        <v>809.02210000000014</v>
      </c>
      <c r="N135">
        <f t="shared" si="23"/>
        <v>836.1046</v>
      </c>
      <c r="O135">
        <f t="shared" si="24"/>
        <v>1.6544778298138017E-2</v>
      </c>
    </row>
    <row r="136" spans="2:15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4">
      <c r="B138" s="9">
        <v>1</v>
      </c>
      <c r="C138" s="10" t="s">
        <v>43</v>
      </c>
      <c r="D138" s="10">
        <v>3.05</v>
      </c>
      <c r="E138" s="11">
        <v>1753.05</v>
      </c>
      <c r="G138" s="9">
        <v>1</v>
      </c>
      <c r="H138" s="10" t="s">
        <v>43</v>
      </c>
      <c r="I138" s="10">
        <v>3.04</v>
      </c>
      <c r="J138" s="11">
        <v>1616.7375999999999</v>
      </c>
    </row>
    <row r="139" spans="2:15" ht="24">
      <c r="B139" s="9">
        <v>2</v>
      </c>
      <c r="C139" s="10" t="s">
        <v>44</v>
      </c>
      <c r="D139" s="10">
        <v>0.95</v>
      </c>
      <c r="E139" s="11">
        <v>544.74009999999998</v>
      </c>
      <c r="G139" s="9">
        <v>2</v>
      </c>
      <c r="H139" s="10" t="s">
        <v>44</v>
      </c>
      <c r="I139" s="10">
        <v>0.87</v>
      </c>
      <c r="J139" s="11">
        <v>459.76990000000001</v>
      </c>
    </row>
    <row r="140" spans="2:15" ht="24">
      <c r="B140" s="9">
        <v>3</v>
      </c>
      <c r="C140" s="10" t="s">
        <v>39</v>
      </c>
      <c r="D140" s="10">
        <v>3.22</v>
      </c>
      <c r="E140" s="11">
        <v>1851.6672000000001</v>
      </c>
      <c r="G140" s="9">
        <v>3</v>
      </c>
      <c r="H140" s="10" t="s">
        <v>39</v>
      </c>
      <c r="I140" s="10">
        <v>3.33</v>
      </c>
      <c r="J140" s="11">
        <v>1768.8588999999999</v>
      </c>
    </row>
    <row r="141" spans="2:15" ht="24">
      <c r="B141" s="9">
        <v>4</v>
      </c>
      <c r="C141" s="10" t="s">
        <v>42</v>
      </c>
      <c r="D141" s="10">
        <v>4.84</v>
      </c>
      <c r="E141" s="11">
        <v>2783.9641000000001</v>
      </c>
      <c r="G141" s="9">
        <v>4</v>
      </c>
      <c r="H141" s="10" t="s">
        <v>42</v>
      </c>
      <c r="I141" s="10">
        <v>5.08</v>
      </c>
      <c r="J141" s="11">
        <v>2700.9126000000001</v>
      </c>
    </row>
    <row r="142" spans="2:15" ht="24">
      <c r="B142" s="9">
        <v>5</v>
      </c>
      <c r="C142" s="10" t="s">
        <v>32</v>
      </c>
      <c r="D142" s="10">
        <v>5.31</v>
      </c>
      <c r="E142" s="11">
        <v>3054.9178999999999</v>
      </c>
      <c r="G142" s="9">
        <v>5</v>
      </c>
      <c r="H142" s="10" t="s">
        <v>32</v>
      </c>
      <c r="I142" s="10">
        <v>5.56</v>
      </c>
      <c r="J142" s="11">
        <v>2955.5318000000002</v>
      </c>
    </row>
    <row r="143" spans="2:15" ht="24">
      <c r="B143" s="9">
        <v>6</v>
      </c>
      <c r="C143" s="10" t="s">
        <v>40</v>
      </c>
      <c r="D143" s="10">
        <v>5.8</v>
      </c>
      <c r="E143" s="11">
        <v>3338.5155</v>
      </c>
      <c r="G143" s="9">
        <v>6</v>
      </c>
      <c r="H143" s="10" t="s">
        <v>40</v>
      </c>
      <c r="I143" s="10">
        <v>5.92</v>
      </c>
      <c r="J143" s="11">
        <v>3144.4333999999999</v>
      </c>
    </row>
    <row r="144" spans="2:15" ht="24">
      <c r="B144" s="9">
        <v>7</v>
      </c>
      <c r="C144" s="10" t="s">
        <v>45</v>
      </c>
      <c r="D144" s="10">
        <v>7.66</v>
      </c>
      <c r="E144" s="11">
        <v>4410.6495000000004</v>
      </c>
      <c r="G144" s="9">
        <v>7</v>
      </c>
      <c r="H144" s="10" t="s">
        <v>45</v>
      </c>
      <c r="I144" s="10">
        <v>8.15</v>
      </c>
      <c r="J144" s="11">
        <v>4333.0501999999997</v>
      </c>
    </row>
    <row r="145" spans="2:15" ht="24">
      <c r="B145" s="9">
        <v>8</v>
      </c>
      <c r="C145" s="10" t="s">
        <v>46</v>
      </c>
      <c r="D145" s="10">
        <v>8.32</v>
      </c>
      <c r="E145" s="11">
        <v>4789.5132999999996</v>
      </c>
      <c r="G145" s="9">
        <v>8</v>
      </c>
      <c r="H145" s="10" t="s">
        <v>46</v>
      </c>
      <c r="I145" s="10">
        <v>8.9700000000000006</v>
      </c>
      <c r="J145" s="11">
        <v>4767.1904999999997</v>
      </c>
    </row>
    <row r="146" spans="2:15" ht="24">
      <c r="B146" s="5">
        <v>9</v>
      </c>
      <c r="C146" s="6" t="s">
        <v>47</v>
      </c>
      <c r="D146" s="6">
        <v>2.86</v>
      </c>
      <c r="E146" s="7">
        <v>1646.4135000000001</v>
      </c>
      <c r="G146" s="5">
        <v>9</v>
      </c>
      <c r="H146" s="6" t="s">
        <v>47</v>
      </c>
      <c r="I146" s="6">
        <v>3.08</v>
      </c>
      <c r="J146" s="7">
        <v>1636.9213</v>
      </c>
    </row>
    <row r="147" spans="2:15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4">
      <c r="B149" s="9">
        <v>1</v>
      </c>
      <c r="C149" s="10" t="s">
        <v>43</v>
      </c>
      <c r="D149" s="10">
        <v>4.04</v>
      </c>
      <c r="E149" s="11">
        <v>1109.4386999999999</v>
      </c>
      <c r="G149" s="9">
        <v>1</v>
      </c>
      <c r="H149" s="10" t="s">
        <v>43</v>
      </c>
      <c r="I149" s="10">
        <v>4.6500000000000004</v>
      </c>
      <c r="J149" s="11">
        <v>1083.6578</v>
      </c>
      <c r="L149" s="10" t="s">
        <v>43</v>
      </c>
      <c r="M149">
        <f t="shared" ref="M149:M157" si="25">(E160-E149)</f>
        <v>652.56619999999998</v>
      </c>
      <c r="N149">
        <f t="shared" ref="N149:N157" si="26">(J160-J149)</f>
        <v>515.16340000000014</v>
      </c>
      <c r="O149">
        <f t="shared" ref="O149:O157" si="27">(N149-M149)/J160</f>
        <v>-8.5940066343878754E-2</v>
      </c>
    </row>
    <row r="150" spans="2:15" ht="24">
      <c r="B150" s="9">
        <v>2</v>
      </c>
      <c r="C150" s="10" t="s">
        <v>44</v>
      </c>
      <c r="D150" s="10">
        <v>0.97</v>
      </c>
      <c r="E150" s="11">
        <v>265.38130000000001</v>
      </c>
      <c r="G150" s="9">
        <v>2</v>
      </c>
      <c r="H150" s="10" t="s">
        <v>44</v>
      </c>
      <c r="I150" s="10">
        <v>0.99</v>
      </c>
      <c r="J150" s="11">
        <v>231.97319999999999</v>
      </c>
      <c r="L150" s="10" t="s">
        <v>44</v>
      </c>
      <c r="M150">
        <f t="shared" si="25"/>
        <v>280.57169999999996</v>
      </c>
      <c r="N150">
        <f t="shared" si="26"/>
        <v>229.02420000000004</v>
      </c>
      <c r="O150">
        <f t="shared" si="27"/>
        <v>-0.11181733346001502</v>
      </c>
    </row>
    <row r="151" spans="2:15" ht="24">
      <c r="B151" s="9">
        <v>3</v>
      </c>
      <c r="C151" s="10" t="s">
        <v>39</v>
      </c>
      <c r="D151" s="10">
        <v>3.6</v>
      </c>
      <c r="E151" s="11">
        <v>987.77329999999995</v>
      </c>
      <c r="G151" s="9">
        <v>3</v>
      </c>
      <c r="H151" s="10" t="s">
        <v>39</v>
      </c>
      <c r="I151" s="10">
        <v>4.07</v>
      </c>
      <c r="J151" s="11">
        <v>949.10979999999995</v>
      </c>
      <c r="L151" s="10" t="s">
        <v>39</v>
      </c>
      <c r="M151">
        <f t="shared" si="25"/>
        <v>869.58230000000015</v>
      </c>
      <c r="N151">
        <f t="shared" si="26"/>
        <v>820.38030000000003</v>
      </c>
      <c r="O151">
        <f t="shared" si="27"/>
        <v>-2.7805750368425409E-2</v>
      </c>
    </row>
    <row r="152" spans="2:15" ht="24">
      <c r="B152" s="9">
        <v>4</v>
      </c>
      <c r="C152" s="10" t="s">
        <v>42</v>
      </c>
      <c r="D152" s="10">
        <v>6.09</v>
      </c>
      <c r="E152" s="11">
        <v>1671.3773000000001</v>
      </c>
      <c r="G152" s="9">
        <v>4</v>
      </c>
      <c r="H152" s="10" t="s">
        <v>42</v>
      </c>
      <c r="I152" s="10">
        <v>6.97</v>
      </c>
      <c r="J152" s="11">
        <v>1625.2520999999999</v>
      </c>
      <c r="L152" s="10" t="s">
        <v>42</v>
      </c>
      <c r="M152">
        <f t="shared" si="25"/>
        <v>1111.0248999999999</v>
      </c>
      <c r="N152">
        <f t="shared" si="26"/>
        <v>1078.6622</v>
      </c>
      <c r="O152">
        <f t="shared" si="27"/>
        <v>-1.1968833479670531E-2</v>
      </c>
    </row>
    <row r="153" spans="2:15" ht="24">
      <c r="B153" s="9">
        <v>5</v>
      </c>
      <c r="C153" s="10" t="s">
        <v>32</v>
      </c>
      <c r="D153" s="10">
        <v>7.88</v>
      </c>
      <c r="E153" s="11">
        <v>2160.6394</v>
      </c>
      <c r="G153" s="9">
        <v>5</v>
      </c>
      <c r="H153" s="10" t="s">
        <v>32</v>
      </c>
      <c r="I153" s="10">
        <v>8.94</v>
      </c>
      <c r="J153" s="11">
        <v>2085.4922000000001</v>
      </c>
      <c r="L153" s="10" t="s">
        <v>32</v>
      </c>
      <c r="M153">
        <f t="shared" si="25"/>
        <v>899.35469999999987</v>
      </c>
      <c r="N153">
        <f t="shared" si="26"/>
        <v>865.70019999999977</v>
      </c>
      <c r="O153">
        <f t="shared" si="27"/>
        <v>-1.1403695672298458E-2</v>
      </c>
    </row>
    <row r="154" spans="2:15" ht="24">
      <c r="B154" s="9">
        <v>6</v>
      </c>
      <c r="C154" s="10" t="s">
        <v>40</v>
      </c>
      <c r="D154" s="10">
        <v>8.18</v>
      </c>
      <c r="E154" s="11">
        <v>2243.5848999999998</v>
      </c>
      <c r="G154" s="9">
        <v>6</v>
      </c>
      <c r="H154" s="10" t="s">
        <v>40</v>
      </c>
      <c r="I154" s="10">
        <v>9.02</v>
      </c>
      <c r="J154" s="11">
        <v>2102.3881999999999</v>
      </c>
      <c r="L154" s="10" t="s">
        <v>40</v>
      </c>
      <c r="M154">
        <f t="shared" si="25"/>
        <v>1095.3888000000002</v>
      </c>
      <c r="N154">
        <f t="shared" si="26"/>
        <v>1045.0895</v>
      </c>
      <c r="O154">
        <f t="shared" si="27"/>
        <v>-1.5980828077034551E-2</v>
      </c>
    </row>
    <row r="155" spans="2:15" ht="24">
      <c r="B155" s="9">
        <v>7</v>
      </c>
      <c r="C155" s="10" t="s">
        <v>45</v>
      </c>
      <c r="D155" s="10">
        <v>9.85</v>
      </c>
      <c r="E155" s="11">
        <v>2702.0369000000001</v>
      </c>
      <c r="G155" s="9">
        <v>7</v>
      </c>
      <c r="H155" s="10" t="s">
        <v>45</v>
      </c>
      <c r="I155" s="10">
        <v>11.26</v>
      </c>
      <c r="J155" s="11">
        <v>2625.3076999999998</v>
      </c>
      <c r="L155" s="10" t="s">
        <v>45</v>
      </c>
      <c r="M155">
        <f t="shared" si="25"/>
        <v>1708.5621000000001</v>
      </c>
      <c r="N155">
        <f t="shared" si="26"/>
        <v>1715.4088000000006</v>
      </c>
      <c r="O155">
        <f t="shared" si="27"/>
        <v>1.5773202419463491E-3</v>
      </c>
    </row>
    <row r="156" spans="2:15" ht="24">
      <c r="B156" s="9">
        <v>8</v>
      </c>
      <c r="C156" s="10" t="s">
        <v>46</v>
      </c>
      <c r="D156" s="10">
        <v>9.36</v>
      </c>
      <c r="E156" s="11">
        <v>2567.7305999999999</v>
      </c>
      <c r="G156" s="9">
        <v>8</v>
      </c>
      <c r="H156" s="10" t="s">
        <v>46</v>
      </c>
      <c r="I156" s="10">
        <v>10.84</v>
      </c>
      <c r="J156" s="11">
        <v>2528.5970000000002</v>
      </c>
      <c r="L156" s="10" t="s">
        <v>46</v>
      </c>
      <c r="M156">
        <f t="shared" si="25"/>
        <v>2219.3492000000006</v>
      </c>
      <c r="N156">
        <f t="shared" si="26"/>
        <v>2240.0410999999999</v>
      </c>
      <c r="O156">
        <f t="shared" si="27"/>
        <v>4.339163418586818E-3</v>
      </c>
    </row>
    <row r="157" spans="2:15" ht="24">
      <c r="B157" s="5">
        <v>9</v>
      </c>
      <c r="C157" s="6" t="s">
        <v>47</v>
      </c>
      <c r="D157" s="6">
        <v>3.03</v>
      </c>
      <c r="E157" s="7">
        <v>829.81370000000004</v>
      </c>
      <c r="G157" s="5">
        <v>9</v>
      </c>
      <c r="H157" s="6" t="s">
        <v>47</v>
      </c>
      <c r="I157" s="6">
        <v>3.26</v>
      </c>
      <c r="J157" s="7">
        <v>760.37509999999997</v>
      </c>
      <c r="L157" s="6" t="s">
        <v>47</v>
      </c>
      <c r="M157">
        <f t="shared" si="25"/>
        <v>810.51599999999996</v>
      </c>
      <c r="N157">
        <f t="shared" si="26"/>
        <v>869.7645</v>
      </c>
      <c r="O157">
        <f t="shared" si="27"/>
        <v>3.6345660212168354E-2</v>
      </c>
    </row>
    <row r="158" spans="2:15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4">
      <c r="B160" s="9">
        <v>1</v>
      </c>
      <c r="C160" s="10" t="s">
        <v>43</v>
      </c>
      <c r="D160" s="10">
        <v>3.06</v>
      </c>
      <c r="E160" s="11">
        <v>1762.0048999999999</v>
      </c>
      <c r="G160" s="9">
        <v>1</v>
      </c>
      <c r="H160" s="10" t="s">
        <v>43</v>
      </c>
      <c r="I160" s="10">
        <v>3.01</v>
      </c>
      <c r="J160" s="11">
        <v>1598.8212000000001</v>
      </c>
    </row>
    <row r="161" spans="2:10" ht="24">
      <c r="B161" s="9">
        <v>2</v>
      </c>
      <c r="C161" s="10" t="s">
        <v>44</v>
      </c>
      <c r="D161" s="10">
        <v>0.95</v>
      </c>
      <c r="E161" s="11">
        <v>545.95299999999997</v>
      </c>
      <c r="G161" s="9">
        <v>2</v>
      </c>
      <c r="H161" s="10" t="s">
        <v>44</v>
      </c>
      <c r="I161" s="10">
        <v>0.87</v>
      </c>
      <c r="J161" s="11">
        <v>460.99740000000003</v>
      </c>
    </row>
    <row r="162" spans="2:10" ht="24">
      <c r="B162" s="9">
        <v>3</v>
      </c>
      <c r="C162" s="10" t="s">
        <v>39</v>
      </c>
      <c r="D162" s="10">
        <v>3.23</v>
      </c>
      <c r="E162" s="11">
        <v>1857.3556000000001</v>
      </c>
      <c r="G162" s="9">
        <v>3</v>
      </c>
      <c r="H162" s="10" t="s">
        <v>39</v>
      </c>
      <c r="I162" s="10">
        <v>3.33</v>
      </c>
      <c r="J162" s="11">
        <v>1769.4901</v>
      </c>
    </row>
    <row r="163" spans="2:10" ht="24">
      <c r="B163" s="9">
        <v>4</v>
      </c>
      <c r="C163" s="10" t="s">
        <v>42</v>
      </c>
      <c r="D163" s="10">
        <v>4.83</v>
      </c>
      <c r="E163" s="11">
        <v>2782.4022</v>
      </c>
      <c r="G163" s="9">
        <v>4</v>
      </c>
      <c r="H163" s="10" t="s">
        <v>42</v>
      </c>
      <c r="I163" s="10">
        <v>5.09</v>
      </c>
      <c r="J163" s="11">
        <v>2703.9142999999999</v>
      </c>
    </row>
    <row r="164" spans="2:10" ht="24">
      <c r="B164" s="9">
        <v>5</v>
      </c>
      <c r="C164" s="10" t="s">
        <v>32</v>
      </c>
      <c r="D164" s="10">
        <v>5.31</v>
      </c>
      <c r="E164" s="11">
        <v>3059.9940999999999</v>
      </c>
      <c r="G164" s="9">
        <v>5</v>
      </c>
      <c r="H164" s="10" t="s">
        <v>32</v>
      </c>
      <c r="I164" s="10">
        <v>5.56</v>
      </c>
      <c r="J164" s="11">
        <v>2951.1923999999999</v>
      </c>
    </row>
    <row r="165" spans="2:10" ht="24">
      <c r="B165" s="9">
        <v>6</v>
      </c>
      <c r="C165" s="10" t="s">
        <v>40</v>
      </c>
      <c r="D165" s="10">
        <v>5.8</v>
      </c>
      <c r="E165" s="11">
        <v>3338.9737</v>
      </c>
      <c r="G165" s="9">
        <v>6</v>
      </c>
      <c r="H165" s="10" t="s">
        <v>40</v>
      </c>
      <c r="I165" s="10">
        <v>5.93</v>
      </c>
      <c r="J165" s="11">
        <v>3147.4776999999999</v>
      </c>
    </row>
    <row r="166" spans="2:10" ht="24">
      <c r="B166" s="9">
        <v>7</v>
      </c>
      <c r="C166" s="10" t="s">
        <v>45</v>
      </c>
      <c r="D166" s="10">
        <v>7.66</v>
      </c>
      <c r="E166" s="11">
        <v>4410.5990000000002</v>
      </c>
      <c r="G166" s="9">
        <v>7</v>
      </c>
      <c r="H166" s="10" t="s">
        <v>45</v>
      </c>
      <c r="I166" s="10">
        <v>8.17</v>
      </c>
      <c r="J166" s="11">
        <v>4340.7165000000005</v>
      </c>
    </row>
    <row r="167" spans="2:10" ht="24">
      <c r="B167" s="9">
        <v>8</v>
      </c>
      <c r="C167" s="10" t="s">
        <v>46</v>
      </c>
      <c r="D167" s="10">
        <v>8.31</v>
      </c>
      <c r="E167" s="11">
        <v>4787.0798000000004</v>
      </c>
      <c r="G167" s="9">
        <v>8</v>
      </c>
      <c r="H167" s="10" t="s">
        <v>46</v>
      </c>
      <c r="I167" s="10">
        <v>8.98</v>
      </c>
      <c r="J167" s="11">
        <v>4768.6381000000001</v>
      </c>
    </row>
    <row r="168" spans="2:10" ht="24">
      <c r="B168" s="5">
        <v>9</v>
      </c>
      <c r="C168" s="6" t="s">
        <v>47</v>
      </c>
      <c r="D168" s="6">
        <v>2.85</v>
      </c>
      <c r="E168" s="7">
        <v>1640.3297</v>
      </c>
      <c r="G168" s="5">
        <v>9</v>
      </c>
      <c r="H168" s="6" t="s">
        <v>47</v>
      </c>
      <c r="I168" s="6">
        <v>3.07</v>
      </c>
      <c r="J168" s="7">
        <v>1630.1396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C7C8-B989-4ACB-AAFE-BE963943DD14}">
  <dimension ref="A1:Y168"/>
  <sheetViews>
    <sheetView topLeftCell="A50" workbookViewId="0">
      <selection activeCell="N64" sqref="N64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0</v>
      </c>
    </row>
    <row r="2" spans="1:25">
      <c r="A2" t="s">
        <v>1</v>
      </c>
      <c r="B2" t="s">
        <v>2</v>
      </c>
      <c r="C2" t="s">
        <v>3</v>
      </c>
    </row>
    <row r="3" spans="1:25">
      <c r="A3" s="1" t="s">
        <v>4</v>
      </c>
      <c r="B3" s="1" t="s">
        <v>5</v>
      </c>
      <c r="C3" s="1" t="s">
        <v>6</v>
      </c>
    </row>
    <row r="4" spans="1:25">
      <c r="A4" s="1" t="s">
        <v>7</v>
      </c>
      <c r="B4" s="1" t="s">
        <v>8</v>
      </c>
      <c r="C4" s="1" t="s">
        <v>9</v>
      </c>
    </row>
    <row r="5" spans="1:25">
      <c r="A5" s="1" t="s">
        <v>10</v>
      </c>
      <c r="B5" s="1" t="s">
        <v>11</v>
      </c>
      <c r="C5" s="1" t="s">
        <v>6</v>
      </c>
    </row>
    <row r="6" spans="1:25">
      <c r="A6" t="s">
        <v>12</v>
      </c>
      <c r="B6" t="s">
        <v>13</v>
      </c>
      <c r="C6" t="s">
        <v>14</v>
      </c>
    </row>
    <row r="7" spans="1:25">
      <c r="A7" s="1" t="s">
        <v>15</v>
      </c>
      <c r="B7" s="1" t="s">
        <v>16</v>
      </c>
      <c r="C7" s="1" t="s">
        <v>9</v>
      </c>
    </row>
    <row r="8" spans="1:25">
      <c r="A8" s="1" t="s">
        <v>17</v>
      </c>
      <c r="B8" s="1" t="s">
        <v>18</v>
      </c>
      <c r="C8" s="1" t="s">
        <v>9</v>
      </c>
    </row>
    <row r="9" spans="1:25">
      <c r="A9" s="1" t="s">
        <v>19</v>
      </c>
      <c r="B9" s="1" t="s">
        <v>20</v>
      </c>
      <c r="C9" s="1" t="s">
        <v>21</v>
      </c>
    </row>
    <row r="10" spans="1:25">
      <c r="A10" t="s">
        <v>22</v>
      </c>
      <c r="B10" t="s">
        <v>23</v>
      </c>
      <c r="C10" t="s">
        <v>3</v>
      </c>
    </row>
    <row r="11" spans="1:25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>
      <c r="A13" t="s">
        <v>33</v>
      </c>
      <c r="B13">
        <v>4.9377800000000001</v>
      </c>
    </row>
    <row r="15" spans="1:25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4">
      <c r="B17" s="9">
        <v>1</v>
      </c>
      <c r="C17" s="10" t="s">
        <v>43</v>
      </c>
      <c r="D17" s="10">
        <v>3.19</v>
      </c>
      <c r="E17" s="11">
        <v>1545.9108000000001</v>
      </c>
      <c r="F17" s="10"/>
      <c r="G17" s="9">
        <v>1</v>
      </c>
      <c r="H17" s="10" t="s">
        <v>43</v>
      </c>
      <c r="I17" s="10">
        <v>3.06</v>
      </c>
      <c r="J17" s="11">
        <v>1397.1742999999999</v>
      </c>
      <c r="L17" s="10" t="s">
        <v>43</v>
      </c>
      <c r="M17">
        <f>(E28-E17)</f>
        <v>197.38149999999996</v>
      </c>
      <c r="N17">
        <f>(J28-J17)</f>
        <v>246.99980000000005</v>
      </c>
      <c r="O17">
        <f>(N17-M17)/J28</f>
        <v>3.0178251804355811E-2</v>
      </c>
      <c r="R17" s="10" t="s">
        <v>43</v>
      </c>
      <c r="S17">
        <f t="shared" ref="S17:S24" si="0">O17</f>
        <v>3.0178251804355811E-2</v>
      </c>
      <c r="T17">
        <f t="shared" ref="T17:T24" si="1">O39</f>
        <v>-4.0606563628890389E-2</v>
      </c>
      <c r="U17">
        <f>O61</f>
        <v>-2.9625726559680481E-2</v>
      </c>
      <c r="V17">
        <f>O83</f>
        <v>-4.0345523014045884E-2</v>
      </c>
      <c r="W17">
        <f>O105</f>
        <v>-4.234799360817549E-2</v>
      </c>
      <c r="X17">
        <f>O127</f>
        <v>-7.031764189970266E-2</v>
      </c>
      <c r="Y17">
        <f>O149</f>
        <v>-6.7505139765420052E-2</v>
      </c>
    </row>
    <row r="18" spans="2:25" ht="24">
      <c r="B18" s="9">
        <v>2</v>
      </c>
      <c r="C18" s="10" t="s">
        <v>44</v>
      </c>
      <c r="D18" s="10">
        <v>0.9</v>
      </c>
      <c r="E18" s="11">
        <v>434.75220000000002</v>
      </c>
      <c r="F18" s="10"/>
      <c r="G18" s="9">
        <v>2</v>
      </c>
      <c r="H18" s="10" t="s">
        <v>44</v>
      </c>
      <c r="I18" s="10">
        <v>0.79</v>
      </c>
      <c r="J18" s="11">
        <v>360.48070000000001</v>
      </c>
      <c r="L18" s="10" t="s">
        <v>44</v>
      </c>
      <c r="M18">
        <f t="shared" ref="M18:M25" si="2">(E29-E18)</f>
        <v>91.407000000000039</v>
      </c>
      <c r="N18">
        <f t="shared" ref="N18:N25" si="3">(J29-J18)</f>
        <v>108.6506</v>
      </c>
      <c r="O18">
        <f t="shared" ref="O18:O25" si="4">(N18-M18)/J29</f>
        <v>3.6756447502010542E-2</v>
      </c>
      <c r="R18" s="10" t="s">
        <v>44</v>
      </c>
      <c r="S18">
        <f t="shared" si="0"/>
        <v>3.6756447502010542E-2</v>
      </c>
      <c r="T18">
        <f t="shared" si="1"/>
        <v>-4.5068409709050683E-2</v>
      </c>
      <c r="U18">
        <f t="shared" ref="U18:U25" si="5">O62</f>
        <v>-4.0029198851288812E-2</v>
      </c>
      <c r="V18">
        <f t="shared" ref="V18:V25" si="6">O84</f>
        <v>-5.3935249687652037E-2</v>
      </c>
      <c r="W18">
        <f t="shared" ref="W18:W25" si="7">O106</f>
        <v>-5.2140048594078711E-2</v>
      </c>
      <c r="X18">
        <f t="shared" ref="X18:X25" si="8">O128</f>
        <v>-9.4699254670989483E-2</v>
      </c>
      <c r="Y18">
        <f t="shared" ref="Y18:Y25" si="9">O150</f>
        <v>-8.9870199373137186E-2</v>
      </c>
    </row>
    <row r="19" spans="2:25" ht="24">
      <c r="B19" s="9">
        <v>3</v>
      </c>
      <c r="C19" s="10" t="s">
        <v>39</v>
      </c>
      <c r="D19" s="10">
        <v>3.16</v>
      </c>
      <c r="E19" s="11">
        <v>1532.7977000000001</v>
      </c>
      <c r="F19" s="10"/>
      <c r="G19" s="9">
        <v>3</v>
      </c>
      <c r="H19" s="10" t="s">
        <v>39</v>
      </c>
      <c r="I19" s="10">
        <v>3.19</v>
      </c>
      <c r="J19" s="11">
        <v>1458.6708000000001</v>
      </c>
      <c r="L19" s="10" t="s">
        <v>39</v>
      </c>
      <c r="M19">
        <f t="shared" si="2"/>
        <v>270.6123</v>
      </c>
      <c r="N19">
        <f>(J30-J19)</f>
        <v>288.78279999999995</v>
      </c>
      <c r="O19">
        <f>(N19-M19)/J30</f>
        <v>1.0398273235981742E-2</v>
      </c>
      <c r="R19" s="10" t="s">
        <v>39</v>
      </c>
      <c r="S19">
        <f t="shared" si="0"/>
        <v>1.0398273235981742E-2</v>
      </c>
      <c r="T19">
        <f t="shared" si="1"/>
        <v>-9.6890259078209039E-3</v>
      </c>
      <c r="U19">
        <f t="shared" si="5"/>
        <v>-7.2710061166159495E-3</v>
      </c>
      <c r="V19">
        <f t="shared" si="6"/>
        <v>-1.1943687204933525E-2</v>
      </c>
      <c r="W19">
        <f t="shared" si="7"/>
        <v>-1.1387477654746661E-2</v>
      </c>
      <c r="X19">
        <f t="shared" si="8"/>
        <v>-2.0230884620517618E-2</v>
      </c>
      <c r="Y19">
        <f t="shared" si="9"/>
        <v>-1.6036502114258579E-2</v>
      </c>
    </row>
    <row r="20" spans="2:25" ht="24">
      <c r="B20" s="9">
        <v>4</v>
      </c>
      <c r="C20" s="10" t="s">
        <v>42</v>
      </c>
      <c r="D20" s="10">
        <v>5.05</v>
      </c>
      <c r="E20" s="11">
        <v>2447.5882999999999</v>
      </c>
      <c r="F20" s="10"/>
      <c r="G20" s="9">
        <v>4</v>
      </c>
      <c r="H20" s="10" t="s">
        <v>42</v>
      </c>
      <c r="I20" s="10">
        <v>5.18</v>
      </c>
      <c r="J20" s="11">
        <v>2366.4638</v>
      </c>
      <c r="L20" s="10" t="s">
        <v>42</v>
      </c>
      <c r="M20">
        <f t="shared" si="2"/>
        <v>340.17440000000033</v>
      </c>
      <c r="N20">
        <f t="shared" si="3"/>
        <v>368.14040000000023</v>
      </c>
      <c r="O20">
        <f t="shared" si="4"/>
        <v>1.0226708494048203E-2</v>
      </c>
      <c r="R20" s="10" t="s">
        <v>42</v>
      </c>
      <c r="S20">
        <f>O20</f>
        <v>1.0226708494048203E-2</v>
      </c>
      <c r="T20">
        <f>O42</f>
        <v>-7.4516357888011655E-4</v>
      </c>
      <c r="U20">
        <f t="shared" si="5"/>
        <v>8.9910052626643148E-4</v>
      </c>
      <c r="V20">
        <f t="shared" si="6"/>
        <v>-3.5683946657135705E-3</v>
      </c>
      <c r="W20">
        <f t="shared" si="7"/>
        <v>-3.1836091178659575E-3</v>
      </c>
      <c r="X20">
        <f t="shared" si="8"/>
        <v>-6.5532021574736914E-3</v>
      </c>
      <c r="Y20">
        <f t="shared" si="9"/>
        <v>-9.6685013596081587E-3</v>
      </c>
    </row>
    <row r="21" spans="2:25" ht="24">
      <c r="B21" s="9">
        <v>5</v>
      </c>
      <c r="C21" s="10" t="s">
        <v>32</v>
      </c>
      <c r="D21" s="10">
        <v>5.89</v>
      </c>
      <c r="E21" s="11">
        <v>2854.8620000000001</v>
      </c>
      <c r="F21" s="10"/>
      <c r="G21" s="9">
        <v>5</v>
      </c>
      <c r="H21" s="10" t="s">
        <v>32</v>
      </c>
      <c r="I21" s="10">
        <v>5.94</v>
      </c>
      <c r="J21" s="11">
        <v>2714.0392999999999</v>
      </c>
      <c r="L21" s="10" t="s">
        <v>32</v>
      </c>
      <c r="M21">
        <f t="shared" si="2"/>
        <v>256.67689999999993</v>
      </c>
      <c r="N21">
        <f>(J32-J21)</f>
        <v>282.88950000000023</v>
      </c>
      <c r="O21">
        <f t="shared" si="4"/>
        <v>8.7464874040385256E-3</v>
      </c>
      <c r="R21" s="10" t="s">
        <v>32</v>
      </c>
      <c r="S21">
        <f t="shared" si="0"/>
        <v>8.7464874040385256E-3</v>
      </c>
      <c r="T21">
        <f t="shared" si="1"/>
        <v>4.421367562352208E-4</v>
      </c>
      <c r="U21">
        <f t="shared" si="5"/>
        <v>-4.4053596022174376E-3</v>
      </c>
      <c r="V21">
        <f t="shared" si="6"/>
        <v>3.2110927974842655E-4</v>
      </c>
      <c r="W21">
        <f t="shared" si="7"/>
        <v>-3.213741401131441E-3</v>
      </c>
      <c r="X21">
        <f t="shared" si="8"/>
        <v>-7.8674389959040025E-3</v>
      </c>
      <c r="Y21">
        <f t="shared" si="9"/>
        <v>-6.3092117093266707E-3</v>
      </c>
    </row>
    <row r="22" spans="2:25" ht="24">
      <c r="B22" s="9">
        <v>6</v>
      </c>
      <c r="C22" s="10" t="s">
        <v>40</v>
      </c>
      <c r="D22" s="10">
        <v>6.1</v>
      </c>
      <c r="E22" s="11">
        <v>2957.5574999999999</v>
      </c>
      <c r="F22" s="10"/>
      <c r="G22" s="9">
        <v>6</v>
      </c>
      <c r="H22" s="10" t="s">
        <v>40</v>
      </c>
      <c r="I22" s="10">
        <v>6.1</v>
      </c>
      <c r="J22" s="11">
        <v>2790.1387</v>
      </c>
      <c r="L22" s="10" t="s">
        <v>40</v>
      </c>
      <c r="M22">
        <f t="shared" si="2"/>
        <v>366.82410000000027</v>
      </c>
      <c r="N22">
        <f t="shared" si="3"/>
        <v>361.34209999999985</v>
      </c>
      <c r="O22">
        <f t="shared" si="4"/>
        <v>-1.739499729777959E-3</v>
      </c>
      <c r="R22" s="10" t="s">
        <v>40</v>
      </c>
      <c r="S22">
        <f t="shared" si="0"/>
        <v>-1.739499729777959E-3</v>
      </c>
      <c r="T22">
        <f t="shared" si="1"/>
        <v>-1.1269428820101785E-2</v>
      </c>
      <c r="U22">
        <f t="shared" si="5"/>
        <v>-1.0711542778858392E-2</v>
      </c>
      <c r="V22">
        <f t="shared" si="6"/>
        <v>-1.3578668223164975E-2</v>
      </c>
      <c r="W22">
        <f t="shared" si="7"/>
        <v>-6.7233101873776799E-3</v>
      </c>
      <c r="X22">
        <f t="shared" si="8"/>
        <v>-9.4899670995606256E-3</v>
      </c>
      <c r="Y22">
        <f t="shared" si="9"/>
        <v>-9.6939548448433804E-3</v>
      </c>
    </row>
    <row r="23" spans="2:25" ht="24">
      <c r="B23" s="9">
        <v>7</v>
      </c>
      <c r="C23" s="10" t="s">
        <v>45</v>
      </c>
      <c r="D23" s="10">
        <v>7.81</v>
      </c>
      <c r="E23" s="11">
        <v>3783.5706</v>
      </c>
      <c r="F23" s="10"/>
      <c r="G23" s="9">
        <v>7</v>
      </c>
      <c r="H23" s="10" t="s">
        <v>45</v>
      </c>
      <c r="I23" s="10">
        <v>8.1199999999999992</v>
      </c>
      <c r="J23" s="11">
        <v>3711.3559</v>
      </c>
      <c r="L23" s="10" t="s">
        <v>45</v>
      </c>
      <c r="M23">
        <f t="shared" si="2"/>
        <v>605.32849999999962</v>
      </c>
      <c r="N23">
        <f t="shared" si="3"/>
        <v>606.80740000000014</v>
      </c>
      <c r="O23">
        <f t="shared" si="4"/>
        <v>3.4248357397704751E-4</v>
      </c>
      <c r="R23" s="10" t="s">
        <v>45</v>
      </c>
      <c r="S23">
        <f t="shared" si="0"/>
        <v>3.4248357397704751E-4</v>
      </c>
      <c r="T23">
        <f t="shared" si="1"/>
        <v>-3.25272073536798E-4</v>
      </c>
      <c r="U23">
        <f t="shared" si="5"/>
        <v>-6.6560277992036207E-4</v>
      </c>
      <c r="V23">
        <f t="shared" si="6"/>
        <v>-3.7677556426527831E-4</v>
      </c>
      <c r="W23">
        <f t="shared" si="7"/>
        <v>5.7760302682572067E-4</v>
      </c>
      <c r="X23">
        <f t="shared" si="8"/>
        <v>3.2818201432054952E-3</v>
      </c>
      <c r="Y23">
        <f t="shared" si="9"/>
        <v>3.3843077803248247E-3</v>
      </c>
    </row>
    <row r="24" spans="2:25" ht="24">
      <c r="B24" s="9">
        <v>8</v>
      </c>
      <c r="C24" s="10" t="s">
        <v>46</v>
      </c>
      <c r="D24" s="10">
        <v>8.17</v>
      </c>
      <c r="E24" s="11">
        <v>3959.2103999999999</v>
      </c>
      <c r="F24" s="10"/>
      <c r="G24" s="9">
        <v>8</v>
      </c>
      <c r="H24" s="10" t="s">
        <v>46</v>
      </c>
      <c r="I24" s="10">
        <v>8.67</v>
      </c>
      <c r="J24" s="11">
        <v>3963.3586</v>
      </c>
      <c r="L24" s="10" t="s">
        <v>46</v>
      </c>
      <c r="M24">
        <f t="shared" si="2"/>
        <v>846.35270000000037</v>
      </c>
      <c r="N24">
        <f t="shared" si="3"/>
        <v>857.05489999999963</v>
      </c>
      <c r="O24">
        <f t="shared" si="4"/>
        <v>2.220182978078388E-3</v>
      </c>
      <c r="R24" s="10" t="s">
        <v>46</v>
      </c>
      <c r="S24">
        <f t="shared" si="0"/>
        <v>2.220182978078388E-3</v>
      </c>
      <c r="T24">
        <f t="shared" si="1"/>
        <v>4.7448250135345106E-3</v>
      </c>
      <c r="U24">
        <f t="shared" si="5"/>
        <v>2.2601366458004702E-3</v>
      </c>
      <c r="V24">
        <f t="shared" si="6"/>
        <v>3.0502174921078601E-3</v>
      </c>
      <c r="W24">
        <f t="shared" si="7"/>
        <v>6.9573103558049606E-3</v>
      </c>
      <c r="X24">
        <f t="shared" si="8"/>
        <v>8.6654231158837663E-3</v>
      </c>
      <c r="Y24">
        <f t="shared" si="9"/>
        <v>7.9740669359549508E-3</v>
      </c>
    </row>
    <row r="25" spans="2:25" ht="24">
      <c r="B25" s="5">
        <v>9</v>
      </c>
      <c r="C25" s="6" t="s">
        <v>47</v>
      </c>
      <c r="D25" s="6">
        <v>2.72</v>
      </c>
      <c r="E25" s="7">
        <v>1320.2361000000001</v>
      </c>
      <c r="F25" s="10"/>
      <c r="G25" s="5">
        <v>9</v>
      </c>
      <c r="H25" s="6" t="s">
        <v>47</v>
      </c>
      <c r="I25" s="6">
        <v>2.97</v>
      </c>
      <c r="J25" s="7">
        <v>1357.7154</v>
      </c>
      <c r="L25" s="6" t="s">
        <v>47</v>
      </c>
      <c r="M25">
        <f t="shared" si="2"/>
        <v>322.51729999999998</v>
      </c>
      <c r="N25">
        <f t="shared" si="3"/>
        <v>336.89580000000001</v>
      </c>
      <c r="O25">
        <f t="shared" si="4"/>
        <v>8.4848371118991951E-3</v>
      </c>
      <c r="R25" s="6" t="s">
        <v>47</v>
      </c>
      <c r="S25">
        <f>O25</f>
        <v>8.4848371118991951E-3</v>
      </c>
      <c r="T25">
        <f>O47</f>
        <v>3.2381520797521719E-2</v>
      </c>
      <c r="U25">
        <f t="shared" si="5"/>
        <v>2.179496971181373E-2</v>
      </c>
      <c r="V25">
        <f t="shared" si="6"/>
        <v>3.325598237999243E-2</v>
      </c>
      <c r="W25">
        <f t="shared" si="7"/>
        <v>3.7818895730567036E-2</v>
      </c>
      <c r="X25">
        <f t="shared" si="8"/>
        <v>4.5056709799957323E-2</v>
      </c>
      <c r="Y25">
        <f t="shared" si="9"/>
        <v>4.0915606267943633E-2</v>
      </c>
    </row>
    <row r="26" spans="2:25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4">
      <c r="B28" s="9">
        <v>1</v>
      </c>
      <c r="C28" s="10" t="s">
        <v>43</v>
      </c>
      <c r="D28" s="10">
        <v>3.18</v>
      </c>
      <c r="E28" s="11">
        <v>1743.2923000000001</v>
      </c>
      <c r="G28" s="9">
        <v>1</v>
      </c>
      <c r="H28" s="10" t="s">
        <v>43</v>
      </c>
      <c r="I28" s="10">
        <v>3.07</v>
      </c>
      <c r="J28" s="11">
        <v>1644.1741</v>
      </c>
    </row>
    <row r="29" spans="2:25" ht="24">
      <c r="B29" s="9">
        <v>2</v>
      </c>
      <c r="C29" s="10" t="s">
        <v>44</v>
      </c>
      <c r="D29" s="10">
        <v>0.96</v>
      </c>
      <c r="E29" s="11">
        <v>526.15920000000006</v>
      </c>
      <c r="G29" s="9">
        <v>2</v>
      </c>
      <c r="H29" s="10" t="s">
        <v>44</v>
      </c>
      <c r="I29" s="10">
        <v>0.88</v>
      </c>
      <c r="J29" s="11">
        <v>469.13130000000001</v>
      </c>
    </row>
    <row r="30" spans="2:25" ht="24">
      <c r="B30" s="9">
        <v>3</v>
      </c>
      <c r="C30" s="10" t="s">
        <v>39</v>
      </c>
      <c r="D30" s="10">
        <v>3.29</v>
      </c>
      <c r="E30" s="11">
        <v>1803.41</v>
      </c>
      <c r="G30" s="9">
        <v>3</v>
      </c>
      <c r="H30" s="10" t="s">
        <v>39</v>
      </c>
      <c r="I30" s="10">
        <v>3.26</v>
      </c>
      <c r="J30" s="11">
        <v>1747.4536000000001</v>
      </c>
    </row>
    <row r="31" spans="2:25" ht="24">
      <c r="B31" s="9">
        <v>4</v>
      </c>
      <c r="C31" s="10" t="s">
        <v>42</v>
      </c>
      <c r="D31" s="10">
        <v>5.08</v>
      </c>
      <c r="E31" s="11">
        <v>2787.7627000000002</v>
      </c>
      <c r="G31" s="9">
        <v>4</v>
      </c>
      <c r="H31" s="10" t="s">
        <v>42</v>
      </c>
      <c r="I31" s="10">
        <v>5.0999999999999996</v>
      </c>
      <c r="J31" s="11">
        <v>2734.6042000000002</v>
      </c>
    </row>
    <row r="32" spans="2:25" ht="24">
      <c r="B32" s="9">
        <v>5</v>
      </c>
      <c r="C32" s="10" t="s">
        <v>32</v>
      </c>
      <c r="D32" s="10">
        <v>5.67</v>
      </c>
      <c r="E32" s="11">
        <v>3111.5389</v>
      </c>
      <c r="G32" s="9">
        <v>5</v>
      </c>
      <c r="H32" s="10" t="s">
        <v>32</v>
      </c>
      <c r="I32" s="10">
        <v>5.59</v>
      </c>
      <c r="J32" s="11">
        <v>2996.9288000000001</v>
      </c>
    </row>
    <row r="33" spans="2:15" ht="24">
      <c r="B33" s="9">
        <v>6</v>
      </c>
      <c r="C33" s="10" t="s">
        <v>40</v>
      </c>
      <c r="D33" s="10">
        <v>6.06</v>
      </c>
      <c r="E33" s="11">
        <v>3324.3816000000002</v>
      </c>
      <c r="G33" s="9">
        <v>6</v>
      </c>
      <c r="H33" s="10" t="s">
        <v>40</v>
      </c>
      <c r="I33" s="10">
        <v>5.88</v>
      </c>
      <c r="J33" s="11">
        <v>3151.4807999999998</v>
      </c>
    </row>
    <row r="34" spans="2:15" ht="24">
      <c r="B34" s="9">
        <v>7</v>
      </c>
      <c r="C34" s="10" t="s">
        <v>45</v>
      </c>
      <c r="D34" s="10">
        <v>8</v>
      </c>
      <c r="E34" s="11">
        <v>4388.8990999999996</v>
      </c>
      <c r="G34" s="9">
        <v>7</v>
      </c>
      <c r="H34" s="10" t="s">
        <v>45</v>
      </c>
      <c r="I34" s="10">
        <v>8.06</v>
      </c>
      <c r="J34" s="11">
        <v>4318.1633000000002</v>
      </c>
    </row>
    <row r="35" spans="2:15" ht="24">
      <c r="B35" s="9">
        <v>8</v>
      </c>
      <c r="C35" s="10" t="s">
        <v>46</v>
      </c>
      <c r="D35" s="10">
        <v>8.76</v>
      </c>
      <c r="E35" s="11">
        <v>4805.5631000000003</v>
      </c>
      <c r="G35" s="9">
        <v>8</v>
      </c>
      <c r="H35" s="10" t="s">
        <v>46</v>
      </c>
      <c r="I35" s="10">
        <v>9</v>
      </c>
      <c r="J35" s="11">
        <v>4820.4134999999997</v>
      </c>
    </row>
    <row r="36" spans="2:15" ht="24">
      <c r="B36" s="5">
        <v>9</v>
      </c>
      <c r="C36" s="6" t="s">
        <v>47</v>
      </c>
      <c r="D36" s="6">
        <v>3</v>
      </c>
      <c r="E36" s="7">
        <v>1642.7534000000001</v>
      </c>
      <c r="G36" s="5">
        <v>9</v>
      </c>
      <c r="H36" s="6" t="s">
        <v>47</v>
      </c>
      <c r="I36" s="6">
        <v>3.16</v>
      </c>
      <c r="J36" s="7">
        <v>1694.6112000000001</v>
      </c>
    </row>
    <row r="37" spans="2:15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4">
      <c r="B39" s="9">
        <v>1</v>
      </c>
      <c r="C39" s="10" t="s">
        <v>43</v>
      </c>
      <c r="D39" s="10">
        <v>3.77</v>
      </c>
      <c r="E39" s="11">
        <v>1401.7572</v>
      </c>
      <c r="G39" s="9">
        <v>1</v>
      </c>
      <c r="H39" s="10" t="s">
        <v>43</v>
      </c>
      <c r="I39" s="10">
        <v>4.16</v>
      </c>
      <c r="J39" s="11">
        <v>1311.9567</v>
      </c>
      <c r="L39" s="10" t="s">
        <v>43</v>
      </c>
      <c r="M39">
        <f t="shared" ref="M39:M47" si="10">(E50-E39)</f>
        <v>378.99139999999989</v>
      </c>
      <c r="N39">
        <f t="shared" ref="N39:N47" si="11">(J50-J39)</f>
        <v>313.00720000000001</v>
      </c>
      <c r="O39">
        <f>(N39-M39)/J50</f>
        <v>-4.0606563628890389E-2</v>
      </c>
    </row>
    <row r="40" spans="2:15" ht="24">
      <c r="B40" s="9">
        <v>2</v>
      </c>
      <c r="C40" s="10" t="s">
        <v>44</v>
      </c>
      <c r="D40" s="10">
        <v>1</v>
      </c>
      <c r="E40" s="11">
        <v>373.74130000000002</v>
      </c>
      <c r="G40" s="9">
        <v>2</v>
      </c>
      <c r="H40" s="10" t="s">
        <v>44</v>
      </c>
      <c r="I40" s="10">
        <v>1.02</v>
      </c>
      <c r="J40" s="11">
        <v>320.27699999999999</v>
      </c>
      <c r="L40" s="10" t="s">
        <v>44</v>
      </c>
      <c r="M40">
        <f t="shared" si="10"/>
        <v>174.35669999999993</v>
      </c>
      <c r="N40">
        <f t="shared" si="11"/>
        <v>153.02570000000003</v>
      </c>
      <c r="O40">
        <f t="shared" ref="O40:O47" si="12">(N40-M40)/J51</f>
        <v>-4.5068409709050683E-2</v>
      </c>
    </row>
    <row r="41" spans="2:15" ht="24">
      <c r="B41" s="9">
        <v>3</v>
      </c>
      <c r="C41" s="10" t="s">
        <v>39</v>
      </c>
      <c r="D41" s="10">
        <v>3.59</v>
      </c>
      <c r="E41" s="11">
        <v>1333.8652999999999</v>
      </c>
      <c r="G41" s="9">
        <v>3</v>
      </c>
      <c r="H41" s="10" t="s">
        <v>39</v>
      </c>
      <c r="I41" s="10">
        <v>4.03</v>
      </c>
      <c r="J41" s="11">
        <v>1270.9757999999999</v>
      </c>
      <c r="L41" s="10" t="s">
        <v>39</v>
      </c>
      <c r="M41">
        <f>(E52-E41)</f>
        <v>510.80950000000007</v>
      </c>
      <c r="N41">
        <f>(J52-J41)</f>
        <v>493.71140000000014</v>
      </c>
      <c r="O41">
        <f>(N41-M41)/J52</f>
        <v>-9.6890259078209039E-3</v>
      </c>
    </row>
    <row r="42" spans="2:15" ht="24">
      <c r="B42" s="9">
        <v>4</v>
      </c>
      <c r="C42" s="10" t="s">
        <v>42</v>
      </c>
      <c r="D42" s="10">
        <v>5.8</v>
      </c>
      <c r="E42" s="11">
        <v>2155.4414999999999</v>
      </c>
      <c r="G42" s="9">
        <v>4</v>
      </c>
      <c r="H42" s="10" t="s">
        <v>42</v>
      </c>
      <c r="I42" s="10">
        <v>6.63</v>
      </c>
      <c r="J42" s="11">
        <v>2090.7889</v>
      </c>
      <c r="L42" s="10" t="s">
        <v>42</v>
      </c>
      <c r="M42">
        <f t="shared" si="10"/>
        <v>641.51859999999988</v>
      </c>
      <c r="N42">
        <f t="shared" si="11"/>
        <v>639.48410000000013</v>
      </c>
      <c r="O42">
        <f t="shared" si="12"/>
        <v>-7.4516357888011655E-4</v>
      </c>
    </row>
    <row r="43" spans="2:15" ht="24">
      <c r="B43" s="9">
        <v>5</v>
      </c>
      <c r="C43" s="10" t="s">
        <v>32</v>
      </c>
      <c r="D43" s="10">
        <v>7.04</v>
      </c>
      <c r="E43" s="11">
        <v>2618.5239000000001</v>
      </c>
      <c r="G43" s="9">
        <v>5</v>
      </c>
      <c r="H43" s="10" t="s">
        <v>32</v>
      </c>
      <c r="I43" s="10">
        <v>7.89</v>
      </c>
      <c r="J43" s="11">
        <v>2488.9211</v>
      </c>
      <c r="L43" s="10" t="s">
        <v>32</v>
      </c>
      <c r="M43">
        <f t="shared" si="10"/>
        <v>491.86940000000004</v>
      </c>
      <c r="N43">
        <f>(J54-J43)</f>
        <v>493.1878999999999</v>
      </c>
      <c r="O43">
        <f t="shared" si="12"/>
        <v>4.421367562352208E-4</v>
      </c>
    </row>
    <row r="44" spans="2:15" ht="24">
      <c r="B44" s="9">
        <v>6</v>
      </c>
      <c r="C44" s="10" t="s">
        <v>40</v>
      </c>
      <c r="D44" s="10">
        <v>7.36</v>
      </c>
      <c r="E44" s="11">
        <v>2738.3955999999998</v>
      </c>
      <c r="G44" s="9">
        <v>6</v>
      </c>
      <c r="H44" s="10" t="s">
        <v>40</v>
      </c>
      <c r="I44" s="10">
        <v>8.16</v>
      </c>
      <c r="J44" s="11">
        <v>2575.9335999999998</v>
      </c>
      <c r="L44" s="10" t="s">
        <v>40</v>
      </c>
      <c r="M44">
        <f t="shared" si="10"/>
        <v>625.22389999999996</v>
      </c>
      <c r="N44">
        <f t="shared" si="11"/>
        <v>589.55070000000023</v>
      </c>
      <c r="O44">
        <f t="shared" si="12"/>
        <v>-1.1269428820101785E-2</v>
      </c>
    </row>
    <row r="45" spans="2:15" ht="24">
      <c r="B45" s="9">
        <v>7</v>
      </c>
      <c r="C45" s="10" t="s">
        <v>45</v>
      </c>
      <c r="D45" s="10">
        <v>9.2200000000000006</v>
      </c>
      <c r="E45" s="11">
        <v>3429.9357</v>
      </c>
      <c r="G45" s="9">
        <v>7</v>
      </c>
      <c r="H45" s="10" t="s">
        <v>45</v>
      </c>
      <c r="I45" s="10">
        <v>10.66</v>
      </c>
      <c r="J45" s="11">
        <v>3362.3116</v>
      </c>
      <c r="L45" s="10" t="s">
        <v>45</v>
      </c>
      <c r="M45">
        <f t="shared" si="10"/>
        <v>979.77419999999984</v>
      </c>
      <c r="N45">
        <f t="shared" si="11"/>
        <v>978.36229999999978</v>
      </c>
      <c r="O45">
        <f t="shared" si="12"/>
        <v>-3.25272073536798E-4</v>
      </c>
    </row>
    <row r="46" spans="2:15" ht="24">
      <c r="B46" s="9">
        <v>8</v>
      </c>
      <c r="C46" s="10" t="s">
        <v>46</v>
      </c>
      <c r="D46" s="10">
        <v>9.18</v>
      </c>
      <c r="E46" s="11">
        <v>3415.1774</v>
      </c>
      <c r="G46" s="9">
        <v>8</v>
      </c>
      <c r="H46" s="10" t="s">
        <v>46</v>
      </c>
      <c r="I46" s="10">
        <v>10.82</v>
      </c>
      <c r="J46" s="11">
        <v>3412.6404000000002</v>
      </c>
      <c r="L46" s="10" t="s">
        <v>46</v>
      </c>
      <c r="M46">
        <f t="shared" si="10"/>
        <v>1379.0449999999996</v>
      </c>
      <c r="N46">
        <f t="shared" si="11"/>
        <v>1401.8890999999994</v>
      </c>
      <c r="O46">
        <f t="shared" si="12"/>
        <v>4.7448250135345106E-3</v>
      </c>
    </row>
    <row r="47" spans="2:15" ht="24">
      <c r="B47" s="5">
        <v>9</v>
      </c>
      <c r="C47" s="6" t="s">
        <v>47</v>
      </c>
      <c r="D47" s="6">
        <v>3.03</v>
      </c>
      <c r="E47" s="7">
        <v>1127.3382999999999</v>
      </c>
      <c r="G47" s="5">
        <v>9</v>
      </c>
      <c r="H47" s="6" t="s">
        <v>47</v>
      </c>
      <c r="I47" s="6">
        <v>3.65</v>
      </c>
      <c r="J47" s="7">
        <v>1150.6116</v>
      </c>
      <c r="L47" s="6" t="s">
        <v>47</v>
      </c>
      <c r="M47">
        <f t="shared" si="10"/>
        <v>492.3561000000002</v>
      </c>
      <c r="N47">
        <f t="shared" si="11"/>
        <v>547.33830000000012</v>
      </c>
      <c r="O47">
        <f t="shared" si="12"/>
        <v>3.2381520797521719E-2</v>
      </c>
    </row>
    <row r="48" spans="2:15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4">
      <c r="B50" s="9">
        <v>1</v>
      </c>
      <c r="C50" s="10" t="s">
        <v>43</v>
      </c>
      <c r="D50" s="10">
        <v>3.23</v>
      </c>
      <c r="E50" s="11">
        <v>1780.7485999999999</v>
      </c>
      <c r="G50" s="9">
        <v>1</v>
      </c>
      <c r="H50" s="10" t="s">
        <v>43</v>
      </c>
      <c r="I50" s="10">
        <v>3.03</v>
      </c>
      <c r="J50" s="11">
        <v>1624.9639</v>
      </c>
    </row>
    <row r="51" spans="2:15" ht="24">
      <c r="B51" s="9">
        <v>2</v>
      </c>
      <c r="C51" s="10" t="s">
        <v>44</v>
      </c>
      <c r="D51" s="10">
        <v>0.99</v>
      </c>
      <c r="E51" s="11">
        <v>548.09799999999996</v>
      </c>
      <c r="G51" s="9">
        <v>2</v>
      </c>
      <c r="H51" s="10" t="s">
        <v>44</v>
      </c>
      <c r="I51" s="10">
        <v>0.88</v>
      </c>
      <c r="J51" s="11">
        <v>473.30270000000002</v>
      </c>
    </row>
    <row r="52" spans="2:15" ht="24">
      <c r="B52" s="9">
        <v>3</v>
      </c>
      <c r="C52" s="10" t="s">
        <v>39</v>
      </c>
      <c r="D52" s="10">
        <v>3.34</v>
      </c>
      <c r="E52" s="11">
        <v>1844.6748</v>
      </c>
      <c r="G52" s="9">
        <v>3</v>
      </c>
      <c r="H52" s="10" t="s">
        <v>39</v>
      </c>
      <c r="I52" s="10">
        <v>3.29</v>
      </c>
      <c r="J52" s="11">
        <v>1764.6872000000001</v>
      </c>
    </row>
    <row r="53" spans="2:15" ht="24">
      <c r="B53" s="9">
        <v>4</v>
      </c>
      <c r="C53" s="10" t="s">
        <v>42</v>
      </c>
      <c r="D53" s="10">
        <v>5.07</v>
      </c>
      <c r="E53" s="11">
        <v>2796.9600999999998</v>
      </c>
      <c r="G53" s="9">
        <v>4</v>
      </c>
      <c r="H53" s="10" t="s">
        <v>42</v>
      </c>
      <c r="I53" s="10">
        <v>5.09</v>
      </c>
      <c r="J53" s="11">
        <v>2730.2730000000001</v>
      </c>
    </row>
    <row r="54" spans="2:15" ht="24">
      <c r="B54" s="9">
        <v>5</v>
      </c>
      <c r="C54" s="10" t="s">
        <v>32</v>
      </c>
      <c r="D54" s="10">
        <v>5.64</v>
      </c>
      <c r="E54" s="11">
        <v>3110.3933000000002</v>
      </c>
      <c r="G54" s="9">
        <v>5</v>
      </c>
      <c r="H54" s="10" t="s">
        <v>32</v>
      </c>
      <c r="I54" s="10">
        <v>5.56</v>
      </c>
      <c r="J54" s="11">
        <v>2982.1089999999999</v>
      </c>
    </row>
    <row r="55" spans="2:15" ht="24">
      <c r="B55" s="9">
        <v>6</v>
      </c>
      <c r="C55" s="10" t="s">
        <v>40</v>
      </c>
      <c r="D55" s="10">
        <v>6.1</v>
      </c>
      <c r="E55" s="11">
        <v>3363.6194999999998</v>
      </c>
      <c r="G55" s="9">
        <v>6</v>
      </c>
      <c r="H55" s="10" t="s">
        <v>40</v>
      </c>
      <c r="I55" s="10">
        <v>5.9</v>
      </c>
      <c r="J55" s="11">
        <v>3165.4843000000001</v>
      </c>
    </row>
    <row r="56" spans="2:15" ht="24">
      <c r="B56" s="9">
        <v>7</v>
      </c>
      <c r="C56" s="10" t="s">
        <v>45</v>
      </c>
      <c r="D56" s="10">
        <v>8</v>
      </c>
      <c r="E56" s="11">
        <v>4409.7098999999998</v>
      </c>
      <c r="G56" s="9">
        <v>7</v>
      </c>
      <c r="H56" s="10" t="s">
        <v>45</v>
      </c>
      <c r="I56" s="10">
        <v>8.09</v>
      </c>
      <c r="J56" s="11">
        <v>4340.6738999999998</v>
      </c>
    </row>
    <row r="57" spans="2:15" ht="24">
      <c r="B57" s="9">
        <v>8</v>
      </c>
      <c r="C57" s="10" t="s">
        <v>46</v>
      </c>
      <c r="D57" s="10">
        <v>8.69</v>
      </c>
      <c r="E57" s="11">
        <v>4794.2223999999997</v>
      </c>
      <c r="G57" s="9">
        <v>8</v>
      </c>
      <c r="H57" s="10" t="s">
        <v>46</v>
      </c>
      <c r="I57" s="10">
        <v>8.98</v>
      </c>
      <c r="J57" s="11">
        <v>4814.5294999999996</v>
      </c>
    </row>
    <row r="58" spans="2:15" ht="24">
      <c r="B58" s="5">
        <v>9</v>
      </c>
      <c r="C58" s="6" t="s">
        <v>47</v>
      </c>
      <c r="D58" s="6">
        <v>2.94</v>
      </c>
      <c r="E58" s="7">
        <v>1619.6944000000001</v>
      </c>
      <c r="G58" s="5">
        <v>9</v>
      </c>
      <c r="H58" s="6" t="s">
        <v>47</v>
      </c>
      <c r="I58" s="6">
        <v>3.17</v>
      </c>
      <c r="J58" s="7">
        <v>1697.9499000000001</v>
      </c>
    </row>
    <row r="59" spans="2:15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4">
      <c r="B61" s="9">
        <v>1</v>
      </c>
      <c r="C61" s="10" t="s">
        <v>43</v>
      </c>
      <c r="D61" s="10">
        <v>3.94</v>
      </c>
      <c r="E61" s="11">
        <v>1294.7298000000001</v>
      </c>
      <c r="G61" s="9">
        <v>1</v>
      </c>
      <c r="H61" s="10" t="s">
        <v>43</v>
      </c>
      <c r="I61" s="10">
        <v>4.0199999999999996</v>
      </c>
      <c r="J61" s="11">
        <v>1235.0282</v>
      </c>
      <c r="L61" s="10" t="s">
        <v>43</v>
      </c>
      <c r="M61">
        <f t="shared" ref="M61:M69" si="13">(E72-E61)</f>
        <v>458.17020000000002</v>
      </c>
      <c r="N61">
        <f t="shared" ref="N61:N69" si="14">(J72-J61)</f>
        <v>409.45129999999995</v>
      </c>
      <c r="O61">
        <f t="shared" ref="O61:O69" si="15">(N61-M61)/J72</f>
        <v>-2.9625726559680481E-2</v>
      </c>
    </row>
    <row r="62" spans="2:15" ht="24">
      <c r="B62" s="9">
        <v>2</v>
      </c>
      <c r="C62" s="10" t="s">
        <v>44</v>
      </c>
      <c r="D62" s="10">
        <v>1.01</v>
      </c>
      <c r="E62" s="11">
        <v>332.3886</v>
      </c>
      <c r="G62" s="9">
        <v>2</v>
      </c>
      <c r="H62" s="10" t="s">
        <v>44</v>
      </c>
      <c r="I62" s="10">
        <v>0.93</v>
      </c>
      <c r="J62" s="11">
        <v>287.41570000000002</v>
      </c>
      <c r="L62" s="10" t="s">
        <v>44</v>
      </c>
      <c r="M62">
        <f t="shared" si="13"/>
        <v>209.82330000000002</v>
      </c>
      <c r="N62">
        <f t="shared" si="14"/>
        <v>190.68529999999998</v>
      </c>
      <c r="O62">
        <f t="shared" si="15"/>
        <v>-4.0029198851288812E-2</v>
      </c>
    </row>
    <row r="63" spans="2:15" ht="24">
      <c r="B63" s="9">
        <v>3</v>
      </c>
      <c r="C63" s="10" t="s">
        <v>39</v>
      </c>
      <c r="D63" s="10">
        <v>3.64</v>
      </c>
      <c r="E63" s="11">
        <v>1196.0114000000001</v>
      </c>
      <c r="G63" s="9">
        <v>3</v>
      </c>
      <c r="H63" s="10" t="s">
        <v>39</v>
      </c>
      <c r="I63" s="10">
        <v>3.73</v>
      </c>
      <c r="J63" s="11">
        <v>1147.5661</v>
      </c>
      <c r="L63" s="10" t="s">
        <v>39</v>
      </c>
      <c r="M63">
        <f>(E74-E63)</f>
        <v>645.36369999999988</v>
      </c>
      <c r="N63">
        <f>(J74-J63)</f>
        <v>632.42139999999995</v>
      </c>
      <c r="O63">
        <f t="shared" si="15"/>
        <v>-7.2710061166159495E-3</v>
      </c>
    </row>
    <row r="64" spans="2:15" ht="24">
      <c r="B64" s="9">
        <v>4</v>
      </c>
      <c r="C64" s="10" t="s">
        <v>42</v>
      </c>
      <c r="D64" s="10">
        <v>5.98</v>
      </c>
      <c r="E64" s="11">
        <v>1965.4122</v>
      </c>
      <c r="G64" s="9">
        <v>4</v>
      </c>
      <c r="H64" s="10" t="s">
        <v>42</v>
      </c>
      <c r="I64" s="10">
        <v>6.2</v>
      </c>
      <c r="J64" s="11">
        <v>1907.02</v>
      </c>
      <c r="L64" s="10" t="s">
        <v>42</v>
      </c>
      <c r="M64">
        <f t="shared" si="13"/>
        <v>823.58749999999986</v>
      </c>
      <c r="N64">
        <f t="shared" si="14"/>
        <v>826.04480000000012</v>
      </c>
      <c r="O64">
        <f t="shared" si="15"/>
        <v>8.9910052626643148E-4</v>
      </c>
    </row>
    <row r="65" spans="2:15" ht="24">
      <c r="B65" s="9">
        <v>5</v>
      </c>
      <c r="C65" s="10" t="s">
        <v>32</v>
      </c>
      <c r="D65" s="10">
        <v>7.48</v>
      </c>
      <c r="E65" s="11">
        <v>2459.6307000000002</v>
      </c>
      <c r="G65" s="9">
        <v>5</v>
      </c>
      <c r="H65" s="10" t="s">
        <v>32</v>
      </c>
      <c r="I65" s="10">
        <v>7.64</v>
      </c>
      <c r="J65" s="11">
        <v>2348.366</v>
      </c>
      <c r="L65" s="10" t="s">
        <v>32</v>
      </c>
      <c r="M65">
        <f t="shared" si="13"/>
        <v>641.34850000000006</v>
      </c>
      <c r="N65">
        <f>(J76-J65)</f>
        <v>628.23550000000023</v>
      </c>
      <c r="O65">
        <f t="shared" si="15"/>
        <v>-4.4053596022174376E-3</v>
      </c>
    </row>
    <row r="66" spans="2:15" ht="24">
      <c r="B66" s="9">
        <v>6</v>
      </c>
      <c r="C66" s="10" t="s">
        <v>40</v>
      </c>
      <c r="D66" s="10">
        <v>7.84</v>
      </c>
      <c r="E66" s="11">
        <v>2578.0239000000001</v>
      </c>
      <c r="G66" s="9">
        <v>6</v>
      </c>
      <c r="H66" s="10" t="s">
        <v>40</v>
      </c>
      <c r="I66" s="10">
        <v>7.91</v>
      </c>
      <c r="J66" s="11">
        <v>2432.4949999999999</v>
      </c>
      <c r="L66" s="10" t="s">
        <v>40</v>
      </c>
      <c r="M66">
        <f t="shared" si="13"/>
        <v>788.26649999999972</v>
      </c>
      <c r="N66">
        <f t="shared" si="14"/>
        <v>754.13280000000032</v>
      </c>
      <c r="O66">
        <f t="shared" si="15"/>
        <v>-1.0711542778858392E-2</v>
      </c>
    </row>
    <row r="67" spans="2:15" ht="24">
      <c r="B67" s="9">
        <v>7</v>
      </c>
      <c r="C67" s="10" t="s">
        <v>45</v>
      </c>
      <c r="D67" s="10">
        <v>9.68</v>
      </c>
      <c r="E67" s="11">
        <v>3183.0807</v>
      </c>
      <c r="G67" s="9">
        <v>7</v>
      </c>
      <c r="H67" s="10" t="s">
        <v>45</v>
      </c>
      <c r="I67" s="10">
        <v>10.14</v>
      </c>
      <c r="J67" s="11">
        <v>3118.2015000000001</v>
      </c>
      <c r="L67" s="10" t="s">
        <v>45</v>
      </c>
      <c r="M67">
        <f t="shared" si="13"/>
        <v>1252.0248999999999</v>
      </c>
      <c r="N67">
        <f t="shared" si="14"/>
        <v>1249.1179999999995</v>
      </c>
      <c r="O67">
        <f t="shared" si="15"/>
        <v>-6.6560277992036207E-4</v>
      </c>
    </row>
    <row r="68" spans="2:15" ht="24">
      <c r="B68" s="9">
        <v>8</v>
      </c>
      <c r="C68" s="10" t="s">
        <v>46</v>
      </c>
      <c r="D68" s="10">
        <v>9.3699999999999992</v>
      </c>
      <c r="E68" s="11">
        <v>3082.0169999999998</v>
      </c>
      <c r="G68" s="9">
        <v>8</v>
      </c>
      <c r="H68" s="10" t="s">
        <v>46</v>
      </c>
      <c r="I68" s="10">
        <v>10.050000000000001</v>
      </c>
      <c r="J68" s="11">
        <v>3088.4850000000001</v>
      </c>
      <c r="L68" s="10" t="s">
        <v>46</v>
      </c>
      <c r="M68">
        <f t="shared" si="13"/>
        <v>1717.5051000000003</v>
      </c>
      <c r="N68">
        <f t="shared" si="14"/>
        <v>1728.3919000000001</v>
      </c>
      <c r="O68">
        <f t="shared" si="15"/>
        <v>2.2601366458004702E-3</v>
      </c>
    </row>
    <row r="69" spans="2:15" ht="24">
      <c r="B69" s="5">
        <v>9</v>
      </c>
      <c r="C69" s="6" t="s">
        <v>47</v>
      </c>
      <c r="D69" s="6">
        <v>3.06</v>
      </c>
      <c r="E69" s="7">
        <v>1006.771</v>
      </c>
      <c r="G69" s="5">
        <v>9</v>
      </c>
      <c r="H69" s="6" t="s">
        <v>47</v>
      </c>
      <c r="I69" s="6">
        <v>3.37</v>
      </c>
      <c r="J69" s="7">
        <v>1036.2991</v>
      </c>
      <c r="L69" s="6" t="s">
        <v>47</v>
      </c>
      <c r="M69">
        <f t="shared" si="13"/>
        <v>635.13000000000011</v>
      </c>
      <c r="N69">
        <f t="shared" si="14"/>
        <v>672.37040000000002</v>
      </c>
      <c r="O69">
        <f t="shared" si="15"/>
        <v>2.179496971181373E-2</v>
      </c>
    </row>
    <row r="70" spans="2:15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4">
      <c r="B72" s="9">
        <v>1</v>
      </c>
      <c r="C72" s="10" t="s">
        <v>43</v>
      </c>
      <c r="D72" s="10">
        <v>3.18</v>
      </c>
      <c r="E72" s="11">
        <v>1752.9</v>
      </c>
      <c r="G72" s="9">
        <v>1</v>
      </c>
      <c r="H72" s="10" t="s">
        <v>43</v>
      </c>
      <c r="I72" s="10">
        <v>2.98</v>
      </c>
      <c r="J72" s="11">
        <v>1644.4794999999999</v>
      </c>
    </row>
    <row r="73" spans="2:15" ht="24">
      <c r="B73" s="9">
        <v>2</v>
      </c>
      <c r="C73" s="10" t="s">
        <v>44</v>
      </c>
      <c r="D73" s="10">
        <v>0.98</v>
      </c>
      <c r="E73" s="11">
        <v>542.21190000000001</v>
      </c>
      <c r="G73" s="9">
        <v>2</v>
      </c>
      <c r="H73" s="10" t="s">
        <v>44</v>
      </c>
      <c r="I73" s="10">
        <v>0.87</v>
      </c>
      <c r="J73" s="11">
        <v>478.101</v>
      </c>
    </row>
    <row r="74" spans="2:15" ht="24">
      <c r="B74" s="9">
        <v>3</v>
      </c>
      <c r="C74" s="10" t="s">
        <v>39</v>
      </c>
      <c r="D74" s="10">
        <v>3.34</v>
      </c>
      <c r="E74" s="11">
        <v>1841.3751</v>
      </c>
      <c r="G74" s="9">
        <v>3</v>
      </c>
      <c r="H74" s="10" t="s">
        <v>39</v>
      </c>
      <c r="I74" s="10">
        <v>3.23</v>
      </c>
      <c r="J74" s="11">
        <v>1779.9875</v>
      </c>
    </row>
    <row r="75" spans="2:15" ht="24">
      <c r="B75" s="9">
        <v>4</v>
      </c>
      <c r="C75" s="10" t="s">
        <v>42</v>
      </c>
      <c r="D75" s="10">
        <v>5.0599999999999996</v>
      </c>
      <c r="E75" s="11">
        <v>2788.9996999999998</v>
      </c>
      <c r="G75" s="9">
        <v>4</v>
      </c>
      <c r="H75" s="10" t="s">
        <v>42</v>
      </c>
      <c r="I75" s="10">
        <v>4.96</v>
      </c>
      <c r="J75" s="11">
        <v>2733.0648000000001</v>
      </c>
    </row>
    <row r="76" spans="2:15" ht="24">
      <c r="B76" s="9">
        <v>5</v>
      </c>
      <c r="C76" s="10" t="s">
        <v>32</v>
      </c>
      <c r="D76" s="10">
        <v>5.62</v>
      </c>
      <c r="E76" s="11">
        <v>3100.9792000000002</v>
      </c>
      <c r="G76" s="9">
        <v>5</v>
      </c>
      <c r="H76" s="10" t="s">
        <v>32</v>
      </c>
      <c r="I76" s="10">
        <v>5.4</v>
      </c>
      <c r="J76" s="11">
        <v>2976.6015000000002</v>
      </c>
    </row>
    <row r="77" spans="2:15" ht="24">
      <c r="B77" s="9">
        <v>6</v>
      </c>
      <c r="C77" s="10" t="s">
        <v>40</v>
      </c>
      <c r="D77" s="10">
        <v>6.1</v>
      </c>
      <c r="E77" s="11">
        <v>3366.2903999999999</v>
      </c>
      <c r="G77" s="9">
        <v>6</v>
      </c>
      <c r="H77" s="10" t="s">
        <v>40</v>
      </c>
      <c r="I77" s="10">
        <v>5.78</v>
      </c>
      <c r="J77" s="11">
        <v>3186.6278000000002</v>
      </c>
    </row>
    <row r="78" spans="2:15" ht="24">
      <c r="B78" s="9">
        <v>7</v>
      </c>
      <c r="C78" s="10" t="s">
        <v>45</v>
      </c>
      <c r="D78" s="10">
        <v>8.0399999999999991</v>
      </c>
      <c r="E78" s="11">
        <v>4435.1055999999999</v>
      </c>
      <c r="G78" s="9">
        <v>7</v>
      </c>
      <c r="H78" s="10" t="s">
        <v>45</v>
      </c>
      <c r="I78" s="10">
        <v>7.93</v>
      </c>
      <c r="J78" s="11">
        <v>4367.3194999999996</v>
      </c>
    </row>
    <row r="79" spans="2:15" ht="24">
      <c r="B79" s="9">
        <v>8</v>
      </c>
      <c r="C79" s="10" t="s">
        <v>46</v>
      </c>
      <c r="D79" s="10">
        <v>8.6999999999999993</v>
      </c>
      <c r="E79" s="11">
        <v>4799.5221000000001</v>
      </c>
      <c r="G79" s="9">
        <v>8</v>
      </c>
      <c r="H79" s="10" t="s">
        <v>46</v>
      </c>
      <c r="I79" s="10">
        <v>8.74</v>
      </c>
      <c r="J79" s="11">
        <v>4816.8769000000002</v>
      </c>
    </row>
    <row r="80" spans="2:15" ht="24">
      <c r="B80" s="5">
        <v>9</v>
      </c>
      <c r="C80" s="6" t="s">
        <v>47</v>
      </c>
      <c r="D80" s="6">
        <v>2.98</v>
      </c>
      <c r="E80" s="7">
        <v>1641.9010000000001</v>
      </c>
      <c r="G80" s="5">
        <v>9</v>
      </c>
      <c r="H80" s="6" t="s">
        <v>47</v>
      </c>
      <c r="I80" s="6">
        <v>3.1</v>
      </c>
      <c r="J80" s="7">
        <v>1708.6695</v>
      </c>
    </row>
    <row r="81" spans="2:15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4">
      <c r="B83" s="9">
        <v>1</v>
      </c>
      <c r="C83" s="10" t="s">
        <v>43</v>
      </c>
      <c r="D83" s="10">
        <v>4.0199999999999996</v>
      </c>
      <c r="E83" s="11">
        <v>1248.8726999999999</v>
      </c>
      <c r="G83" s="9">
        <v>1</v>
      </c>
      <c r="H83" s="10" t="s">
        <v>43</v>
      </c>
      <c r="I83" s="10">
        <v>4.0599999999999996</v>
      </c>
      <c r="J83" s="11">
        <v>1176.0425</v>
      </c>
      <c r="L83" s="10" t="s">
        <v>43</v>
      </c>
      <c r="M83">
        <f t="shared" ref="M83:M91" si="16">(E94-E83)</f>
        <v>514.41390000000001</v>
      </c>
      <c r="N83">
        <f t="shared" ref="N83:N91" si="17">(J94-J83)</f>
        <v>448.85649999999987</v>
      </c>
      <c r="O83">
        <f t="shared" ref="O83:O91" si="18">(N83-M83)/J94</f>
        <v>-4.0345523014045884E-2</v>
      </c>
    </row>
    <row r="84" spans="2:15" ht="24">
      <c r="B84" s="9">
        <v>2</v>
      </c>
      <c r="C84" s="10" t="s">
        <v>44</v>
      </c>
      <c r="D84" s="10">
        <v>1.01</v>
      </c>
      <c r="E84" s="11">
        <v>314.46019999999999</v>
      </c>
      <c r="G84" s="9">
        <v>2</v>
      </c>
      <c r="H84" s="10" t="s">
        <v>44</v>
      </c>
      <c r="I84" s="10">
        <v>0.92</v>
      </c>
      <c r="J84" s="11">
        <v>265.56540000000001</v>
      </c>
      <c r="L84" s="10" t="s">
        <v>44</v>
      </c>
      <c r="M84">
        <f t="shared" si="16"/>
        <v>234.07400000000007</v>
      </c>
      <c r="N84">
        <f t="shared" si="17"/>
        <v>208.50489999999996</v>
      </c>
      <c r="O84">
        <f t="shared" si="18"/>
        <v>-5.3935249687652037E-2</v>
      </c>
    </row>
    <row r="85" spans="2:15" ht="24">
      <c r="B85" s="9">
        <v>3</v>
      </c>
      <c r="C85" s="10" t="s">
        <v>39</v>
      </c>
      <c r="D85" s="10">
        <v>3.6</v>
      </c>
      <c r="E85" s="11">
        <v>1120.1389999999999</v>
      </c>
      <c r="G85" s="9">
        <v>3</v>
      </c>
      <c r="H85" s="10" t="s">
        <v>39</v>
      </c>
      <c r="I85" s="10">
        <v>3.67</v>
      </c>
      <c r="J85" s="11">
        <v>1064.9327000000001</v>
      </c>
      <c r="L85" s="10" t="s">
        <v>39</v>
      </c>
      <c r="M85">
        <f t="shared" si="16"/>
        <v>737.59260000000017</v>
      </c>
      <c r="N85">
        <f>(J96-J85)</f>
        <v>716.31790000000001</v>
      </c>
      <c r="O85">
        <f t="shared" si="18"/>
        <v>-1.1943687204933525E-2</v>
      </c>
    </row>
    <row r="86" spans="2:15" ht="24">
      <c r="B86" s="9">
        <v>4</v>
      </c>
      <c r="C86" s="10" t="s">
        <v>42</v>
      </c>
      <c r="D86" s="10">
        <v>5.96</v>
      </c>
      <c r="E86" s="11">
        <v>1852.8050000000001</v>
      </c>
      <c r="G86" s="9">
        <v>4</v>
      </c>
      <c r="H86" s="10" t="s">
        <v>42</v>
      </c>
      <c r="I86" s="10">
        <v>6.19</v>
      </c>
      <c r="J86" s="11">
        <v>1794.3173999999999</v>
      </c>
      <c r="L86" s="10" t="s">
        <v>42</v>
      </c>
      <c r="M86">
        <f t="shared" si="16"/>
        <v>938.07910000000015</v>
      </c>
      <c r="N86">
        <f t="shared" si="17"/>
        <v>928.36349999999993</v>
      </c>
      <c r="O86">
        <f t="shared" si="18"/>
        <v>-3.5683946657135705E-3</v>
      </c>
    </row>
    <row r="87" spans="2:15" ht="24">
      <c r="B87" s="9">
        <v>5</v>
      </c>
      <c r="C87" s="10" t="s">
        <v>32</v>
      </c>
      <c r="D87" s="10">
        <v>7.59</v>
      </c>
      <c r="E87" s="11">
        <v>2357.8040999999998</v>
      </c>
      <c r="G87" s="9">
        <v>5</v>
      </c>
      <c r="H87" s="10" t="s">
        <v>32</v>
      </c>
      <c r="I87" s="10">
        <v>7.72</v>
      </c>
      <c r="J87" s="11">
        <v>2235.7997</v>
      </c>
      <c r="L87" s="10" t="s">
        <v>32</v>
      </c>
      <c r="M87">
        <f t="shared" si="16"/>
        <v>734.19750000000022</v>
      </c>
      <c r="N87">
        <f>(J98-J87)</f>
        <v>735.15149999999994</v>
      </c>
      <c r="O87">
        <f t="shared" si="18"/>
        <v>3.2110927974842655E-4</v>
      </c>
    </row>
    <row r="88" spans="2:15" ht="24">
      <c r="B88" s="9">
        <v>6</v>
      </c>
      <c r="C88" s="10" t="s">
        <v>40</v>
      </c>
      <c r="D88" s="10">
        <v>7.96</v>
      </c>
      <c r="E88" s="11">
        <v>2473.0408000000002</v>
      </c>
      <c r="G88" s="9">
        <v>6</v>
      </c>
      <c r="H88" s="10" t="s">
        <v>40</v>
      </c>
      <c r="I88" s="10">
        <v>8.0299999999999994</v>
      </c>
      <c r="J88" s="11">
        <v>2326.9088999999999</v>
      </c>
      <c r="L88" s="10" t="s">
        <v>40</v>
      </c>
      <c r="M88">
        <f t="shared" si="16"/>
        <v>899.52839999999969</v>
      </c>
      <c r="N88">
        <f t="shared" si="17"/>
        <v>856.30459999999994</v>
      </c>
      <c r="O88">
        <f t="shared" si="18"/>
        <v>-1.3578668223164975E-2</v>
      </c>
    </row>
    <row r="89" spans="2:15" ht="24">
      <c r="B89" s="9">
        <v>7</v>
      </c>
      <c r="C89" s="10" t="s">
        <v>45</v>
      </c>
      <c r="D89" s="10">
        <v>9.67</v>
      </c>
      <c r="E89" s="11">
        <v>3004.9726000000001</v>
      </c>
      <c r="G89" s="9">
        <v>7</v>
      </c>
      <c r="H89" s="10" t="s">
        <v>45</v>
      </c>
      <c r="I89" s="10">
        <v>10.19</v>
      </c>
      <c r="J89" s="11">
        <v>2952.0444000000002</v>
      </c>
      <c r="L89" s="10" t="s">
        <v>45</v>
      </c>
      <c r="M89">
        <f t="shared" si="16"/>
        <v>1429.1359999999995</v>
      </c>
      <c r="N89">
        <f t="shared" si="17"/>
        <v>1427.4859000000001</v>
      </c>
      <c r="O89">
        <f t="shared" si="18"/>
        <v>-3.7677556426527831E-4</v>
      </c>
    </row>
    <row r="90" spans="2:15" ht="24">
      <c r="B90" s="9">
        <v>8</v>
      </c>
      <c r="C90" s="10" t="s">
        <v>46</v>
      </c>
      <c r="D90" s="10">
        <v>9.2200000000000006</v>
      </c>
      <c r="E90" s="11">
        <v>2864.3505</v>
      </c>
      <c r="G90" s="9">
        <v>8</v>
      </c>
      <c r="H90" s="10" t="s">
        <v>46</v>
      </c>
      <c r="I90" s="10">
        <v>9.94</v>
      </c>
      <c r="J90" s="11">
        <v>2881.3398000000002</v>
      </c>
      <c r="L90" s="10" t="s">
        <v>46</v>
      </c>
      <c r="M90">
        <f t="shared" si="16"/>
        <v>1920.0529000000001</v>
      </c>
      <c r="N90">
        <f t="shared" si="17"/>
        <v>1934.7429999999999</v>
      </c>
      <c r="O90">
        <f t="shared" si="18"/>
        <v>3.0502174921078601E-3</v>
      </c>
    </row>
    <row r="91" spans="2:15" ht="24">
      <c r="B91" s="5">
        <v>9</v>
      </c>
      <c r="C91" s="6" t="s">
        <v>47</v>
      </c>
      <c r="D91" s="6">
        <v>2.97</v>
      </c>
      <c r="E91" s="7">
        <v>923.81349999999998</v>
      </c>
      <c r="G91" s="5">
        <v>9</v>
      </c>
      <c r="H91" s="6" t="s">
        <v>47</v>
      </c>
      <c r="I91" s="6">
        <v>3.28</v>
      </c>
      <c r="J91" s="7">
        <v>951.85199999999998</v>
      </c>
      <c r="L91" s="6" t="s">
        <v>47</v>
      </c>
      <c r="M91">
        <f t="shared" si="16"/>
        <v>702.69509999999991</v>
      </c>
      <c r="N91">
        <f t="shared" si="17"/>
        <v>759.61150000000009</v>
      </c>
      <c r="O91">
        <f t="shared" si="18"/>
        <v>3.325598237999243E-2</v>
      </c>
    </row>
    <row r="92" spans="2:15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4">
      <c r="B94" s="9">
        <v>1</v>
      </c>
      <c r="C94" s="10" t="s">
        <v>43</v>
      </c>
      <c r="D94" s="10">
        <v>3.05</v>
      </c>
      <c r="E94" s="11">
        <v>1763.2865999999999</v>
      </c>
      <c r="G94" s="9">
        <v>1</v>
      </c>
      <c r="H94" s="10" t="s">
        <v>43</v>
      </c>
      <c r="I94" s="10">
        <v>2.95</v>
      </c>
      <c r="J94" s="11">
        <v>1624.8989999999999</v>
      </c>
    </row>
    <row r="95" spans="2:15" ht="24">
      <c r="B95" s="9">
        <v>2</v>
      </c>
      <c r="C95" s="10" t="s">
        <v>44</v>
      </c>
      <c r="D95" s="10">
        <v>0.95</v>
      </c>
      <c r="E95" s="11">
        <v>548.53420000000006</v>
      </c>
      <c r="G95" s="9">
        <v>2</v>
      </c>
      <c r="H95" s="10" t="s">
        <v>44</v>
      </c>
      <c r="I95" s="10">
        <v>0.86</v>
      </c>
      <c r="J95" s="11">
        <v>474.07029999999997</v>
      </c>
    </row>
    <row r="96" spans="2:15" ht="24">
      <c r="B96" s="9">
        <v>3</v>
      </c>
      <c r="C96" s="10" t="s">
        <v>39</v>
      </c>
      <c r="D96" s="10">
        <v>3.21</v>
      </c>
      <c r="E96" s="11">
        <v>1857.7316000000001</v>
      </c>
      <c r="G96" s="9">
        <v>3</v>
      </c>
      <c r="H96" s="10" t="s">
        <v>39</v>
      </c>
      <c r="I96" s="10">
        <v>3.24</v>
      </c>
      <c r="J96" s="11">
        <v>1781.2506000000001</v>
      </c>
    </row>
    <row r="97" spans="2:15" ht="24">
      <c r="B97" s="9">
        <v>4</v>
      </c>
      <c r="C97" s="10" t="s">
        <v>42</v>
      </c>
      <c r="D97" s="10">
        <v>4.83</v>
      </c>
      <c r="E97" s="11">
        <v>2790.8841000000002</v>
      </c>
      <c r="G97" s="9">
        <v>4</v>
      </c>
      <c r="H97" s="10" t="s">
        <v>42</v>
      </c>
      <c r="I97" s="10">
        <v>4.95</v>
      </c>
      <c r="J97" s="11">
        <v>2722.6808999999998</v>
      </c>
    </row>
    <row r="98" spans="2:15" ht="24">
      <c r="B98" s="9">
        <v>5</v>
      </c>
      <c r="C98" s="10" t="s">
        <v>32</v>
      </c>
      <c r="D98" s="10">
        <v>5.35</v>
      </c>
      <c r="E98" s="11">
        <v>3092.0016000000001</v>
      </c>
      <c r="G98" s="9">
        <v>5</v>
      </c>
      <c r="H98" s="10" t="s">
        <v>32</v>
      </c>
      <c r="I98" s="10">
        <v>5.4</v>
      </c>
      <c r="J98" s="11">
        <v>2970.9512</v>
      </c>
    </row>
    <row r="99" spans="2:15" ht="24">
      <c r="B99" s="9">
        <v>6</v>
      </c>
      <c r="C99" s="10" t="s">
        <v>40</v>
      </c>
      <c r="D99" s="10">
        <v>5.84</v>
      </c>
      <c r="E99" s="11">
        <v>3372.5691999999999</v>
      </c>
      <c r="G99" s="9">
        <v>6</v>
      </c>
      <c r="H99" s="10" t="s">
        <v>40</v>
      </c>
      <c r="I99" s="10">
        <v>5.78</v>
      </c>
      <c r="J99" s="11">
        <v>3183.2134999999998</v>
      </c>
    </row>
    <row r="100" spans="2:15" ht="24">
      <c r="B100" s="9">
        <v>7</v>
      </c>
      <c r="C100" s="10" t="s">
        <v>45</v>
      </c>
      <c r="D100" s="10">
        <v>7.67</v>
      </c>
      <c r="E100" s="11">
        <v>4434.1085999999996</v>
      </c>
      <c r="G100" s="9">
        <v>7</v>
      </c>
      <c r="H100" s="10" t="s">
        <v>45</v>
      </c>
      <c r="I100" s="10">
        <v>7.96</v>
      </c>
      <c r="J100" s="11">
        <v>4379.5303000000004</v>
      </c>
    </row>
    <row r="101" spans="2:15" ht="24">
      <c r="B101" s="9">
        <v>8</v>
      </c>
      <c r="C101" s="10" t="s">
        <v>46</v>
      </c>
      <c r="D101" s="10">
        <v>8.2799999999999994</v>
      </c>
      <c r="E101" s="11">
        <v>4784.4034000000001</v>
      </c>
      <c r="G101" s="9">
        <v>8</v>
      </c>
      <c r="H101" s="10" t="s">
        <v>46</v>
      </c>
      <c r="I101" s="10">
        <v>8.75</v>
      </c>
      <c r="J101" s="11">
        <v>4816.0828000000001</v>
      </c>
    </row>
    <row r="102" spans="2:15" ht="24">
      <c r="B102" s="5">
        <v>9</v>
      </c>
      <c r="C102" s="6" t="s">
        <v>47</v>
      </c>
      <c r="D102" s="6">
        <v>2.81</v>
      </c>
      <c r="E102" s="7">
        <v>1626.5085999999999</v>
      </c>
      <c r="G102" s="5">
        <v>9</v>
      </c>
      <c r="H102" s="6" t="s">
        <v>47</v>
      </c>
      <c r="I102" s="6">
        <v>3.11</v>
      </c>
      <c r="J102" s="7">
        <v>1711.4635000000001</v>
      </c>
    </row>
    <row r="103" spans="2:15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4">
      <c r="B105" s="9">
        <v>1</v>
      </c>
      <c r="C105" s="10" t="s">
        <v>43</v>
      </c>
      <c r="D105" s="10">
        <v>4.04</v>
      </c>
      <c r="E105" s="11">
        <v>1179.8847000000001</v>
      </c>
      <c r="G105" s="9">
        <v>1</v>
      </c>
      <c r="H105" s="10" t="s">
        <v>43</v>
      </c>
      <c r="I105" s="10">
        <v>4.09</v>
      </c>
      <c r="J105" s="11">
        <v>1129.0077000000001</v>
      </c>
      <c r="L105" s="10" t="s">
        <v>43</v>
      </c>
      <c r="M105">
        <f t="shared" ref="M105:M113" si="19">(E116-E105)</f>
        <v>562.66909999999984</v>
      </c>
      <c r="N105">
        <f t="shared" ref="N105:N113" si="20">(J116-J105)</f>
        <v>493.94049999999993</v>
      </c>
      <c r="O105">
        <f t="shared" ref="O105:O113" si="21">(N105-M105)/J116</f>
        <v>-4.234799360817549E-2</v>
      </c>
    </row>
    <row r="106" spans="2:15" ht="24">
      <c r="B106" s="9">
        <v>2</v>
      </c>
      <c r="C106" s="10" t="s">
        <v>44</v>
      </c>
      <c r="D106" s="10">
        <v>0.99</v>
      </c>
      <c r="E106" s="11">
        <v>289.38900000000001</v>
      </c>
      <c r="G106" s="9">
        <v>2</v>
      </c>
      <c r="H106" s="10" t="s">
        <v>44</v>
      </c>
      <c r="I106" s="10">
        <v>0.91</v>
      </c>
      <c r="J106" s="11">
        <v>251.803</v>
      </c>
      <c r="L106" s="10" t="s">
        <v>44</v>
      </c>
      <c r="M106">
        <f t="shared" si="19"/>
        <v>252.46299999999997</v>
      </c>
      <c r="N106">
        <f t="shared" si="20"/>
        <v>227.4735</v>
      </c>
      <c r="O106">
        <f t="shared" si="21"/>
        <v>-5.2140048594078711E-2</v>
      </c>
    </row>
    <row r="107" spans="2:15" ht="24">
      <c r="B107" s="9">
        <v>3</v>
      </c>
      <c r="C107" s="10" t="s">
        <v>39</v>
      </c>
      <c r="D107" s="10">
        <v>3.63</v>
      </c>
      <c r="E107" s="11">
        <v>1058.9840999999999</v>
      </c>
      <c r="G107" s="9">
        <v>3</v>
      </c>
      <c r="H107" s="10" t="s">
        <v>39</v>
      </c>
      <c r="I107" s="10">
        <v>3.67</v>
      </c>
      <c r="J107" s="11">
        <v>1011.8677</v>
      </c>
      <c r="L107" s="10" t="s">
        <v>39</v>
      </c>
      <c r="M107">
        <f t="shared" si="19"/>
        <v>794.47610000000009</v>
      </c>
      <c r="N107">
        <f>(J118-J107)</f>
        <v>774.13799999999992</v>
      </c>
      <c r="O107">
        <f t="shared" si="21"/>
        <v>-1.1387477654746661E-2</v>
      </c>
    </row>
    <row r="108" spans="2:15" ht="24">
      <c r="B108" s="9">
        <v>4</v>
      </c>
      <c r="C108" s="10" t="s">
        <v>42</v>
      </c>
      <c r="D108" s="10">
        <v>6.04</v>
      </c>
      <c r="E108" s="11">
        <v>1764.0299</v>
      </c>
      <c r="G108" s="9">
        <v>4</v>
      </c>
      <c r="H108" s="10" t="s">
        <v>42</v>
      </c>
      <c r="I108" s="10">
        <v>6.2</v>
      </c>
      <c r="J108" s="11">
        <v>1709.7137</v>
      </c>
      <c r="L108" s="10" t="s">
        <v>42</v>
      </c>
      <c r="M108">
        <f t="shared" si="19"/>
        <v>1017.4279000000001</v>
      </c>
      <c r="N108">
        <f t="shared" si="20"/>
        <v>1008.7733000000001</v>
      </c>
      <c r="O108">
        <f t="shared" si="21"/>
        <v>-3.1836091178659575E-3</v>
      </c>
    </row>
    <row r="109" spans="2:15" ht="24">
      <c r="B109" s="9">
        <v>5</v>
      </c>
      <c r="C109" s="10" t="s">
        <v>32</v>
      </c>
      <c r="D109" s="10">
        <v>7.8</v>
      </c>
      <c r="E109" s="11">
        <v>2277.1536999999998</v>
      </c>
      <c r="G109" s="9">
        <v>5</v>
      </c>
      <c r="H109" s="10" t="s">
        <v>32</v>
      </c>
      <c r="I109" s="10">
        <v>7.82</v>
      </c>
      <c r="J109" s="11">
        <v>2155.9285</v>
      </c>
      <c r="L109" s="10" t="s">
        <v>32</v>
      </c>
      <c r="M109">
        <f t="shared" si="19"/>
        <v>810.31440000000021</v>
      </c>
      <c r="N109">
        <f>(J120-J109)</f>
        <v>800.81219999999985</v>
      </c>
      <c r="O109">
        <f t="shared" si="21"/>
        <v>-3.213741401131441E-3</v>
      </c>
    </row>
    <row r="110" spans="2:15" ht="24">
      <c r="B110" s="9">
        <v>6</v>
      </c>
      <c r="C110" s="10" t="s">
        <v>40</v>
      </c>
      <c r="D110" s="10">
        <v>8.18</v>
      </c>
      <c r="E110" s="11">
        <v>2388.3537000000001</v>
      </c>
      <c r="G110" s="9">
        <v>6</v>
      </c>
      <c r="H110" s="10" t="s">
        <v>40</v>
      </c>
      <c r="I110" s="10">
        <v>8.08</v>
      </c>
      <c r="J110" s="11">
        <v>2228.1111000000001</v>
      </c>
      <c r="L110" s="10" t="s">
        <v>40</v>
      </c>
      <c r="M110">
        <f t="shared" si="19"/>
        <v>982.78829999999971</v>
      </c>
      <c r="N110">
        <f t="shared" si="20"/>
        <v>961.3445999999999</v>
      </c>
      <c r="O110">
        <f t="shared" si="21"/>
        <v>-6.7233101873776799E-3</v>
      </c>
    </row>
    <row r="111" spans="2:15" ht="24">
      <c r="B111" s="9">
        <v>7</v>
      </c>
      <c r="C111" s="10" t="s">
        <v>45</v>
      </c>
      <c r="D111" s="10">
        <v>9.91</v>
      </c>
      <c r="E111" s="11">
        <v>2893.3456000000001</v>
      </c>
      <c r="G111" s="9">
        <v>7</v>
      </c>
      <c r="H111" s="10" t="s">
        <v>45</v>
      </c>
      <c r="I111" s="10">
        <v>10.19</v>
      </c>
      <c r="J111" s="11">
        <v>2810.1957000000002</v>
      </c>
      <c r="L111" s="10" t="s">
        <v>45</v>
      </c>
      <c r="M111">
        <f t="shared" si="19"/>
        <v>1558.2746999999995</v>
      </c>
      <c r="N111">
        <f t="shared" si="20"/>
        <v>1560.7993999999999</v>
      </c>
      <c r="O111">
        <f t="shared" si="21"/>
        <v>5.7760302682572067E-4</v>
      </c>
    </row>
    <row r="112" spans="2:15" ht="24">
      <c r="B112" s="9">
        <v>8</v>
      </c>
      <c r="C112" s="10" t="s">
        <v>46</v>
      </c>
      <c r="D112" s="10">
        <v>9.36</v>
      </c>
      <c r="E112" s="11">
        <v>2732.6925000000001</v>
      </c>
      <c r="G112" s="9">
        <v>8</v>
      </c>
      <c r="H112" s="10" t="s">
        <v>46</v>
      </c>
      <c r="I112" s="10">
        <v>9.83</v>
      </c>
      <c r="J112" s="11">
        <v>2710.5619000000002</v>
      </c>
      <c r="L112" s="10" t="s">
        <v>46</v>
      </c>
      <c r="M112">
        <f t="shared" si="19"/>
        <v>2063.9661999999998</v>
      </c>
      <c r="N112">
        <f t="shared" si="20"/>
        <v>2097.4167999999995</v>
      </c>
      <c r="O112">
        <f t="shared" si="21"/>
        <v>6.9573103558049606E-3</v>
      </c>
    </row>
    <row r="113" spans="2:15" ht="24">
      <c r="B113" s="5">
        <v>9</v>
      </c>
      <c r="C113" s="6" t="s">
        <v>47</v>
      </c>
      <c r="D113" s="6">
        <v>3.04</v>
      </c>
      <c r="E113" s="7">
        <v>887.29870000000005</v>
      </c>
      <c r="G113" s="5">
        <v>9</v>
      </c>
      <c r="H113" s="6" t="s">
        <v>47</v>
      </c>
      <c r="I113" s="6">
        <v>3.2</v>
      </c>
      <c r="J113" s="7">
        <v>881.17669999999998</v>
      </c>
      <c r="L113" s="6" t="s">
        <v>47</v>
      </c>
      <c r="M113">
        <f t="shared" si="19"/>
        <v>762.99</v>
      </c>
      <c r="N113">
        <f t="shared" si="20"/>
        <v>827.61460000000011</v>
      </c>
      <c r="O113">
        <f t="shared" si="21"/>
        <v>3.7818895730567036E-2</v>
      </c>
    </row>
    <row r="114" spans="2:15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4">
      <c r="B116" s="9">
        <v>1</v>
      </c>
      <c r="C116" s="10" t="s">
        <v>43</v>
      </c>
      <c r="D116" s="10">
        <v>3.01</v>
      </c>
      <c r="E116" s="11">
        <v>1742.5537999999999</v>
      </c>
      <c r="G116" s="9">
        <v>1</v>
      </c>
      <c r="H116" s="10" t="s">
        <v>43</v>
      </c>
      <c r="I116" s="10">
        <v>2.95</v>
      </c>
      <c r="J116" s="11">
        <v>1622.9482</v>
      </c>
    </row>
    <row r="117" spans="2:15" ht="24">
      <c r="B117" s="9">
        <v>2</v>
      </c>
      <c r="C117" s="10" t="s">
        <v>44</v>
      </c>
      <c r="D117" s="10">
        <v>0.94</v>
      </c>
      <c r="E117" s="11">
        <v>541.85199999999998</v>
      </c>
      <c r="G117" s="9">
        <v>2</v>
      </c>
      <c r="H117" s="10" t="s">
        <v>44</v>
      </c>
      <c r="I117" s="10">
        <v>0.87</v>
      </c>
      <c r="J117" s="11">
        <v>479.2765</v>
      </c>
    </row>
    <row r="118" spans="2:15" ht="24">
      <c r="B118" s="9">
        <v>3</v>
      </c>
      <c r="C118" s="10" t="s">
        <v>39</v>
      </c>
      <c r="D118" s="10">
        <v>3.21</v>
      </c>
      <c r="E118" s="11">
        <v>1853.4602</v>
      </c>
      <c r="G118" s="9">
        <v>3</v>
      </c>
      <c r="H118" s="10" t="s">
        <v>39</v>
      </c>
      <c r="I118" s="10">
        <v>3.25</v>
      </c>
      <c r="J118" s="11">
        <v>1786.0056999999999</v>
      </c>
    </row>
    <row r="119" spans="2:15" ht="24">
      <c r="B119" s="9">
        <v>4</v>
      </c>
      <c r="C119" s="10" t="s">
        <v>42</v>
      </c>
      <c r="D119" s="10">
        <v>4.8099999999999996</v>
      </c>
      <c r="E119" s="11">
        <v>2781.4578000000001</v>
      </c>
      <c r="G119" s="9">
        <v>4</v>
      </c>
      <c r="H119" s="10" t="s">
        <v>42</v>
      </c>
      <c r="I119" s="10">
        <v>4.9400000000000004</v>
      </c>
      <c r="J119" s="11">
        <v>2718.4870000000001</v>
      </c>
    </row>
    <row r="120" spans="2:15" ht="24">
      <c r="B120" s="9">
        <v>5</v>
      </c>
      <c r="C120" s="10" t="s">
        <v>32</v>
      </c>
      <c r="D120" s="10">
        <v>5.34</v>
      </c>
      <c r="E120" s="11">
        <v>3087.4681</v>
      </c>
      <c r="G120" s="9">
        <v>5</v>
      </c>
      <c r="H120" s="10" t="s">
        <v>32</v>
      </c>
      <c r="I120" s="10">
        <v>5.38</v>
      </c>
      <c r="J120" s="11">
        <v>2956.7406999999998</v>
      </c>
    </row>
    <row r="121" spans="2:15" ht="24">
      <c r="B121" s="9">
        <v>6</v>
      </c>
      <c r="C121" s="10" t="s">
        <v>40</v>
      </c>
      <c r="D121" s="10">
        <v>5.83</v>
      </c>
      <c r="E121" s="11">
        <v>3371.1419999999998</v>
      </c>
      <c r="G121" s="9">
        <v>6</v>
      </c>
      <c r="H121" s="10" t="s">
        <v>40</v>
      </c>
      <c r="I121" s="10">
        <v>5.8</v>
      </c>
      <c r="J121" s="11">
        <v>3189.4557</v>
      </c>
    </row>
    <row r="122" spans="2:15" ht="24">
      <c r="B122" s="9">
        <v>7</v>
      </c>
      <c r="C122" s="10" t="s">
        <v>45</v>
      </c>
      <c r="D122" s="10">
        <v>7.7</v>
      </c>
      <c r="E122" s="11">
        <v>4451.6202999999996</v>
      </c>
      <c r="G122" s="9">
        <v>7</v>
      </c>
      <c r="H122" s="10" t="s">
        <v>45</v>
      </c>
      <c r="I122" s="10">
        <v>7.95</v>
      </c>
      <c r="J122" s="11">
        <v>4370.9951000000001</v>
      </c>
    </row>
    <row r="123" spans="2:15" ht="24">
      <c r="B123" s="9">
        <v>8</v>
      </c>
      <c r="C123" s="10" t="s">
        <v>46</v>
      </c>
      <c r="D123" s="10">
        <v>8.3000000000000007</v>
      </c>
      <c r="E123" s="11">
        <v>4796.6587</v>
      </c>
      <c r="G123" s="9">
        <v>8</v>
      </c>
      <c r="H123" s="10" t="s">
        <v>46</v>
      </c>
      <c r="I123" s="10">
        <v>8.75</v>
      </c>
      <c r="J123" s="11">
        <v>4807.9786999999997</v>
      </c>
    </row>
    <row r="124" spans="2:15" ht="24">
      <c r="B124" s="5">
        <v>9</v>
      </c>
      <c r="C124" s="6" t="s">
        <v>47</v>
      </c>
      <c r="D124" s="6">
        <v>2.86</v>
      </c>
      <c r="E124" s="7">
        <v>1650.2887000000001</v>
      </c>
      <c r="G124" s="5">
        <v>9</v>
      </c>
      <c r="H124" s="6" t="s">
        <v>47</v>
      </c>
      <c r="I124" s="6">
        <v>3.11</v>
      </c>
      <c r="J124" s="7">
        <v>1708.7913000000001</v>
      </c>
    </row>
    <row r="125" spans="2:15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4">
      <c r="B127" s="9">
        <v>1</v>
      </c>
      <c r="C127" s="10" t="s">
        <v>43</v>
      </c>
      <c r="D127" s="10">
        <v>4.04</v>
      </c>
      <c r="E127" s="11">
        <v>1143.2367999999999</v>
      </c>
      <c r="G127" s="9">
        <v>1</v>
      </c>
      <c r="H127" s="10" t="s">
        <v>43</v>
      </c>
      <c r="I127" s="10">
        <v>4.1100000000000003</v>
      </c>
      <c r="J127" s="11">
        <v>1096.8492000000001</v>
      </c>
      <c r="L127" s="10" t="s">
        <v>43</v>
      </c>
      <c r="M127">
        <f t="shared" ref="M127:M135" si="22">(E138-E127)</f>
        <v>614.58400000000006</v>
      </c>
      <c r="N127">
        <f t="shared" ref="N127:N135" si="23">(J138-J127)</f>
        <v>502.14639999999986</v>
      </c>
      <c r="O127">
        <f t="shared" ref="O127:O135" si="24">(N127-M127)/J138</f>
        <v>-7.031764189970266E-2</v>
      </c>
    </row>
    <row r="128" spans="2:15" ht="24">
      <c r="B128" s="9">
        <v>2</v>
      </c>
      <c r="C128" s="10" t="s">
        <v>44</v>
      </c>
      <c r="D128" s="10">
        <v>1</v>
      </c>
      <c r="E128" s="11">
        <v>281.78190000000001</v>
      </c>
      <c r="G128" s="9">
        <v>2</v>
      </c>
      <c r="H128" s="10" t="s">
        <v>44</v>
      </c>
      <c r="I128" s="10">
        <v>0.91</v>
      </c>
      <c r="J128" s="11">
        <v>243.53440000000001</v>
      </c>
      <c r="L128" s="10" t="s">
        <v>44</v>
      </c>
      <c r="M128">
        <f t="shared" si="22"/>
        <v>267.85369999999995</v>
      </c>
      <c r="N128">
        <f t="shared" si="23"/>
        <v>223.61500000000001</v>
      </c>
      <c r="O128">
        <f t="shared" si="24"/>
        <v>-9.4699254670989483E-2</v>
      </c>
    </row>
    <row r="129" spans="2:15" ht="24">
      <c r="B129" s="9">
        <v>3</v>
      </c>
      <c r="C129" s="10" t="s">
        <v>39</v>
      </c>
      <c r="D129" s="10">
        <v>3.62</v>
      </c>
      <c r="E129" s="11">
        <v>1022.8558</v>
      </c>
      <c r="G129" s="9">
        <v>3</v>
      </c>
      <c r="H129" s="10" t="s">
        <v>39</v>
      </c>
      <c r="I129" s="10">
        <v>3.65</v>
      </c>
      <c r="J129" s="11">
        <v>974.88210000000004</v>
      </c>
      <c r="L129" s="10" t="s">
        <v>39</v>
      </c>
      <c r="M129">
        <f t="shared" si="22"/>
        <v>842.20429999999988</v>
      </c>
      <c r="N129">
        <f>(J140-J129)</f>
        <v>806.17200000000003</v>
      </c>
      <c r="O129">
        <f t="shared" si="24"/>
        <v>-2.0230884620517618E-2</v>
      </c>
    </row>
    <row r="130" spans="2:15" ht="24">
      <c r="B130" s="9">
        <v>4</v>
      </c>
      <c r="C130" s="10" t="s">
        <v>42</v>
      </c>
      <c r="D130" s="10">
        <v>6.07</v>
      </c>
      <c r="E130" s="11">
        <v>1715.0427</v>
      </c>
      <c r="G130" s="9">
        <v>4</v>
      </c>
      <c r="H130" s="10" t="s">
        <v>42</v>
      </c>
      <c r="I130" s="10">
        <v>6.2</v>
      </c>
      <c r="J130" s="11">
        <v>1655.2931000000001</v>
      </c>
      <c r="L130" s="10" t="s">
        <v>42</v>
      </c>
      <c r="M130">
        <f t="shared" si="22"/>
        <v>1069.2593000000002</v>
      </c>
      <c r="N130">
        <f t="shared" si="23"/>
        <v>1051.521</v>
      </c>
      <c r="O130">
        <f t="shared" si="24"/>
        <v>-6.5532021574736914E-3</v>
      </c>
    </row>
    <row r="131" spans="2:15" ht="24">
      <c r="B131" s="9">
        <v>5</v>
      </c>
      <c r="C131" s="10" t="s">
        <v>32</v>
      </c>
      <c r="D131" s="10">
        <v>7.88</v>
      </c>
      <c r="E131" s="11">
        <v>2228.1379999999999</v>
      </c>
      <c r="G131" s="9">
        <v>5</v>
      </c>
      <c r="H131" s="10" t="s">
        <v>32</v>
      </c>
      <c r="I131" s="10">
        <v>7.9</v>
      </c>
      <c r="J131" s="11">
        <v>2107.8640999999998</v>
      </c>
      <c r="L131" s="10" t="s">
        <v>32</v>
      </c>
      <c r="M131">
        <f t="shared" si="22"/>
        <v>854.62940000000026</v>
      </c>
      <c r="N131">
        <f>(J142-J131)</f>
        <v>831.50410000000011</v>
      </c>
      <c r="O131">
        <f t="shared" si="24"/>
        <v>-7.8674389959040025E-3</v>
      </c>
    </row>
    <row r="132" spans="2:15" ht="24">
      <c r="B132" s="9">
        <v>6</v>
      </c>
      <c r="C132" s="10" t="s">
        <v>40</v>
      </c>
      <c r="D132" s="10">
        <v>8.23</v>
      </c>
      <c r="E132" s="11">
        <v>2327.8971000000001</v>
      </c>
      <c r="G132" s="9">
        <v>6</v>
      </c>
      <c r="H132" s="10" t="s">
        <v>40</v>
      </c>
      <c r="I132" s="10">
        <v>8.1199999999999992</v>
      </c>
      <c r="J132" s="11">
        <v>2167.7365</v>
      </c>
      <c r="L132" s="10" t="s">
        <v>40</v>
      </c>
      <c r="M132">
        <f t="shared" si="22"/>
        <v>1049.5479</v>
      </c>
      <c r="N132">
        <f t="shared" si="23"/>
        <v>1019.3029999999999</v>
      </c>
      <c r="O132">
        <f t="shared" si="24"/>
        <v>-9.4899670995606256E-3</v>
      </c>
    </row>
    <row r="133" spans="2:15" ht="24">
      <c r="B133" s="9">
        <v>7</v>
      </c>
      <c r="C133" s="10" t="s">
        <v>45</v>
      </c>
      <c r="D133" s="10">
        <v>9.8800000000000008</v>
      </c>
      <c r="E133" s="11">
        <v>2794.2248</v>
      </c>
      <c r="G133" s="9">
        <v>7</v>
      </c>
      <c r="H133" s="10" t="s">
        <v>45</v>
      </c>
      <c r="I133" s="10">
        <v>10.18</v>
      </c>
      <c r="J133" s="11">
        <v>2716.0133000000001</v>
      </c>
      <c r="L133" s="10" t="s">
        <v>45</v>
      </c>
      <c r="M133">
        <f t="shared" si="22"/>
        <v>1655.6342000000004</v>
      </c>
      <c r="N133">
        <f t="shared" si="23"/>
        <v>1670.0283999999997</v>
      </c>
      <c r="O133">
        <f t="shared" si="24"/>
        <v>3.2818201432054952E-3</v>
      </c>
    </row>
    <row r="134" spans="2:15" ht="24">
      <c r="B134" s="9">
        <v>8</v>
      </c>
      <c r="C134" s="10" t="s">
        <v>46</v>
      </c>
      <c r="D134" s="10">
        <v>9.3000000000000007</v>
      </c>
      <c r="E134" s="11">
        <v>2628.386</v>
      </c>
      <c r="G134" s="9">
        <v>8</v>
      </c>
      <c r="H134" s="10" t="s">
        <v>46</v>
      </c>
      <c r="I134" s="10">
        <v>9.7799999999999994</v>
      </c>
      <c r="J134" s="11">
        <v>2609.0347000000002</v>
      </c>
      <c r="L134" s="10" t="s">
        <v>46</v>
      </c>
      <c r="M134">
        <f t="shared" si="22"/>
        <v>2158.3710999999998</v>
      </c>
      <c r="N134">
        <f t="shared" si="23"/>
        <v>2200.0437999999995</v>
      </c>
      <c r="O134">
        <f t="shared" si="24"/>
        <v>8.6654231158837663E-3</v>
      </c>
    </row>
    <row r="135" spans="2:15" ht="24">
      <c r="B135" s="5">
        <v>9</v>
      </c>
      <c r="C135" s="6" t="s">
        <v>47</v>
      </c>
      <c r="D135" s="6">
        <v>2.98</v>
      </c>
      <c r="E135" s="7">
        <v>841.23350000000005</v>
      </c>
      <c r="G135" s="5">
        <v>9</v>
      </c>
      <c r="H135" s="6" t="s">
        <v>47</v>
      </c>
      <c r="I135" s="6">
        <v>3.15</v>
      </c>
      <c r="J135" s="7">
        <v>841.80169999999998</v>
      </c>
      <c r="L135" s="6" t="s">
        <v>47</v>
      </c>
      <c r="M135">
        <f t="shared" si="22"/>
        <v>791.97209999999995</v>
      </c>
      <c r="N135">
        <f t="shared" si="23"/>
        <v>869.05780000000004</v>
      </c>
      <c r="O135">
        <f t="shared" si="24"/>
        <v>4.5056709799957323E-2</v>
      </c>
    </row>
    <row r="136" spans="2:15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4">
      <c r="B138" s="9">
        <v>1</v>
      </c>
      <c r="C138" s="10" t="s">
        <v>43</v>
      </c>
      <c r="D138" s="10">
        <v>3.04</v>
      </c>
      <c r="E138" s="11">
        <v>1757.8208</v>
      </c>
      <c r="G138" s="9">
        <v>1</v>
      </c>
      <c r="H138" s="10" t="s">
        <v>43</v>
      </c>
      <c r="I138" s="10">
        <v>2.92</v>
      </c>
      <c r="J138" s="11">
        <v>1598.9956</v>
      </c>
    </row>
    <row r="139" spans="2:15" ht="24">
      <c r="B139" s="9">
        <v>2</v>
      </c>
      <c r="C139" s="10" t="s">
        <v>44</v>
      </c>
      <c r="D139" s="10">
        <v>0.95</v>
      </c>
      <c r="E139" s="11">
        <v>549.63559999999995</v>
      </c>
      <c r="G139" s="9">
        <v>2</v>
      </c>
      <c r="H139" s="10" t="s">
        <v>44</v>
      </c>
      <c r="I139" s="10">
        <v>0.85</v>
      </c>
      <c r="J139" s="11">
        <v>467.14940000000001</v>
      </c>
    </row>
    <row r="140" spans="2:15" ht="24">
      <c r="B140" s="9">
        <v>3</v>
      </c>
      <c r="C140" s="10" t="s">
        <v>39</v>
      </c>
      <c r="D140" s="10">
        <v>3.23</v>
      </c>
      <c r="E140" s="11">
        <v>1865.0600999999999</v>
      </c>
      <c r="G140" s="9">
        <v>3</v>
      </c>
      <c r="H140" s="10" t="s">
        <v>39</v>
      </c>
      <c r="I140" s="10">
        <v>3.25</v>
      </c>
      <c r="J140" s="11">
        <v>1781.0541000000001</v>
      </c>
    </row>
    <row r="141" spans="2:15" ht="24">
      <c r="B141" s="9">
        <v>4</v>
      </c>
      <c r="C141" s="10" t="s">
        <v>42</v>
      </c>
      <c r="D141" s="10">
        <v>4.8099999999999996</v>
      </c>
      <c r="E141" s="11">
        <v>2784.3020000000001</v>
      </c>
      <c r="G141" s="9">
        <v>4</v>
      </c>
      <c r="H141" s="10" t="s">
        <v>42</v>
      </c>
      <c r="I141" s="10">
        <v>4.93</v>
      </c>
      <c r="J141" s="11">
        <v>2706.8141000000001</v>
      </c>
    </row>
    <row r="142" spans="2:15" ht="24">
      <c r="B142" s="9">
        <v>5</v>
      </c>
      <c r="C142" s="10" t="s">
        <v>32</v>
      </c>
      <c r="D142" s="10">
        <v>5.33</v>
      </c>
      <c r="E142" s="11">
        <v>3082.7674000000002</v>
      </c>
      <c r="G142" s="9">
        <v>5</v>
      </c>
      <c r="H142" s="10" t="s">
        <v>32</v>
      </c>
      <c r="I142" s="10">
        <v>5.36</v>
      </c>
      <c r="J142" s="11">
        <v>2939.3681999999999</v>
      </c>
    </row>
    <row r="143" spans="2:15" ht="24">
      <c r="B143" s="9">
        <v>6</v>
      </c>
      <c r="C143" s="10" t="s">
        <v>40</v>
      </c>
      <c r="D143" s="10">
        <v>5.84</v>
      </c>
      <c r="E143" s="11">
        <v>3377.4450000000002</v>
      </c>
      <c r="G143" s="9">
        <v>6</v>
      </c>
      <c r="H143" s="10" t="s">
        <v>40</v>
      </c>
      <c r="I143" s="10">
        <v>5.81</v>
      </c>
      <c r="J143" s="11">
        <v>3187.0394999999999</v>
      </c>
    </row>
    <row r="144" spans="2:15" ht="24">
      <c r="B144" s="9">
        <v>7</v>
      </c>
      <c r="C144" s="10" t="s">
        <v>45</v>
      </c>
      <c r="D144" s="10">
        <v>7.7</v>
      </c>
      <c r="E144" s="11">
        <v>4449.8590000000004</v>
      </c>
      <c r="G144" s="9">
        <v>7</v>
      </c>
      <c r="H144" s="10" t="s">
        <v>45</v>
      </c>
      <c r="I144" s="10">
        <v>8</v>
      </c>
      <c r="J144" s="11">
        <v>4386.0416999999998</v>
      </c>
    </row>
    <row r="145" spans="2:15" ht="24">
      <c r="B145" s="9">
        <v>8</v>
      </c>
      <c r="C145" s="10" t="s">
        <v>46</v>
      </c>
      <c r="D145" s="10">
        <v>8.2799999999999994</v>
      </c>
      <c r="E145" s="11">
        <v>4786.7570999999998</v>
      </c>
      <c r="G145" s="9">
        <v>8</v>
      </c>
      <c r="H145" s="10" t="s">
        <v>46</v>
      </c>
      <c r="I145" s="10">
        <v>8.77</v>
      </c>
      <c r="J145" s="11">
        <v>4809.0784999999996</v>
      </c>
    </row>
    <row r="146" spans="2:15" ht="24">
      <c r="B146" s="5">
        <v>9</v>
      </c>
      <c r="C146" s="6" t="s">
        <v>47</v>
      </c>
      <c r="D146" s="6">
        <v>2.82</v>
      </c>
      <c r="E146" s="7">
        <v>1633.2056</v>
      </c>
      <c r="G146" s="5">
        <v>9</v>
      </c>
      <c r="H146" s="6" t="s">
        <v>47</v>
      </c>
      <c r="I146" s="6">
        <v>3.12</v>
      </c>
      <c r="J146" s="7">
        <v>1710.8595</v>
      </c>
    </row>
    <row r="147" spans="2:15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4">
      <c r="B149" s="9">
        <v>1</v>
      </c>
      <c r="C149" s="10" t="s">
        <v>43</v>
      </c>
      <c r="D149" s="10">
        <v>4.08</v>
      </c>
      <c r="E149" s="11">
        <v>1127.9982</v>
      </c>
      <c r="G149" s="9">
        <v>1</v>
      </c>
      <c r="H149" s="10" t="s">
        <v>43</v>
      </c>
      <c r="I149" s="10">
        <v>4.17</v>
      </c>
      <c r="J149" s="11">
        <v>1092.9387999999999</v>
      </c>
      <c r="L149" s="10" t="s">
        <v>43</v>
      </c>
      <c r="M149">
        <f t="shared" ref="M149:M157" si="25">(E160-E149)</f>
        <v>626.31099999999992</v>
      </c>
      <c r="N149">
        <f t="shared" ref="N149:N157" si="26">(J160-J149)</f>
        <v>517.59190000000012</v>
      </c>
      <c r="O149">
        <f t="shared" ref="O149:O157" si="27">(N149-M149)/J160</f>
        <v>-6.7505139765420052E-2</v>
      </c>
    </row>
    <row r="150" spans="2:15" ht="24">
      <c r="B150" s="9">
        <v>2</v>
      </c>
      <c r="C150" s="10" t="s">
        <v>44</v>
      </c>
      <c r="D150" s="10">
        <v>1</v>
      </c>
      <c r="E150" s="11">
        <v>276.50279999999998</v>
      </c>
      <c r="G150" s="9">
        <v>2</v>
      </c>
      <c r="H150" s="10" t="s">
        <v>44</v>
      </c>
      <c r="I150" s="10">
        <v>0.93</v>
      </c>
      <c r="J150" s="11">
        <v>242.31960000000001</v>
      </c>
      <c r="L150" s="10" t="s">
        <v>44</v>
      </c>
      <c r="M150">
        <f t="shared" si="25"/>
        <v>273.3175</v>
      </c>
      <c r="N150">
        <f t="shared" si="26"/>
        <v>230.79830000000001</v>
      </c>
      <c r="O150">
        <f t="shared" si="27"/>
        <v>-8.9870199373137186E-2</v>
      </c>
    </row>
    <row r="151" spans="2:15" ht="24">
      <c r="B151" s="9">
        <v>3</v>
      </c>
      <c r="C151" s="10" t="s">
        <v>39</v>
      </c>
      <c r="D151" s="10">
        <v>3.62</v>
      </c>
      <c r="E151" s="11">
        <v>1001.9512</v>
      </c>
      <c r="G151" s="9">
        <v>3</v>
      </c>
      <c r="H151" s="10" t="s">
        <v>39</v>
      </c>
      <c r="I151" s="10">
        <v>3.67</v>
      </c>
      <c r="J151" s="11">
        <v>962.1798</v>
      </c>
      <c r="L151" s="10" t="s">
        <v>39</v>
      </c>
      <c r="M151">
        <f t="shared" si="25"/>
        <v>859.25379999999996</v>
      </c>
      <c r="N151">
        <f>(J162-J151)</f>
        <v>830.5053999999999</v>
      </c>
      <c r="O151">
        <f t="shared" si="27"/>
        <v>-1.6036502114258579E-2</v>
      </c>
    </row>
    <row r="152" spans="2:15" ht="24">
      <c r="B152" s="9">
        <v>4</v>
      </c>
      <c r="C152" s="10" t="s">
        <v>42</v>
      </c>
      <c r="D152" s="10">
        <v>6.07</v>
      </c>
      <c r="E152" s="11">
        <v>1679.5994000000001</v>
      </c>
      <c r="G152" s="9">
        <v>4</v>
      </c>
      <c r="H152" s="10" t="s">
        <v>42</v>
      </c>
      <c r="I152" s="10">
        <v>6.24</v>
      </c>
      <c r="J152" s="11">
        <v>1634.0968</v>
      </c>
      <c r="L152" s="10" t="s">
        <v>42</v>
      </c>
      <c r="M152">
        <f t="shared" si="25"/>
        <v>1103.6358999999998</v>
      </c>
      <c r="N152">
        <f t="shared" si="26"/>
        <v>1077.4195999999999</v>
      </c>
      <c r="O152">
        <f t="shared" si="27"/>
        <v>-9.6685013596081587E-3</v>
      </c>
    </row>
    <row r="153" spans="2:15" ht="24">
      <c r="B153" s="9">
        <v>5</v>
      </c>
      <c r="C153" s="10" t="s">
        <v>32</v>
      </c>
      <c r="D153" s="10">
        <v>7.9</v>
      </c>
      <c r="E153" s="11">
        <v>2186.7565</v>
      </c>
      <c r="G153" s="9">
        <v>5</v>
      </c>
      <c r="H153" s="10" t="s">
        <v>32</v>
      </c>
      <c r="I153" s="10">
        <v>7.91</v>
      </c>
      <c r="J153" s="11">
        <v>2071.2894999999999</v>
      </c>
      <c r="L153" s="10" t="s">
        <v>32</v>
      </c>
      <c r="M153">
        <f t="shared" si="25"/>
        <v>890.81919999999991</v>
      </c>
      <c r="N153">
        <f>(J164-J153)</f>
        <v>872.2478000000001</v>
      </c>
      <c r="O153">
        <f t="shared" si="27"/>
        <v>-6.3092117093266707E-3</v>
      </c>
    </row>
    <row r="154" spans="2:15" ht="24">
      <c r="B154" s="9">
        <v>6</v>
      </c>
      <c r="C154" s="10" t="s">
        <v>40</v>
      </c>
      <c r="D154" s="10">
        <v>8.26</v>
      </c>
      <c r="E154" s="11">
        <v>2285.6019000000001</v>
      </c>
      <c r="G154" s="9">
        <v>6</v>
      </c>
      <c r="H154" s="10" t="s">
        <v>40</v>
      </c>
      <c r="I154" s="10">
        <v>8.14</v>
      </c>
      <c r="J154" s="11">
        <v>2131.7238000000002</v>
      </c>
      <c r="L154" s="10" t="s">
        <v>40</v>
      </c>
      <c r="M154">
        <f t="shared" si="25"/>
        <v>1097.3849999999998</v>
      </c>
      <c r="N154">
        <f t="shared" si="26"/>
        <v>1066.3826999999997</v>
      </c>
      <c r="O154">
        <f t="shared" si="27"/>
        <v>-9.6939548448433804E-3</v>
      </c>
    </row>
    <row r="155" spans="2:15" ht="24">
      <c r="B155" s="9">
        <v>7</v>
      </c>
      <c r="C155" s="10" t="s">
        <v>45</v>
      </c>
      <c r="D155" s="10">
        <v>9.8699999999999992</v>
      </c>
      <c r="E155" s="11">
        <v>2731.6667000000002</v>
      </c>
      <c r="G155" s="9">
        <v>7</v>
      </c>
      <c r="H155" s="10" t="s">
        <v>45</v>
      </c>
      <c r="I155" s="10">
        <v>10.119999999999999</v>
      </c>
      <c r="J155" s="11">
        <v>2651.4771000000001</v>
      </c>
      <c r="L155" s="10" t="s">
        <v>45</v>
      </c>
      <c r="M155">
        <f t="shared" si="25"/>
        <v>1723.7213999999999</v>
      </c>
      <c r="N155">
        <f t="shared" si="26"/>
        <v>1738.5787</v>
      </c>
      <c r="O155">
        <f t="shared" si="27"/>
        <v>3.3843077803248247E-3</v>
      </c>
    </row>
    <row r="156" spans="2:15" ht="24">
      <c r="B156" s="9">
        <v>8</v>
      </c>
      <c r="C156" s="10" t="s">
        <v>46</v>
      </c>
      <c r="D156" s="10">
        <v>9.26</v>
      </c>
      <c r="E156" s="11">
        <v>2561.6808000000001</v>
      </c>
      <c r="G156" s="9">
        <v>8</v>
      </c>
      <c r="H156" s="10" t="s">
        <v>46</v>
      </c>
      <c r="I156" s="10">
        <v>9.7100000000000009</v>
      </c>
      <c r="J156" s="11">
        <v>2544.4032999999999</v>
      </c>
      <c r="L156" s="10" t="s">
        <v>46</v>
      </c>
      <c r="M156">
        <f t="shared" si="25"/>
        <v>2225.1436999999996</v>
      </c>
      <c r="N156">
        <f t="shared" si="26"/>
        <v>2263.4821000000002</v>
      </c>
      <c r="O156">
        <f t="shared" si="27"/>
        <v>7.9740669359549508E-3</v>
      </c>
    </row>
    <row r="157" spans="2:15" ht="24">
      <c r="B157" s="5">
        <v>9</v>
      </c>
      <c r="C157" s="6" t="s">
        <v>47</v>
      </c>
      <c r="D157" s="6">
        <v>2.96</v>
      </c>
      <c r="E157" s="7">
        <v>818.02279999999996</v>
      </c>
      <c r="G157" s="5">
        <v>9</v>
      </c>
      <c r="H157" s="6" t="s">
        <v>47</v>
      </c>
      <c r="I157" s="6">
        <v>3.11</v>
      </c>
      <c r="J157" s="7">
        <v>814.74929999999995</v>
      </c>
      <c r="L157" s="6" t="s">
        <v>47</v>
      </c>
      <c r="M157">
        <f t="shared" si="25"/>
        <v>821.35200000000009</v>
      </c>
      <c r="N157">
        <f t="shared" si="26"/>
        <v>891.14990000000012</v>
      </c>
      <c r="O157">
        <f t="shared" si="27"/>
        <v>4.0915606267943633E-2</v>
      </c>
    </row>
    <row r="158" spans="2:15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4">
      <c r="B160" s="9">
        <v>1</v>
      </c>
      <c r="C160" s="10" t="s">
        <v>43</v>
      </c>
      <c r="D160" s="10">
        <v>3.03</v>
      </c>
      <c r="E160" s="11">
        <v>1754.3091999999999</v>
      </c>
      <c r="G160" s="9">
        <v>1</v>
      </c>
      <c r="H160" s="10" t="s">
        <v>43</v>
      </c>
      <c r="I160" s="10">
        <v>2.93</v>
      </c>
      <c r="J160" s="11">
        <v>1610.5307</v>
      </c>
    </row>
    <row r="161" spans="2:10" ht="24">
      <c r="B161" s="9">
        <v>2</v>
      </c>
      <c r="C161" s="10" t="s">
        <v>44</v>
      </c>
      <c r="D161" s="10">
        <v>0.95</v>
      </c>
      <c r="E161" s="11">
        <v>549.82029999999997</v>
      </c>
      <c r="G161" s="9">
        <v>2</v>
      </c>
      <c r="H161" s="10" t="s">
        <v>44</v>
      </c>
      <c r="I161" s="10">
        <v>0.86</v>
      </c>
      <c r="J161" s="11">
        <v>473.11790000000002</v>
      </c>
    </row>
    <row r="162" spans="2:10" ht="24">
      <c r="B162" s="9">
        <v>3</v>
      </c>
      <c r="C162" s="10" t="s">
        <v>39</v>
      </c>
      <c r="D162" s="10">
        <v>3.22</v>
      </c>
      <c r="E162" s="11">
        <v>1861.2049999999999</v>
      </c>
      <c r="G162" s="9">
        <v>3</v>
      </c>
      <c r="H162" s="10" t="s">
        <v>39</v>
      </c>
      <c r="I162" s="10">
        <v>3.26</v>
      </c>
      <c r="J162" s="11">
        <v>1792.6851999999999</v>
      </c>
    </row>
    <row r="163" spans="2:10" ht="24">
      <c r="B163" s="9">
        <v>4</v>
      </c>
      <c r="C163" s="10" t="s">
        <v>42</v>
      </c>
      <c r="D163" s="10">
        <v>4.8099999999999996</v>
      </c>
      <c r="E163" s="11">
        <v>2783.2352999999998</v>
      </c>
      <c r="G163" s="9">
        <v>4</v>
      </c>
      <c r="H163" s="10" t="s">
        <v>42</v>
      </c>
      <c r="I163" s="10">
        <v>4.93</v>
      </c>
      <c r="J163" s="11">
        <v>2711.5164</v>
      </c>
    </row>
    <row r="164" spans="2:10" ht="24">
      <c r="B164" s="9">
        <v>5</v>
      </c>
      <c r="C164" s="10" t="s">
        <v>32</v>
      </c>
      <c r="D164" s="10">
        <v>5.32</v>
      </c>
      <c r="E164" s="11">
        <v>3077.5756999999999</v>
      </c>
      <c r="G164" s="9">
        <v>5</v>
      </c>
      <c r="H164" s="10" t="s">
        <v>32</v>
      </c>
      <c r="I164" s="10">
        <v>5.36</v>
      </c>
      <c r="J164" s="11">
        <v>2943.5373</v>
      </c>
    </row>
    <row r="165" spans="2:10" ht="24">
      <c r="B165" s="9">
        <v>6</v>
      </c>
      <c r="C165" s="10" t="s">
        <v>40</v>
      </c>
      <c r="D165" s="10">
        <v>5.85</v>
      </c>
      <c r="E165" s="11">
        <v>3382.9868999999999</v>
      </c>
      <c r="G165" s="9">
        <v>6</v>
      </c>
      <c r="H165" s="10" t="s">
        <v>40</v>
      </c>
      <c r="I165" s="10">
        <v>5.82</v>
      </c>
      <c r="J165" s="11">
        <v>3198.1064999999999</v>
      </c>
    </row>
    <row r="166" spans="2:10" ht="24">
      <c r="B166" s="9">
        <v>7</v>
      </c>
      <c r="C166" s="10" t="s">
        <v>45</v>
      </c>
      <c r="D166" s="10">
        <v>7.7</v>
      </c>
      <c r="E166" s="11">
        <v>4455.3881000000001</v>
      </c>
      <c r="G166" s="9">
        <v>7</v>
      </c>
      <c r="H166" s="10" t="s">
        <v>45</v>
      </c>
      <c r="I166" s="10">
        <v>7.99</v>
      </c>
      <c r="J166" s="11">
        <v>4390.0558000000001</v>
      </c>
    </row>
    <row r="167" spans="2:10" ht="24">
      <c r="B167" s="9">
        <v>8</v>
      </c>
      <c r="C167" s="10" t="s">
        <v>46</v>
      </c>
      <c r="D167" s="10">
        <v>8.2799999999999994</v>
      </c>
      <c r="E167" s="11">
        <v>4786.8244999999997</v>
      </c>
      <c r="G167" s="9">
        <v>8</v>
      </c>
      <c r="H167" s="10" t="s">
        <v>46</v>
      </c>
      <c r="I167" s="10">
        <v>8.75</v>
      </c>
      <c r="J167" s="11">
        <v>4807.8854000000001</v>
      </c>
    </row>
    <row r="168" spans="2:10" ht="24">
      <c r="B168" s="5">
        <v>9</v>
      </c>
      <c r="C168" s="6" t="s">
        <v>47</v>
      </c>
      <c r="D168" s="6">
        <v>2.83</v>
      </c>
      <c r="E168" s="7">
        <v>1639.3748000000001</v>
      </c>
      <c r="G168" s="5">
        <v>9</v>
      </c>
      <c r="H168" s="6" t="s">
        <v>47</v>
      </c>
      <c r="I168" s="6">
        <v>3.1</v>
      </c>
      <c r="J168" s="7">
        <v>1705.8992000000001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2D3A-9B5A-474C-BA6B-EAC55618B8C6}">
  <dimension ref="A1:Y168"/>
  <sheetViews>
    <sheetView topLeftCell="A70" workbookViewId="0">
      <selection activeCell="M75" sqref="M75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0</v>
      </c>
    </row>
    <row r="2" spans="1:25">
      <c r="A2" t="s">
        <v>1</v>
      </c>
      <c r="B2" t="s">
        <v>2</v>
      </c>
      <c r="C2" t="s">
        <v>3</v>
      </c>
    </row>
    <row r="3" spans="1:25">
      <c r="A3" s="1" t="s">
        <v>4</v>
      </c>
      <c r="B3" s="1" t="s">
        <v>5</v>
      </c>
      <c r="C3" s="1" t="s">
        <v>6</v>
      </c>
    </row>
    <row r="4" spans="1:25">
      <c r="A4" s="1" t="s">
        <v>7</v>
      </c>
      <c r="B4" s="1" t="s">
        <v>8</v>
      </c>
      <c r="C4" s="1" t="s">
        <v>9</v>
      </c>
    </row>
    <row r="5" spans="1:25">
      <c r="A5" s="1" t="s">
        <v>10</v>
      </c>
      <c r="B5" s="1" t="s">
        <v>11</v>
      </c>
      <c r="C5" s="1" t="s">
        <v>6</v>
      </c>
    </row>
    <row r="6" spans="1:25">
      <c r="A6" t="s">
        <v>12</v>
      </c>
      <c r="B6" t="s">
        <v>13</v>
      </c>
      <c r="C6" t="s">
        <v>14</v>
      </c>
    </row>
    <row r="7" spans="1:25">
      <c r="A7" s="1" t="s">
        <v>15</v>
      </c>
      <c r="B7" s="1" t="s">
        <v>16</v>
      </c>
      <c r="C7" s="1" t="s">
        <v>9</v>
      </c>
    </row>
    <row r="8" spans="1:25">
      <c r="A8" s="1" t="s">
        <v>17</v>
      </c>
      <c r="B8" s="1" t="s">
        <v>18</v>
      </c>
      <c r="C8" s="1" t="s">
        <v>9</v>
      </c>
    </row>
    <row r="9" spans="1:25">
      <c r="A9" s="1" t="s">
        <v>19</v>
      </c>
      <c r="B9" s="1" t="s">
        <v>20</v>
      </c>
      <c r="C9" s="1" t="s">
        <v>21</v>
      </c>
    </row>
    <row r="10" spans="1:25">
      <c r="A10" t="s">
        <v>22</v>
      </c>
      <c r="B10" t="s">
        <v>23</v>
      </c>
      <c r="C10" t="s">
        <v>3</v>
      </c>
    </row>
    <row r="11" spans="1:25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>
      <c r="A13" t="s">
        <v>33</v>
      </c>
      <c r="B13">
        <v>4.9377800000000001</v>
      </c>
    </row>
    <row r="15" spans="1:25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4">
      <c r="B17" s="9">
        <v>1</v>
      </c>
      <c r="C17" s="10" t="s">
        <v>43</v>
      </c>
      <c r="D17" s="10">
        <v>3.13</v>
      </c>
      <c r="E17" s="11">
        <v>1600.1134999999999</v>
      </c>
      <c r="F17" s="10"/>
      <c r="G17" s="9">
        <v>1</v>
      </c>
      <c r="H17" s="10" t="s">
        <v>43</v>
      </c>
      <c r="I17" s="10">
        <v>3.28</v>
      </c>
      <c r="J17" s="11">
        <v>1596.5975000000001</v>
      </c>
      <c r="L17" s="10" t="s">
        <v>43</v>
      </c>
      <c r="M17">
        <f>(E28-E17)</f>
        <v>258.30820000000017</v>
      </c>
      <c r="N17">
        <f>(J28-J17)</f>
        <v>208.25869999999986</v>
      </c>
      <c r="O17">
        <f>(N17-M17)/J28</f>
        <v>-2.7730464066888158E-2</v>
      </c>
      <c r="R17" s="10" t="s">
        <v>43</v>
      </c>
      <c r="S17">
        <f>O17</f>
        <v>-2.7730464066888158E-2</v>
      </c>
      <c r="T17">
        <f t="shared" ref="T17:T24" si="0">O39</f>
        <v>-2.1454957449554266E-2</v>
      </c>
      <c r="U17">
        <f>O61</f>
        <v>-5.1989862786774475E-3</v>
      </c>
      <c r="V17">
        <f>O83</f>
        <v>-2.3163938937810796E-2</v>
      </c>
      <c r="W17">
        <f>O105</f>
        <v>-2.2096508379802992E-2</v>
      </c>
      <c r="X17">
        <f>O127</f>
        <v>-2.8796870773578703E-2</v>
      </c>
      <c r="Y17">
        <f>O149</f>
        <v>-1.6248484494315523E-2</v>
      </c>
    </row>
    <row r="18" spans="2:25" ht="24">
      <c r="B18" s="9">
        <v>2</v>
      </c>
      <c r="C18" s="10" t="s">
        <v>44</v>
      </c>
      <c r="D18" s="10">
        <v>0.88</v>
      </c>
      <c r="E18" s="11">
        <v>448.38630000000001</v>
      </c>
      <c r="F18" s="10"/>
      <c r="G18" s="9">
        <v>2</v>
      </c>
      <c r="H18" s="10" t="s">
        <v>44</v>
      </c>
      <c r="I18" s="10">
        <v>0.9</v>
      </c>
      <c r="J18" s="11">
        <v>436.99279999999999</v>
      </c>
      <c r="L18" s="10" t="s">
        <v>44</v>
      </c>
      <c r="M18">
        <f t="shared" ref="M18:M25" si="1">(E29-E18)</f>
        <v>118.10360000000003</v>
      </c>
      <c r="N18">
        <f t="shared" ref="N18:N25" si="2">(J29-J18)</f>
        <v>99.296000000000049</v>
      </c>
      <c r="O18">
        <f t="shared" ref="O18:O25" si="3">(N18-M18)/J29</f>
        <v>-3.5069910093218387E-2</v>
      </c>
      <c r="R18" s="10" t="s">
        <v>44</v>
      </c>
      <c r="S18">
        <f t="shared" ref="S18:S24" si="4">O18</f>
        <v>-3.5069910093218387E-2</v>
      </c>
      <c r="T18">
        <f t="shared" si="0"/>
        <v>-1.5997732496118293E-2</v>
      </c>
      <c r="U18">
        <f t="shared" ref="U18:U25" si="5">O62</f>
        <v>4.6607483421948952E-4</v>
      </c>
      <c r="V18">
        <f t="shared" ref="V18:V25" si="6">O84</f>
        <v>-3.3470731695258729E-2</v>
      </c>
      <c r="W18">
        <f t="shared" ref="W18:W25" si="7">O106</f>
        <v>-1.7626659352188177E-2</v>
      </c>
      <c r="X18">
        <f t="shared" ref="X18:X25" si="8">O128</f>
        <v>-3.4124179043896773E-2</v>
      </c>
      <c r="Y18">
        <f t="shared" ref="Y18:Y25" si="9">O150</f>
        <v>-6.9845609520745389E-3</v>
      </c>
    </row>
    <row r="19" spans="2:25" ht="24">
      <c r="B19" s="9">
        <v>3</v>
      </c>
      <c r="C19" s="10" t="s">
        <v>39</v>
      </c>
      <c r="D19" s="10">
        <v>3.11</v>
      </c>
      <c r="E19" s="11">
        <v>1588.5355999999999</v>
      </c>
      <c r="F19" s="10"/>
      <c r="G19" s="9">
        <v>3</v>
      </c>
      <c r="H19" s="10" t="s">
        <v>39</v>
      </c>
      <c r="I19" s="10">
        <v>3.21</v>
      </c>
      <c r="J19" s="11">
        <v>1562.0496000000001</v>
      </c>
      <c r="L19" s="10" t="s">
        <v>39</v>
      </c>
      <c r="M19">
        <f t="shared" si="1"/>
        <v>309.49620000000004</v>
      </c>
      <c r="N19">
        <f>(J30-J19)</f>
        <v>291.55209999999988</v>
      </c>
      <c r="O19">
        <f t="shared" si="3"/>
        <v>-9.6806665639118487E-3</v>
      </c>
      <c r="R19" s="10" t="s">
        <v>39</v>
      </c>
      <c r="S19">
        <f t="shared" si="4"/>
        <v>-9.6806665639118487E-3</v>
      </c>
      <c r="T19">
        <f t="shared" si="0"/>
        <v>-7.8048189013826272E-3</v>
      </c>
      <c r="U19">
        <f t="shared" si="5"/>
        <v>-8.0178016257379942E-3</v>
      </c>
      <c r="V19">
        <f t="shared" si="6"/>
        <v>-1.579800688235047E-2</v>
      </c>
      <c r="W19">
        <f t="shared" si="7"/>
        <v>-1.2484790740538113E-2</v>
      </c>
      <c r="X19">
        <f t="shared" si="8"/>
        <v>-1.3140753835329517E-2</v>
      </c>
      <c r="Y19">
        <f t="shared" si="9"/>
        <v>-8.0288827900591025E-3</v>
      </c>
    </row>
    <row r="20" spans="2:25" ht="24">
      <c r="B20" s="9">
        <v>4</v>
      </c>
      <c r="C20" s="10" t="s">
        <v>42</v>
      </c>
      <c r="D20" s="10">
        <v>4.93</v>
      </c>
      <c r="E20" s="11">
        <v>2519.8841000000002</v>
      </c>
      <c r="F20" s="10"/>
      <c r="G20" s="9">
        <v>4</v>
      </c>
      <c r="H20" s="10" t="s">
        <v>42</v>
      </c>
      <c r="I20" s="10">
        <v>5.0999999999999996</v>
      </c>
      <c r="J20" s="11">
        <v>2484.9874</v>
      </c>
      <c r="L20" s="10" t="s">
        <v>42</v>
      </c>
      <c r="M20">
        <f t="shared" si="1"/>
        <v>382.13399999999956</v>
      </c>
      <c r="N20">
        <f t="shared" si="2"/>
        <v>366.99249999999984</v>
      </c>
      <c r="O20">
        <f t="shared" si="3"/>
        <v>-5.3091187634245682E-3</v>
      </c>
      <c r="R20" s="10" t="s">
        <v>42</v>
      </c>
      <c r="S20">
        <f t="shared" si="4"/>
        <v>-5.3091187634245682E-3</v>
      </c>
      <c r="T20">
        <f t="shared" si="0"/>
        <v>-1.9742899137043172E-3</v>
      </c>
      <c r="U20">
        <f t="shared" si="5"/>
        <v>-9.0572227062230156E-4</v>
      </c>
      <c r="V20">
        <f t="shared" si="6"/>
        <v>-4.3343194984881471E-3</v>
      </c>
      <c r="W20">
        <f t="shared" si="7"/>
        <v>-1.8904753718907721E-3</v>
      </c>
      <c r="X20">
        <f t="shared" si="8"/>
        <v>-6.1031718490721998E-3</v>
      </c>
      <c r="Y20">
        <f t="shared" si="9"/>
        <v>-5.1161235327173862E-4</v>
      </c>
    </row>
    <row r="21" spans="2:25" ht="24">
      <c r="B21" s="9">
        <v>5</v>
      </c>
      <c r="C21" s="10" t="s">
        <v>32</v>
      </c>
      <c r="D21" s="10">
        <v>5.69</v>
      </c>
      <c r="E21" s="11">
        <v>2910.4762000000001</v>
      </c>
      <c r="F21" s="10"/>
      <c r="G21" s="9">
        <v>5</v>
      </c>
      <c r="H21" s="10" t="s">
        <v>32</v>
      </c>
      <c r="I21" s="10">
        <v>6.06</v>
      </c>
      <c r="J21" s="11">
        <v>2951.8622999999998</v>
      </c>
      <c r="L21" s="10" t="s">
        <v>32</v>
      </c>
      <c r="M21">
        <f t="shared" si="1"/>
        <v>291.27099999999973</v>
      </c>
      <c r="N21">
        <f>(J32-J21)</f>
        <v>287.50470000000041</v>
      </c>
      <c r="O21">
        <f t="shared" si="3"/>
        <v>-1.1626654219788369E-3</v>
      </c>
      <c r="R21" s="10" t="s">
        <v>32</v>
      </c>
      <c r="S21">
        <f t="shared" si="4"/>
        <v>-1.1626654219788369E-3</v>
      </c>
      <c r="T21">
        <f t="shared" si="0"/>
        <v>1.9584419550471377E-3</v>
      </c>
      <c r="U21">
        <f t="shared" si="5"/>
        <v>4.1757911885488847E-3</v>
      </c>
      <c r="V21">
        <f t="shared" si="6"/>
        <v>1.1679994360928887E-3</v>
      </c>
      <c r="W21">
        <f t="shared" si="7"/>
        <v>6.0839456766287299E-3</v>
      </c>
      <c r="X21">
        <f t="shared" si="8"/>
        <v>2.7703191204294124E-3</v>
      </c>
      <c r="Y21">
        <f t="shared" si="9"/>
        <v>8.3615586914093914E-3</v>
      </c>
    </row>
    <row r="22" spans="2:25" ht="24">
      <c r="B22" s="9">
        <v>6</v>
      </c>
      <c r="C22" s="10" t="s">
        <v>40</v>
      </c>
      <c r="D22" s="10">
        <v>5.9</v>
      </c>
      <c r="E22" s="11">
        <v>3018.3220999999999</v>
      </c>
      <c r="F22" s="10"/>
      <c r="G22" s="9">
        <v>6</v>
      </c>
      <c r="H22" s="10" t="s">
        <v>40</v>
      </c>
      <c r="I22" s="10">
        <v>5.99</v>
      </c>
      <c r="J22" s="11">
        <v>2917.0596</v>
      </c>
      <c r="L22" s="10" t="s">
        <v>40</v>
      </c>
      <c r="M22">
        <f t="shared" si="1"/>
        <v>415.60449999999992</v>
      </c>
      <c r="N22">
        <f t="shared" si="2"/>
        <v>389.41629999999986</v>
      </c>
      <c r="O22">
        <f t="shared" si="3"/>
        <v>-7.9202754812155302E-3</v>
      </c>
      <c r="R22" s="10" t="s">
        <v>40</v>
      </c>
      <c r="S22">
        <f t="shared" si="4"/>
        <v>-7.9202754812155302E-3</v>
      </c>
      <c r="T22">
        <f t="shared" si="0"/>
        <v>-8.1421596105346068E-3</v>
      </c>
      <c r="U22">
        <f t="shared" si="5"/>
        <v>-1.1319306605921212E-2</v>
      </c>
      <c r="V22">
        <f t="shared" si="6"/>
        <v>-1.510677012196715E-2</v>
      </c>
      <c r="W22">
        <f t="shared" si="7"/>
        <v>-1.4915614276557474E-2</v>
      </c>
      <c r="X22">
        <f t="shared" si="8"/>
        <v>-1.631240054299693E-2</v>
      </c>
      <c r="Y22">
        <f t="shared" si="9"/>
        <v>-1.3367396913636496E-2</v>
      </c>
    </row>
    <row r="23" spans="2:25" ht="24">
      <c r="B23" s="9">
        <v>7</v>
      </c>
      <c r="C23" s="10" t="s">
        <v>45</v>
      </c>
      <c r="D23" s="10">
        <v>7.87</v>
      </c>
      <c r="E23" s="11">
        <v>4026.6768999999999</v>
      </c>
      <c r="F23" s="10"/>
      <c r="G23" s="9">
        <v>7</v>
      </c>
      <c r="H23" s="10" t="s">
        <v>45</v>
      </c>
      <c r="I23" s="10">
        <v>7.76</v>
      </c>
      <c r="J23" s="11">
        <v>3779.1947</v>
      </c>
      <c r="L23" s="10" t="s">
        <v>45</v>
      </c>
      <c r="M23">
        <f t="shared" si="1"/>
        <v>705.10889999999972</v>
      </c>
      <c r="N23">
        <f t="shared" si="2"/>
        <v>634.4994999999999</v>
      </c>
      <c r="O23">
        <f t="shared" si="3"/>
        <v>-1.5997800663217633E-2</v>
      </c>
      <c r="R23" s="10" t="s">
        <v>45</v>
      </c>
      <c r="S23">
        <f t="shared" si="4"/>
        <v>-1.5997800663217633E-2</v>
      </c>
      <c r="T23">
        <f t="shared" si="0"/>
        <v>-2.4371770376106588E-2</v>
      </c>
      <c r="U23">
        <f t="shared" si="5"/>
        <v>-3.0424083725425537E-2</v>
      </c>
      <c r="V23">
        <f t="shared" si="6"/>
        <v>-3.1653080046190933E-2</v>
      </c>
      <c r="W23">
        <f t="shared" si="7"/>
        <v>-3.2521085541930894E-2</v>
      </c>
      <c r="X23">
        <f t="shared" si="8"/>
        <v>-3.5334843298541578E-2</v>
      </c>
      <c r="Y23">
        <f t="shared" si="9"/>
        <v>-3.3643416912800872E-2</v>
      </c>
    </row>
    <row r="24" spans="2:25" ht="24">
      <c r="B24" s="9">
        <v>8</v>
      </c>
      <c r="C24" s="10" t="s">
        <v>46</v>
      </c>
      <c r="D24" s="10">
        <v>8.32</v>
      </c>
      <c r="E24" s="11">
        <v>4257.0208000000002</v>
      </c>
      <c r="F24" s="10"/>
      <c r="G24" s="9">
        <v>8</v>
      </c>
      <c r="H24" s="10" t="s">
        <v>46</v>
      </c>
      <c r="I24" s="10">
        <v>8.01</v>
      </c>
      <c r="J24" s="11">
        <v>3900.6626999999999</v>
      </c>
      <c r="L24" s="10" t="s">
        <v>46</v>
      </c>
      <c r="M24">
        <f t="shared" si="1"/>
        <v>991.61939999999959</v>
      </c>
      <c r="N24">
        <f t="shared" si="2"/>
        <v>909.95740000000023</v>
      </c>
      <c r="O24">
        <f t="shared" si="3"/>
        <v>-1.6975358332702129E-2</v>
      </c>
      <c r="R24" s="10" t="s">
        <v>46</v>
      </c>
      <c r="S24">
        <f t="shared" si="4"/>
        <v>-1.6975358332702129E-2</v>
      </c>
      <c r="T24">
        <f t="shared" si="0"/>
        <v>-3.3223587778826766E-2</v>
      </c>
      <c r="U24">
        <f t="shared" si="5"/>
        <v>-3.6208358444255788E-2</v>
      </c>
      <c r="V24">
        <f t="shared" si="6"/>
        <v>-4.2837355367578732E-2</v>
      </c>
      <c r="W24">
        <f t="shared" si="7"/>
        <v>-4.2529799359118797E-2</v>
      </c>
      <c r="X24">
        <f t="shared" si="8"/>
        <v>-4.7980938266741525E-2</v>
      </c>
      <c r="Y24">
        <f t="shared" si="9"/>
        <v>-4.6144211985055736E-2</v>
      </c>
    </row>
    <row r="25" spans="2:25" ht="24">
      <c r="B25" s="5">
        <v>9</v>
      </c>
      <c r="C25" s="6" t="s">
        <v>47</v>
      </c>
      <c r="D25" s="6">
        <v>4.17</v>
      </c>
      <c r="E25" s="7">
        <v>2132.3231000000001</v>
      </c>
      <c r="F25" s="10"/>
      <c r="G25" s="5">
        <v>9</v>
      </c>
      <c r="H25" s="6" t="s">
        <v>47</v>
      </c>
      <c r="I25" s="6">
        <v>2.7</v>
      </c>
      <c r="J25" s="7">
        <v>1312.6901</v>
      </c>
      <c r="L25" s="6" t="s">
        <v>47</v>
      </c>
      <c r="M25">
        <f t="shared" si="1"/>
        <v>512.80200000000013</v>
      </c>
      <c r="N25">
        <f t="shared" si="2"/>
        <v>345.38789999999995</v>
      </c>
      <c r="O25">
        <f t="shared" si="3"/>
        <v>-0.1009687722772995</v>
      </c>
      <c r="R25" s="6" t="s">
        <v>47</v>
      </c>
      <c r="S25">
        <f>O25</f>
        <v>-0.1009687722772995</v>
      </c>
      <c r="T25">
        <f>O47</f>
        <v>-0.16134593616821763</v>
      </c>
      <c r="U25">
        <f t="shared" si="5"/>
        <v>-0.18635137701713098</v>
      </c>
      <c r="V25">
        <f t="shared" si="6"/>
        <v>-0.19264470285418023</v>
      </c>
      <c r="W25">
        <f t="shared" si="7"/>
        <v>-0.20395625645610796</v>
      </c>
      <c r="X25">
        <f t="shared" si="8"/>
        <v>-0.21455134106325779</v>
      </c>
      <c r="Y25">
        <f t="shared" si="9"/>
        <v>-0.20844948295816274</v>
      </c>
    </row>
    <row r="26" spans="2:25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4">
      <c r="B28" s="9">
        <v>1</v>
      </c>
      <c r="C28" s="10" t="s">
        <v>43</v>
      </c>
      <c r="D28" s="10">
        <v>2.81</v>
      </c>
      <c r="E28" s="11">
        <v>1858.4217000000001</v>
      </c>
      <c r="G28" s="9">
        <v>1</v>
      </c>
      <c r="H28" s="10" t="s">
        <v>43</v>
      </c>
      <c r="I28" s="10">
        <v>3.24</v>
      </c>
      <c r="J28" s="11">
        <v>1804.8561999999999</v>
      </c>
    </row>
    <row r="29" spans="2:25" ht="24">
      <c r="B29" s="9">
        <v>2</v>
      </c>
      <c r="C29" s="10" t="s">
        <v>44</v>
      </c>
      <c r="D29" s="10">
        <v>0.86</v>
      </c>
      <c r="E29" s="11">
        <v>566.48990000000003</v>
      </c>
      <c r="G29" s="9">
        <v>2</v>
      </c>
      <c r="H29" s="10" t="s">
        <v>44</v>
      </c>
      <c r="I29" s="10">
        <v>0.96</v>
      </c>
      <c r="J29" s="11">
        <v>536.28880000000004</v>
      </c>
    </row>
    <row r="30" spans="2:25" ht="24">
      <c r="B30" s="9">
        <v>3</v>
      </c>
      <c r="C30" s="10" t="s">
        <v>39</v>
      </c>
      <c r="D30" s="10">
        <v>2.87</v>
      </c>
      <c r="E30" s="11">
        <v>1898.0318</v>
      </c>
      <c r="G30" s="9">
        <v>3</v>
      </c>
      <c r="H30" s="10" t="s">
        <v>39</v>
      </c>
      <c r="I30" s="10">
        <v>3.33</v>
      </c>
      <c r="J30" s="11">
        <v>1853.6016999999999</v>
      </c>
    </row>
    <row r="31" spans="2:25" ht="24">
      <c r="B31" s="9">
        <v>4</v>
      </c>
      <c r="C31" s="10" t="s">
        <v>42</v>
      </c>
      <c r="D31" s="10">
        <v>4.38</v>
      </c>
      <c r="E31" s="11">
        <v>2902.0180999999998</v>
      </c>
      <c r="G31" s="9">
        <v>4</v>
      </c>
      <c r="H31" s="10" t="s">
        <v>42</v>
      </c>
      <c r="I31" s="10">
        <v>5.13</v>
      </c>
      <c r="J31" s="11">
        <v>2851.9798999999998</v>
      </c>
    </row>
    <row r="32" spans="2:25" ht="24">
      <c r="B32" s="9">
        <v>5</v>
      </c>
      <c r="C32" s="10" t="s">
        <v>32</v>
      </c>
      <c r="D32" s="10">
        <v>4.84</v>
      </c>
      <c r="E32" s="11">
        <v>3201.7471999999998</v>
      </c>
      <c r="G32" s="9">
        <v>5</v>
      </c>
      <c r="H32" s="10" t="s">
        <v>32</v>
      </c>
      <c r="I32" s="10">
        <v>5.82</v>
      </c>
      <c r="J32" s="11">
        <v>3239.3670000000002</v>
      </c>
    </row>
    <row r="33" spans="2:15" ht="24">
      <c r="B33" s="9">
        <v>6</v>
      </c>
      <c r="C33" s="10" t="s">
        <v>40</v>
      </c>
      <c r="D33" s="10">
        <v>5.19</v>
      </c>
      <c r="E33" s="11">
        <v>3433.9265999999998</v>
      </c>
      <c r="G33" s="9">
        <v>6</v>
      </c>
      <c r="H33" s="10" t="s">
        <v>40</v>
      </c>
      <c r="I33" s="10">
        <v>5.94</v>
      </c>
      <c r="J33" s="11">
        <v>3306.4758999999999</v>
      </c>
    </row>
    <row r="34" spans="2:15" ht="24">
      <c r="B34" s="9">
        <v>7</v>
      </c>
      <c r="C34" s="10" t="s">
        <v>45</v>
      </c>
      <c r="D34" s="10">
        <v>7.15</v>
      </c>
      <c r="E34" s="11">
        <v>4731.7857999999997</v>
      </c>
      <c r="G34" s="9">
        <v>7</v>
      </c>
      <c r="H34" s="10" t="s">
        <v>45</v>
      </c>
      <c r="I34" s="10">
        <v>7.93</v>
      </c>
      <c r="J34" s="11">
        <v>4413.6941999999999</v>
      </c>
    </row>
    <row r="35" spans="2:15" ht="24">
      <c r="B35" s="9">
        <v>8</v>
      </c>
      <c r="C35" s="10" t="s">
        <v>46</v>
      </c>
      <c r="D35" s="10">
        <v>7.93</v>
      </c>
      <c r="E35" s="11">
        <v>5248.6401999999998</v>
      </c>
      <c r="G35" s="9">
        <v>8</v>
      </c>
      <c r="H35" s="10" t="s">
        <v>46</v>
      </c>
      <c r="I35" s="10">
        <v>8.65</v>
      </c>
      <c r="J35" s="11">
        <v>4810.6201000000001</v>
      </c>
    </row>
    <row r="36" spans="2:15" ht="24">
      <c r="B36" s="5">
        <v>9</v>
      </c>
      <c r="C36" s="6" t="s">
        <v>47</v>
      </c>
      <c r="D36" s="6">
        <v>3.99</v>
      </c>
      <c r="E36" s="7">
        <v>2645.1251000000002</v>
      </c>
      <c r="G36" s="5">
        <v>9</v>
      </c>
      <c r="H36" s="6" t="s">
        <v>47</v>
      </c>
      <c r="I36" s="6">
        <v>2.98</v>
      </c>
      <c r="J36" s="7">
        <v>1658.078</v>
      </c>
    </row>
    <row r="37" spans="2:15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4">
      <c r="B39" s="9">
        <v>1</v>
      </c>
      <c r="C39" s="10" t="s">
        <v>43</v>
      </c>
      <c r="D39" s="10">
        <v>3.21</v>
      </c>
      <c r="E39" s="11">
        <v>1457.1786</v>
      </c>
      <c r="G39" s="9">
        <v>1</v>
      </c>
      <c r="H39" s="10" t="s">
        <v>43</v>
      </c>
      <c r="I39" s="10">
        <v>3.88</v>
      </c>
      <c r="J39" s="11">
        <v>1444.7835</v>
      </c>
      <c r="L39" s="10" t="s">
        <v>43</v>
      </c>
      <c r="M39">
        <f t="shared" ref="M39:M47" si="10">(E50-E39)</f>
        <v>378.08040000000005</v>
      </c>
      <c r="N39">
        <f t="shared" ref="N39:N47" si="11">(J50-J39)</f>
        <v>339.79240000000004</v>
      </c>
      <c r="O39">
        <f>(N39-M39)/J50</f>
        <v>-2.1454957449554266E-2</v>
      </c>
    </row>
    <row r="40" spans="2:15" ht="24">
      <c r="B40" s="9">
        <v>2</v>
      </c>
      <c r="C40" s="10" t="s">
        <v>44</v>
      </c>
      <c r="D40" s="10">
        <v>0.86</v>
      </c>
      <c r="E40" s="11">
        <v>391.62880000000001</v>
      </c>
      <c r="G40" s="9">
        <v>2</v>
      </c>
      <c r="H40" s="10" t="s">
        <v>44</v>
      </c>
      <c r="I40" s="10">
        <v>0.99</v>
      </c>
      <c r="J40" s="11">
        <v>370.52249999999998</v>
      </c>
      <c r="L40" s="10" t="s">
        <v>44</v>
      </c>
      <c r="M40">
        <f t="shared" si="10"/>
        <v>173.97070000000002</v>
      </c>
      <c r="N40">
        <f t="shared" si="11"/>
        <v>165.39720000000005</v>
      </c>
      <c r="O40">
        <f t="shared" ref="O40:O47" si="12">(N40-M40)/J51</f>
        <v>-1.5997732496118293E-2</v>
      </c>
    </row>
    <row r="41" spans="2:15" ht="24">
      <c r="B41" s="9">
        <v>3</v>
      </c>
      <c r="C41" s="10" t="s">
        <v>39</v>
      </c>
      <c r="D41" s="10">
        <v>3.04</v>
      </c>
      <c r="E41" s="11">
        <v>1380.1130000000001</v>
      </c>
      <c r="G41" s="9">
        <v>3</v>
      </c>
      <c r="H41" s="10" t="s">
        <v>39</v>
      </c>
      <c r="I41" s="10">
        <v>3.62</v>
      </c>
      <c r="J41" s="11">
        <v>1348.2573</v>
      </c>
      <c r="L41" s="10" t="s">
        <v>39</v>
      </c>
      <c r="M41">
        <f>(E52-E41)</f>
        <v>535.16120000000001</v>
      </c>
      <c r="N41">
        <f>(J52-J41)</f>
        <v>520.57529999999997</v>
      </c>
      <c r="O41">
        <f t="shared" si="12"/>
        <v>-7.8048189013826272E-3</v>
      </c>
    </row>
    <row r="42" spans="2:15" ht="24">
      <c r="B42" s="9">
        <v>4</v>
      </c>
      <c r="C42" s="10" t="s">
        <v>42</v>
      </c>
      <c r="D42" s="10">
        <v>4.88</v>
      </c>
      <c r="E42" s="11">
        <v>2215.221</v>
      </c>
      <c r="G42" s="9">
        <v>4</v>
      </c>
      <c r="H42" s="10" t="s">
        <v>42</v>
      </c>
      <c r="I42" s="10">
        <v>5.84</v>
      </c>
      <c r="J42" s="11">
        <v>2176.6298999999999</v>
      </c>
      <c r="L42" s="10" t="s">
        <v>42</v>
      </c>
      <c r="M42">
        <f t="shared" si="10"/>
        <v>669.84830000000011</v>
      </c>
      <c r="N42">
        <f t="shared" si="11"/>
        <v>664.23959999999988</v>
      </c>
      <c r="O42">
        <f t="shared" si="12"/>
        <v>-1.9742899137043172E-3</v>
      </c>
    </row>
    <row r="43" spans="2:15" ht="24">
      <c r="B43" s="9">
        <v>5</v>
      </c>
      <c r="C43" s="10" t="s">
        <v>32</v>
      </c>
      <c r="D43" s="10">
        <v>5.87</v>
      </c>
      <c r="E43" s="11">
        <v>2662.4376000000002</v>
      </c>
      <c r="G43" s="9">
        <v>5</v>
      </c>
      <c r="H43" s="10" t="s">
        <v>32</v>
      </c>
      <c r="I43" s="10">
        <v>7.24</v>
      </c>
      <c r="J43" s="11">
        <v>2698.5610000000001</v>
      </c>
      <c r="L43" s="10" t="s">
        <v>32</v>
      </c>
      <c r="M43">
        <f t="shared" si="10"/>
        <v>509.43379999999979</v>
      </c>
      <c r="N43">
        <f>(J54-J43)</f>
        <v>515.72879999999986</v>
      </c>
      <c r="O43">
        <f t="shared" si="12"/>
        <v>1.9584419550471377E-3</v>
      </c>
    </row>
    <row r="44" spans="2:15" ht="24">
      <c r="B44" s="9">
        <v>6</v>
      </c>
      <c r="C44" s="10" t="s">
        <v>40</v>
      </c>
      <c r="D44" s="10">
        <v>6.14</v>
      </c>
      <c r="E44" s="11">
        <v>2784.4202</v>
      </c>
      <c r="G44" s="9">
        <v>6</v>
      </c>
      <c r="H44" s="10" t="s">
        <v>40</v>
      </c>
      <c r="I44" s="10">
        <v>7.23</v>
      </c>
      <c r="J44" s="11">
        <v>2695.6484</v>
      </c>
      <c r="L44" s="10" t="s">
        <v>40</v>
      </c>
      <c r="M44">
        <f t="shared" si="10"/>
        <v>662.85280000000012</v>
      </c>
      <c r="N44">
        <f t="shared" si="11"/>
        <v>635.72820000000002</v>
      </c>
      <c r="O44">
        <f t="shared" si="12"/>
        <v>-8.1421596105346068E-3</v>
      </c>
    </row>
    <row r="45" spans="2:15" ht="24">
      <c r="B45" s="9">
        <v>7</v>
      </c>
      <c r="C45" s="10" t="s">
        <v>45</v>
      </c>
      <c r="D45" s="10">
        <v>7.98</v>
      </c>
      <c r="E45" s="11">
        <v>3622.8235</v>
      </c>
      <c r="G45" s="9">
        <v>7</v>
      </c>
      <c r="H45" s="10" t="s">
        <v>45</v>
      </c>
      <c r="I45" s="10">
        <v>9.2200000000000006</v>
      </c>
      <c r="J45" s="11">
        <v>3434.1354000000001</v>
      </c>
      <c r="L45" s="10" t="s">
        <v>45</v>
      </c>
      <c r="M45">
        <f t="shared" si="10"/>
        <v>1129.3300000000004</v>
      </c>
      <c r="N45">
        <f t="shared" si="11"/>
        <v>1020.7564000000002</v>
      </c>
      <c r="O45">
        <f t="shared" si="12"/>
        <v>-2.4371770376106588E-2</v>
      </c>
    </row>
    <row r="46" spans="2:15" ht="24">
      <c r="B46" s="9">
        <v>8</v>
      </c>
      <c r="C46" s="10" t="s">
        <v>46</v>
      </c>
      <c r="D46" s="10">
        <v>8.01</v>
      </c>
      <c r="E46" s="11">
        <v>3636.2505000000001</v>
      </c>
      <c r="G46" s="9">
        <v>8</v>
      </c>
      <c r="H46" s="10" t="s">
        <v>46</v>
      </c>
      <c r="I46" s="10">
        <v>9.01</v>
      </c>
      <c r="J46" s="11">
        <v>3358.7125999999998</v>
      </c>
      <c r="L46" s="10" t="s">
        <v>46</v>
      </c>
      <c r="M46">
        <f t="shared" si="10"/>
        <v>1602.0599000000002</v>
      </c>
      <c r="N46">
        <f t="shared" si="11"/>
        <v>1442.5448999999999</v>
      </c>
      <c r="O46">
        <f t="shared" si="12"/>
        <v>-3.3223587778826766E-2</v>
      </c>
    </row>
    <row r="47" spans="2:15" ht="24">
      <c r="B47" s="5">
        <v>9</v>
      </c>
      <c r="C47" s="6" t="s">
        <v>47</v>
      </c>
      <c r="D47" s="6">
        <v>4</v>
      </c>
      <c r="E47" s="7">
        <v>1812.9236000000001</v>
      </c>
      <c r="G47" s="5">
        <v>9</v>
      </c>
      <c r="H47" s="6" t="s">
        <v>47</v>
      </c>
      <c r="I47" s="6">
        <v>2.97</v>
      </c>
      <c r="J47" s="7">
        <v>1105.4119000000001</v>
      </c>
      <c r="L47" s="6" t="s">
        <v>47</v>
      </c>
      <c r="M47">
        <f t="shared" si="10"/>
        <v>836.58519999999999</v>
      </c>
      <c r="N47">
        <f t="shared" si="11"/>
        <v>566.78330000000005</v>
      </c>
      <c r="O47">
        <f t="shared" si="12"/>
        <v>-0.16134593616821763</v>
      </c>
    </row>
    <row r="48" spans="2:15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4">
      <c r="B50" s="9">
        <v>1</v>
      </c>
      <c r="C50" s="10" t="s">
        <v>43</v>
      </c>
      <c r="D50" s="10">
        <v>2.77</v>
      </c>
      <c r="E50" s="11">
        <v>1835.259</v>
      </c>
      <c r="G50" s="9">
        <v>1</v>
      </c>
      <c r="H50" s="10" t="s">
        <v>43</v>
      </c>
      <c r="I50" s="10">
        <v>3.2</v>
      </c>
      <c r="J50" s="11">
        <v>1784.5759</v>
      </c>
    </row>
    <row r="51" spans="2:15" ht="24">
      <c r="B51" s="9">
        <v>2</v>
      </c>
      <c r="C51" s="10" t="s">
        <v>44</v>
      </c>
      <c r="D51" s="10">
        <v>0.86</v>
      </c>
      <c r="E51" s="11">
        <v>565.59950000000003</v>
      </c>
      <c r="G51" s="9">
        <v>2</v>
      </c>
      <c r="H51" s="10" t="s">
        <v>44</v>
      </c>
      <c r="I51" s="10">
        <v>0.96</v>
      </c>
      <c r="J51" s="11">
        <v>535.91970000000003</v>
      </c>
    </row>
    <row r="52" spans="2:15" ht="24">
      <c r="B52" s="9">
        <v>3</v>
      </c>
      <c r="C52" s="10" t="s">
        <v>39</v>
      </c>
      <c r="D52" s="10">
        <v>2.9</v>
      </c>
      <c r="E52" s="11">
        <v>1915.2742000000001</v>
      </c>
      <c r="G52" s="9">
        <v>3</v>
      </c>
      <c r="H52" s="10" t="s">
        <v>39</v>
      </c>
      <c r="I52" s="10">
        <v>3.36</v>
      </c>
      <c r="J52" s="11">
        <v>1868.8326</v>
      </c>
    </row>
    <row r="53" spans="2:15" ht="24">
      <c r="B53" s="9">
        <v>4</v>
      </c>
      <c r="C53" s="10" t="s">
        <v>42</v>
      </c>
      <c r="D53" s="10">
        <v>4.3600000000000003</v>
      </c>
      <c r="E53" s="11">
        <v>2885.0693000000001</v>
      </c>
      <c r="G53" s="9">
        <v>4</v>
      </c>
      <c r="H53" s="10" t="s">
        <v>42</v>
      </c>
      <c r="I53" s="10">
        <v>5.0999999999999996</v>
      </c>
      <c r="J53" s="11">
        <v>2840.8694999999998</v>
      </c>
    </row>
    <row r="54" spans="2:15" ht="24">
      <c r="B54" s="9">
        <v>5</v>
      </c>
      <c r="C54" s="10" t="s">
        <v>32</v>
      </c>
      <c r="D54" s="10">
        <v>4.79</v>
      </c>
      <c r="E54" s="11">
        <v>3171.8714</v>
      </c>
      <c r="G54" s="9">
        <v>5</v>
      </c>
      <c r="H54" s="10" t="s">
        <v>32</v>
      </c>
      <c r="I54" s="10">
        <v>5.77</v>
      </c>
      <c r="J54" s="11">
        <v>3214.2898</v>
      </c>
    </row>
    <row r="55" spans="2:15" ht="24">
      <c r="B55" s="9">
        <v>6</v>
      </c>
      <c r="C55" s="10" t="s">
        <v>40</v>
      </c>
      <c r="D55" s="10">
        <v>5.21</v>
      </c>
      <c r="E55" s="11">
        <v>3447.2730000000001</v>
      </c>
      <c r="G55" s="9">
        <v>6</v>
      </c>
      <c r="H55" s="10" t="s">
        <v>40</v>
      </c>
      <c r="I55" s="10">
        <v>5.98</v>
      </c>
      <c r="J55" s="11">
        <v>3331.3766000000001</v>
      </c>
    </row>
    <row r="56" spans="2:15" ht="24">
      <c r="B56" s="9">
        <v>7</v>
      </c>
      <c r="C56" s="10" t="s">
        <v>45</v>
      </c>
      <c r="D56" s="10">
        <v>7.18</v>
      </c>
      <c r="E56" s="11">
        <v>4752.1535000000003</v>
      </c>
      <c r="G56" s="9">
        <v>7</v>
      </c>
      <c r="H56" s="10" t="s">
        <v>45</v>
      </c>
      <c r="I56" s="10">
        <v>8</v>
      </c>
      <c r="J56" s="11">
        <v>4454.8918000000003</v>
      </c>
    </row>
    <row r="57" spans="2:15" ht="24">
      <c r="B57" s="9">
        <v>8</v>
      </c>
      <c r="C57" s="10" t="s">
        <v>46</v>
      </c>
      <c r="D57" s="10">
        <v>7.92</v>
      </c>
      <c r="E57" s="11">
        <v>5238.3104000000003</v>
      </c>
      <c r="G57" s="9">
        <v>8</v>
      </c>
      <c r="H57" s="10" t="s">
        <v>46</v>
      </c>
      <c r="I57" s="10">
        <v>8.6199999999999992</v>
      </c>
      <c r="J57" s="11">
        <v>4801.2574999999997</v>
      </c>
    </row>
    <row r="58" spans="2:15" ht="24">
      <c r="B58" s="5">
        <v>9</v>
      </c>
      <c r="C58" s="6" t="s">
        <v>47</v>
      </c>
      <c r="D58" s="6">
        <v>4.01</v>
      </c>
      <c r="E58" s="7">
        <v>2649.5088000000001</v>
      </c>
      <c r="G58" s="5">
        <v>9</v>
      </c>
      <c r="H58" s="6" t="s">
        <v>47</v>
      </c>
      <c r="I58" s="6">
        <v>3</v>
      </c>
      <c r="J58" s="7">
        <v>1672.1952000000001</v>
      </c>
    </row>
    <row r="59" spans="2:15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4">
      <c r="B61" s="9">
        <v>1</v>
      </c>
      <c r="C61" s="10" t="s">
        <v>43</v>
      </c>
      <c r="D61" s="10">
        <v>3.25</v>
      </c>
      <c r="E61" s="11">
        <v>1354.6792</v>
      </c>
      <c r="G61" s="9">
        <v>1</v>
      </c>
      <c r="H61" s="10" t="s">
        <v>43</v>
      </c>
      <c r="I61" s="10">
        <v>4.12</v>
      </c>
      <c r="J61" s="11">
        <v>1327.4096999999999</v>
      </c>
      <c r="L61" s="10" t="s">
        <v>43</v>
      </c>
      <c r="M61">
        <f t="shared" ref="M61:M69" si="13">(E72-E61)</f>
        <v>484.38940000000002</v>
      </c>
      <c r="N61">
        <f t="shared" ref="N61:N69" si="14">(J72-J61)</f>
        <v>475.01860000000011</v>
      </c>
      <c r="O61">
        <f t="shared" ref="O61:O69" si="15">(N61-M61)/J72</f>
        <v>-5.1989862786774475E-3</v>
      </c>
    </row>
    <row r="62" spans="2:15" ht="24">
      <c r="B62" s="9">
        <v>2</v>
      </c>
      <c r="C62" s="10" t="s">
        <v>44</v>
      </c>
      <c r="D62" s="10">
        <v>0.83</v>
      </c>
      <c r="E62" s="11">
        <v>348.54719999999998</v>
      </c>
      <c r="G62" s="9">
        <v>2</v>
      </c>
      <c r="H62" s="10" t="s">
        <v>44</v>
      </c>
      <c r="I62" s="10">
        <v>1.01</v>
      </c>
      <c r="J62" s="11">
        <v>325.9366</v>
      </c>
      <c r="L62" s="10" t="s">
        <v>44</v>
      </c>
      <c r="M62">
        <f t="shared" si="13"/>
        <v>226.72120000000007</v>
      </c>
      <c r="N62">
        <f t="shared" si="14"/>
        <v>226.97889999999995</v>
      </c>
      <c r="O62">
        <f t="shared" si="15"/>
        <v>4.6607483421948952E-4</v>
      </c>
    </row>
    <row r="63" spans="2:15" ht="24">
      <c r="B63" s="9">
        <v>3</v>
      </c>
      <c r="C63" s="10" t="s">
        <v>39</v>
      </c>
      <c r="D63" s="10">
        <v>2.97</v>
      </c>
      <c r="E63" s="11">
        <v>1238.5364</v>
      </c>
      <c r="G63" s="9">
        <v>3</v>
      </c>
      <c r="H63" s="10" t="s">
        <v>39</v>
      </c>
      <c r="I63" s="10">
        <v>3.74</v>
      </c>
      <c r="J63" s="11">
        <v>1206.3975</v>
      </c>
      <c r="L63" s="10" t="s">
        <v>39</v>
      </c>
      <c r="M63">
        <f>(E74-E63)</f>
        <v>689.86190000000011</v>
      </c>
      <c r="N63">
        <f>(J74-J63)</f>
        <v>674.779</v>
      </c>
      <c r="O63">
        <f t="shared" si="15"/>
        <v>-8.0178016257379942E-3</v>
      </c>
    </row>
    <row r="64" spans="2:15" ht="24">
      <c r="B64" s="9">
        <v>4</v>
      </c>
      <c r="C64" s="10" t="s">
        <v>42</v>
      </c>
      <c r="D64" s="10">
        <v>4.83</v>
      </c>
      <c r="E64" s="11">
        <v>2018.0395000000001</v>
      </c>
      <c r="G64" s="9">
        <v>4</v>
      </c>
      <c r="H64" s="10" t="s">
        <v>42</v>
      </c>
      <c r="I64" s="10">
        <v>6.14</v>
      </c>
      <c r="J64" s="11">
        <v>1977.7837</v>
      </c>
      <c r="L64" s="10" t="s">
        <v>42</v>
      </c>
      <c r="M64">
        <f t="shared" si="13"/>
        <v>869.37329999999997</v>
      </c>
      <c r="N64">
        <f t="shared" si="14"/>
        <v>866.79689999999982</v>
      </c>
      <c r="O64">
        <f t="shared" si="15"/>
        <v>-9.0572227062230156E-4</v>
      </c>
    </row>
    <row r="65" spans="2:15" ht="24">
      <c r="B65" s="9">
        <v>5</v>
      </c>
      <c r="C65" s="10" t="s">
        <v>32</v>
      </c>
      <c r="D65" s="10">
        <v>5.99</v>
      </c>
      <c r="E65" s="11">
        <v>2501.2431999999999</v>
      </c>
      <c r="G65" s="9">
        <v>5</v>
      </c>
      <c r="H65" s="10" t="s">
        <v>32</v>
      </c>
      <c r="I65" s="10">
        <v>7.84</v>
      </c>
      <c r="J65" s="11">
        <v>2525.8980000000001</v>
      </c>
      <c r="L65" s="10" t="s">
        <v>32</v>
      </c>
      <c r="M65">
        <f t="shared" si="13"/>
        <v>667.40920000000006</v>
      </c>
      <c r="N65">
        <f>(J76-J65)</f>
        <v>680.79970000000003</v>
      </c>
      <c r="O65">
        <f t="shared" si="15"/>
        <v>4.1757911885488847E-3</v>
      </c>
    </row>
    <row r="66" spans="2:15" ht="24">
      <c r="B66" s="9">
        <v>6</v>
      </c>
      <c r="C66" s="10" t="s">
        <v>40</v>
      </c>
      <c r="D66" s="10">
        <v>6.28</v>
      </c>
      <c r="E66" s="11">
        <v>2621.6545999999998</v>
      </c>
      <c r="G66" s="9">
        <v>6</v>
      </c>
      <c r="H66" s="10" t="s">
        <v>40</v>
      </c>
      <c r="I66" s="10">
        <v>7.88</v>
      </c>
      <c r="J66" s="11">
        <v>2539.2600000000002</v>
      </c>
      <c r="L66" s="10" t="s">
        <v>40</v>
      </c>
      <c r="M66">
        <f t="shared" si="13"/>
        <v>840.5939000000003</v>
      </c>
      <c r="N66">
        <f t="shared" si="14"/>
        <v>802.76449999999977</v>
      </c>
      <c r="O66">
        <f t="shared" si="15"/>
        <v>-1.1319306605921212E-2</v>
      </c>
    </row>
    <row r="67" spans="2:15" ht="24">
      <c r="B67" s="9">
        <v>7</v>
      </c>
      <c r="C67" s="10" t="s">
        <v>45</v>
      </c>
      <c r="D67" s="10">
        <v>8.0399999999999991</v>
      </c>
      <c r="E67" s="11">
        <v>3355.0394000000001</v>
      </c>
      <c r="G67" s="9">
        <v>7</v>
      </c>
      <c r="H67" s="10" t="s">
        <v>45</v>
      </c>
      <c r="I67" s="10">
        <v>9.89</v>
      </c>
      <c r="J67" s="11">
        <v>3187.2577999999999</v>
      </c>
      <c r="L67" s="10" t="s">
        <v>45</v>
      </c>
      <c r="M67">
        <f t="shared" si="13"/>
        <v>1413.4524999999999</v>
      </c>
      <c r="N67">
        <f t="shared" si="14"/>
        <v>1277.6129000000005</v>
      </c>
      <c r="O67">
        <f t="shared" si="15"/>
        <v>-3.0424083725425537E-2</v>
      </c>
    </row>
    <row r="68" spans="2:15" ht="24">
      <c r="B68" s="9">
        <v>8</v>
      </c>
      <c r="C68" s="10" t="s">
        <v>46</v>
      </c>
      <c r="D68" s="10">
        <v>7.86</v>
      </c>
      <c r="E68" s="11">
        <v>3279.3213000000001</v>
      </c>
      <c r="G68" s="9">
        <v>8</v>
      </c>
      <c r="H68" s="10" t="s">
        <v>46</v>
      </c>
      <c r="I68" s="10">
        <v>9.36</v>
      </c>
      <c r="J68" s="11">
        <v>3016.1749</v>
      </c>
      <c r="L68" s="10" t="s">
        <v>46</v>
      </c>
      <c r="M68">
        <f t="shared" si="13"/>
        <v>1952.8483000000001</v>
      </c>
      <c r="N68">
        <f t="shared" si="14"/>
        <v>1779.2151000000003</v>
      </c>
      <c r="O68">
        <f t="shared" si="15"/>
        <v>-3.6208358444255788E-2</v>
      </c>
    </row>
    <row r="69" spans="2:15" ht="24">
      <c r="B69" s="5">
        <v>9</v>
      </c>
      <c r="C69" s="6" t="s">
        <v>47</v>
      </c>
      <c r="D69" s="6">
        <v>3.96</v>
      </c>
      <c r="E69" s="7">
        <v>1651.1048000000001</v>
      </c>
      <c r="G69" s="5">
        <v>9</v>
      </c>
      <c r="H69" s="6" t="s">
        <v>47</v>
      </c>
      <c r="I69" s="6">
        <v>3.04</v>
      </c>
      <c r="J69" s="7">
        <v>979.55430000000001</v>
      </c>
      <c r="L69" s="6" t="s">
        <v>47</v>
      </c>
      <c r="M69">
        <f t="shared" si="13"/>
        <v>995.54539999999997</v>
      </c>
      <c r="N69">
        <f t="shared" si="14"/>
        <v>685.29790000000003</v>
      </c>
      <c r="O69">
        <f t="shared" si="15"/>
        <v>-0.18635137701713098</v>
      </c>
    </row>
    <row r="70" spans="2:15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4">
      <c r="B72" s="9">
        <v>1</v>
      </c>
      <c r="C72" s="10" t="s">
        <v>43</v>
      </c>
      <c r="D72" s="10">
        <v>2.78</v>
      </c>
      <c r="E72" s="11">
        <v>1839.0686000000001</v>
      </c>
      <c r="G72" s="9">
        <v>1</v>
      </c>
      <c r="H72" s="10" t="s">
        <v>43</v>
      </c>
      <c r="I72" s="10">
        <v>3.16</v>
      </c>
      <c r="J72" s="11">
        <v>1802.4283</v>
      </c>
    </row>
    <row r="73" spans="2:15" ht="24">
      <c r="B73" s="9">
        <v>2</v>
      </c>
      <c r="C73" s="10" t="s">
        <v>44</v>
      </c>
      <c r="D73" s="10">
        <v>0.87</v>
      </c>
      <c r="E73" s="11">
        <v>575.26840000000004</v>
      </c>
      <c r="G73" s="9">
        <v>2</v>
      </c>
      <c r="H73" s="10" t="s">
        <v>44</v>
      </c>
      <c r="I73" s="10">
        <v>0.97</v>
      </c>
      <c r="J73" s="11">
        <v>552.91549999999995</v>
      </c>
    </row>
    <row r="74" spans="2:15" ht="24">
      <c r="B74" s="9">
        <v>3</v>
      </c>
      <c r="C74" s="10" t="s">
        <v>39</v>
      </c>
      <c r="D74" s="10">
        <v>2.91</v>
      </c>
      <c r="E74" s="11">
        <v>1928.3983000000001</v>
      </c>
      <c r="G74" s="9">
        <v>3</v>
      </c>
      <c r="H74" s="10" t="s">
        <v>39</v>
      </c>
      <c r="I74" s="10">
        <v>3.29</v>
      </c>
      <c r="J74" s="11">
        <v>1881.1765</v>
      </c>
    </row>
    <row r="75" spans="2:15" ht="24">
      <c r="B75" s="9">
        <v>4</v>
      </c>
      <c r="C75" s="10" t="s">
        <v>42</v>
      </c>
      <c r="D75" s="10">
        <v>4.3600000000000003</v>
      </c>
      <c r="E75" s="11">
        <v>2887.4128000000001</v>
      </c>
      <c r="G75" s="9">
        <v>4</v>
      </c>
      <c r="H75" s="10" t="s">
        <v>42</v>
      </c>
      <c r="I75" s="10">
        <v>4.9800000000000004</v>
      </c>
      <c r="J75" s="11">
        <v>2844.5805999999998</v>
      </c>
    </row>
    <row r="76" spans="2:15" ht="24">
      <c r="B76" s="9">
        <v>5</v>
      </c>
      <c r="C76" s="10" t="s">
        <v>32</v>
      </c>
      <c r="D76" s="10">
        <v>4.78</v>
      </c>
      <c r="E76" s="11">
        <v>3168.6523999999999</v>
      </c>
      <c r="G76" s="9">
        <v>5</v>
      </c>
      <c r="H76" s="10" t="s">
        <v>32</v>
      </c>
      <c r="I76" s="10">
        <v>5.62</v>
      </c>
      <c r="J76" s="11">
        <v>3206.6977000000002</v>
      </c>
    </row>
    <row r="77" spans="2:15" ht="24">
      <c r="B77" s="9">
        <v>6</v>
      </c>
      <c r="C77" s="10" t="s">
        <v>40</v>
      </c>
      <c r="D77" s="10">
        <v>5.22</v>
      </c>
      <c r="E77" s="11">
        <v>3462.2485000000001</v>
      </c>
      <c r="G77" s="9">
        <v>6</v>
      </c>
      <c r="H77" s="10" t="s">
        <v>40</v>
      </c>
      <c r="I77" s="10">
        <v>5.85</v>
      </c>
      <c r="J77" s="11">
        <v>3342.0245</v>
      </c>
    </row>
    <row r="78" spans="2:15" ht="24">
      <c r="B78" s="9">
        <v>7</v>
      </c>
      <c r="C78" s="10" t="s">
        <v>45</v>
      </c>
      <c r="D78" s="10">
        <v>7.2</v>
      </c>
      <c r="E78" s="11">
        <v>4768.4919</v>
      </c>
      <c r="G78" s="9">
        <v>7</v>
      </c>
      <c r="H78" s="10" t="s">
        <v>45</v>
      </c>
      <c r="I78" s="10">
        <v>7.82</v>
      </c>
      <c r="J78" s="11">
        <v>4464.8707000000004</v>
      </c>
    </row>
    <row r="79" spans="2:15" ht="24">
      <c r="B79" s="9">
        <v>8</v>
      </c>
      <c r="C79" s="10" t="s">
        <v>46</v>
      </c>
      <c r="D79" s="10">
        <v>7.9</v>
      </c>
      <c r="E79" s="11">
        <v>5232.1696000000002</v>
      </c>
      <c r="G79" s="9">
        <v>8</v>
      </c>
      <c r="H79" s="10" t="s">
        <v>46</v>
      </c>
      <c r="I79" s="10">
        <v>8.4</v>
      </c>
      <c r="J79" s="11">
        <v>4795.3900000000003</v>
      </c>
    </row>
    <row r="80" spans="2:15" ht="24">
      <c r="B80" s="5">
        <v>9</v>
      </c>
      <c r="C80" s="6" t="s">
        <v>47</v>
      </c>
      <c r="D80" s="6">
        <v>3.99</v>
      </c>
      <c r="E80" s="7">
        <v>2646.6502</v>
      </c>
      <c r="G80" s="5">
        <v>9</v>
      </c>
      <c r="H80" s="6" t="s">
        <v>47</v>
      </c>
      <c r="I80" s="6">
        <v>2.92</v>
      </c>
      <c r="J80" s="7">
        <v>1664.8522</v>
      </c>
    </row>
    <row r="81" spans="2:15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4">
      <c r="B83" s="9">
        <v>1</v>
      </c>
      <c r="C83" s="10" t="s">
        <v>43</v>
      </c>
      <c r="D83" s="10">
        <v>3.28</v>
      </c>
      <c r="E83" s="11">
        <v>1287.5481</v>
      </c>
      <c r="G83" s="9">
        <v>1</v>
      </c>
      <c r="H83" s="10" t="s">
        <v>43</v>
      </c>
      <c r="I83" s="10">
        <v>4.16</v>
      </c>
      <c r="J83" s="11">
        <v>1268.8015</v>
      </c>
      <c r="L83" s="10" t="s">
        <v>43</v>
      </c>
      <c r="M83">
        <f t="shared" ref="M83:M91" si="16">(E94-E83)</f>
        <v>555.89720000000011</v>
      </c>
      <c r="N83">
        <f t="shared" ref="N83:N91" si="17">(J94-J83)</f>
        <v>514.58690000000001</v>
      </c>
      <c r="O83">
        <f t="shared" ref="O83:O91" si="18">(N83-M83)/J94</f>
        <v>-2.3163938937810796E-2</v>
      </c>
    </row>
    <row r="84" spans="2:15" ht="24">
      <c r="B84" s="9">
        <v>2</v>
      </c>
      <c r="C84" s="10" t="s">
        <v>44</v>
      </c>
      <c r="D84" s="10">
        <v>0.82</v>
      </c>
      <c r="E84" s="11">
        <v>323.59719999999999</v>
      </c>
      <c r="G84" s="9">
        <v>2</v>
      </c>
      <c r="H84" s="10" t="s">
        <v>44</v>
      </c>
      <c r="I84" s="10">
        <v>1.01</v>
      </c>
      <c r="J84" s="11">
        <v>309.4615</v>
      </c>
      <c r="L84" s="10" t="s">
        <v>44</v>
      </c>
      <c r="M84">
        <f t="shared" si="16"/>
        <v>254.94260000000003</v>
      </c>
      <c r="N84">
        <f t="shared" si="17"/>
        <v>236.66340000000002</v>
      </c>
      <c r="O84">
        <f t="shared" si="18"/>
        <v>-3.3470731695258729E-2</v>
      </c>
    </row>
    <row r="85" spans="2:15" ht="24">
      <c r="B85" s="9">
        <v>3</v>
      </c>
      <c r="C85" s="10" t="s">
        <v>39</v>
      </c>
      <c r="D85" s="10">
        <v>2.93</v>
      </c>
      <c r="E85" s="11">
        <v>1149.9248</v>
      </c>
      <c r="G85" s="9">
        <v>3</v>
      </c>
      <c r="H85" s="10" t="s">
        <v>39</v>
      </c>
      <c r="I85" s="10">
        <v>3.7</v>
      </c>
      <c r="J85" s="11">
        <v>1128.6119000000001</v>
      </c>
      <c r="L85" s="10" t="s">
        <v>39</v>
      </c>
      <c r="M85">
        <f>(E96-E85)</f>
        <v>789.82320000000004</v>
      </c>
      <c r="N85">
        <f>(J96-J85)</f>
        <v>759.98709999999983</v>
      </c>
      <c r="O85">
        <f t="shared" si="18"/>
        <v>-1.579800688235047E-2</v>
      </c>
    </row>
    <row r="86" spans="2:15" ht="24">
      <c r="B86" s="9">
        <v>4</v>
      </c>
      <c r="C86" s="10" t="s">
        <v>42</v>
      </c>
      <c r="D86" s="10">
        <v>4.8099999999999996</v>
      </c>
      <c r="E86" s="11">
        <v>1890.8480999999999</v>
      </c>
      <c r="G86" s="9">
        <v>4</v>
      </c>
      <c r="H86" s="10" t="s">
        <v>42</v>
      </c>
      <c r="I86" s="10">
        <v>6.1</v>
      </c>
      <c r="J86" s="11">
        <v>1859.9664</v>
      </c>
      <c r="L86" s="10" t="s">
        <v>42</v>
      </c>
      <c r="M86">
        <f t="shared" si="16"/>
        <v>991.14570000000026</v>
      </c>
      <c r="N86">
        <f t="shared" si="17"/>
        <v>978.84140000000002</v>
      </c>
      <c r="O86">
        <f t="shared" si="18"/>
        <v>-4.3343194984881471E-3</v>
      </c>
    </row>
    <row r="87" spans="2:15" ht="24">
      <c r="B87" s="9">
        <v>5</v>
      </c>
      <c r="C87" s="10" t="s">
        <v>32</v>
      </c>
      <c r="D87" s="10">
        <v>6.07</v>
      </c>
      <c r="E87" s="11">
        <v>2388.0118000000002</v>
      </c>
      <c r="G87" s="9">
        <v>5</v>
      </c>
      <c r="H87" s="10" t="s">
        <v>32</v>
      </c>
      <c r="I87" s="10">
        <v>7.94</v>
      </c>
      <c r="J87" s="11">
        <v>2423.4497000000001</v>
      </c>
      <c r="L87" s="10" t="s">
        <v>32</v>
      </c>
      <c r="M87">
        <f t="shared" si="16"/>
        <v>770.50529999999981</v>
      </c>
      <c r="N87">
        <f>(J98-J87)</f>
        <v>774.24019999999973</v>
      </c>
      <c r="O87">
        <f t="shared" si="18"/>
        <v>1.1679994360928887E-3</v>
      </c>
    </row>
    <row r="88" spans="2:15" ht="24">
      <c r="B88" s="9">
        <v>6</v>
      </c>
      <c r="C88" s="10" t="s">
        <v>40</v>
      </c>
      <c r="D88" s="10">
        <v>6.36</v>
      </c>
      <c r="E88" s="11">
        <v>2501.942</v>
      </c>
      <c r="G88" s="9">
        <v>6</v>
      </c>
      <c r="H88" s="10" t="s">
        <v>40</v>
      </c>
      <c r="I88" s="10">
        <v>7.97</v>
      </c>
      <c r="J88" s="11">
        <v>2432.0916999999999</v>
      </c>
      <c r="L88" s="10" t="s">
        <v>40</v>
      </c>
      <c r="M88">
        <f t="shared" si="16"/>
        <v>964.79469999999992</v>
      </c>
      <c r="N88">
        <f t="shared" si="17"/>
        <v>914.24240000000009</v>
      </c>
      <c r="O88">
        <f t="shared" si="18"/>
        <v>-1.510677012196715E-2</v>
      </c>
    </row>
    <row r="89" spans="2:15" ht="24">
      <c r="B89" s="9">
        <v>7</v>
      </c>
      <c r="C89" s="10" t="s">
        <v>45</v>
      </c>
      <c r="D89" s="10">
        <v>8.06</v>
      </c>
      <c r="E89" s="11">
        <v>3169.7049999999999</v>
      </c>
      <c r="G89" s="9">
        <v>7</v>
      </c>
      <c r="H89" s="10" t="s">
        <v>45</v>
      </c>
      <c r="I89" s="10">
        <v>9.93</v>
      </c>
      <c r="J89" s="11">
        <v>3030.3416999999999</v>
      </c>
      <c r="L89" s="10" t="s">
        <v>45</v>
      </c>
      <c r="M89">
        <f t="shared" si="16"/>
        <v>1591.3077000000003</v>
      </c>
      <c r="N89">
        <f t="shared" si="17"/>
        <v>1449.5066999999999</v>
      </c>
      <c r="O89">
        <f t="shared" si="18"/>
        <v>-3.1653080046190933E-2</v>
      </c>
    </row>
    <row r="90" spans="2:15" ht="24">
      <c r="B90" s="9">
        <v>8</v>
      </c>
      <c r="C90" s="10" t="s">
        <v>46</v>
      </c>
      <c r="D90" s="10">
        <v>7.74</v>
      </c>
      <c r="E90" s="11">
        <v>3044.3172</v>
      </c>
      <c r="G90" s="9">
        <v>8</v>
      </c>
      <c r="H90" s="10" t="s">
        <v>46</v>
      </c>
      <c r="I90" s="10">
        <v>9.23</v>
      </c>
      <c r="J90" s="11">
        <v>2816.6786999999999</v>
      </c>
      <c r="L90" s="10" t="s">
        <v>46</v>
      </c>
      <c r="M90">
        <f t="shared" si="16"/>
        <v>2168.5400999999997</v>
      </c>
      <c r="N90">
        <f t="shared" si="17"/>
        <v>1963.7588000000001</v>
      </c>
      <c r="O90">
        <f t="shared" si="18"/>
        <v>-4.2837355367578732E-2</v>
      </c>
    </row>
    <row r="91" spans="2:15" ht="24">
      <c r="B91" s="5">
        <v>9</v>
      </c>
      <c r="C91" s="6" t="s">
        <v>47</v>
      </c>
      <c r="D91" s="6">
        <v>3.92</v>
      </c>
      <c r="E91" s="7">
        <v>1540.1365000000001</v>
      </c>
      <c r="G91" s="5">
        <v>9</v>
      </c>
      <c r="H91" s="6" t="s">
        <v>47</v>
      </c>
      <c r="I91" s="6">
        <v>2.96</v>
      </c>
      <c r="J91" s="7">
        <v>902.68290000000002</v>
      </c>
      <c r="L91" s="6" t="s">
        <v>47</v>
      </c>
      <c r="M91">
        <f t="shared" si="16"/>
        <v>1094.7370999999998</v>
      </c>
      <c r="N91">
        <f t="shared" si="17"/>
        <v>772.09919999999988</v>
      </c>
      <c r="O91">
        <f t="shared" si="18"/>
        <v>-0.19264470285418023</v>
      </c>
    </row>
    <row r="92" spans="2:15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4">
      <c r="B94" s="9">
        <v>1</v>
      </c>
      <c r="C94" s="10" t="s">
        <v>43</v>
      </c>
      <c r="D94" s="10">
        <v>2.78</v>
      </c>
      <c r="E94" s="11">
        <v>1843.4453000000001</v>
      </c>
      <c r="G94" s="9">
        <v>1</v>
      </c>
      <c r="H94" s="10" t="s">
        <v>43</v>
      </c>
      <c r="I94" s="10">
        <v>3.13</v>
      </c>
      <c r="J94" s="11">
        <v>1783.3884</v>
      </c>
    </row>
    <row r="95" spans="2:15" ht="24">
      <c r="B95" s="9">
        <v>2</v>
      </c>
      <c r="C95" s="10" t="s">
        <v>44</v>
      </c>
      <c r="D95" s="10">
        <v>0.87</v>
      </c>
      <c r="E95" s="11">
        <v>578.53980000000001</v>
      </c>
      <c r="G95" s="9">
        <v>2</v>
      </c>
      <c r="H95" s="10" t="s">
        <v>44</v>
      </c>
      <c r="I95" s="10">
        <v>0.96</v>
      </c>
      <c r="J95" s="11">
        <v>546.12490000000003</v>
      </c>
    </row>
    <row r="96" spans="2:15" ht="24">
      <c r="B96" s="9">
        <v>3</v>
      </c>
      <c r="C96" s="10" t="s">
        <v>39</v>
      </c>
      <c r="D96" s="10">
        <v>2.93</v>
      </c>
      <c r="E96" s="11">
        <v>1939.748</v>
      </c>
      <c r="G96" s="9">
        <v>3</v>
      </c>
      <c r="H96" s="10" t="s">
        <v>39</v>
      </c>
      <c r="I96" s="10">
        <v>3.31</v>
      </c>
      <c r="J96" s="11">
        <v>1888.5989999999999</v>
      </c>
    </row>
    <row r="97" spans="2:15" ht="24">
      <c r="B97" s="9">
        <v>4</v>
      </c>
      <c r="C97" s="10" t="s">
        <v>42</v>
      </c>
      <c r="D97" s="10">
        <v>4.3499999999999996</v>
      </c>
      <c r="E97" s="11">
        <v>2881.9938000000002</v>
      </c>
      <c r="G97" s="9">
        <v>4</v>
      </c>
      <c r="H97" s="10" t="s">
        <v>42</v>
      </c>
      <c r="I97" s="10">
        <v>4.9800000000000004</v>
      </c>
      <c r="J97" s="11">
        <v>2838.8078</v>
      </c>
    </row>
    <row r="98" spans="2:15" ht="24">
      <c r="B98" s="9">
        <v>5</v>
      </c>
      <c r="C98" s="10" t="s">
        <v>32</v>
      </c>
      <c r="D98" s="10">
        <v>4.7699999999999996</v>
      </c>
      <c r="E98" s="11">
        <v>3158.5171</v>
      </c>
      <c r="G98" s="9">
        <v>5</v>
      </c>
      <c r="H98" s="10" t="s">
        <v>32</v>
      </c>
      <c r="I98" s="10">
        <v>5.6</v>
      </c>
      <c r="J98" s="11">
        <v>3197.6898999999999</v>
      </c>
    </row>
    <row r="99" spans="2:15" ht="24">
      <c r="B99" s="9">
        <v>6</v>
      </c>
      <c r="C99" s="10" t="s">
        <v>40</v>
      </c>
      <c r="D99" s="10">
        <v>5.24</v>
      </c>
      <c r="E99" s="11">
        <v>3466.7366999999999</v>
      </c>
      <c r="G99" s="9">
        <v>6</v>
      </c>
      <c r="H99" s="10" t="s">
        <v>40</v>
      </c>
      <c r="I99" s="10">
        <v>5.86</v>
      </c>
      <c r="J99" s="11">
        <v>3346.3341</v>
      </c>
    </row>
    <row r="100" spans="2:15" ht="24">
      <c r="B100" s="9">
        <v>7</v>
      </c>
      <c r="C100" s="10" t="s">
        <v>45</v>
      </c>
      <c r="D100" s="10">
        <v>7.19</v>
      </c>
      <c r="E100" s="11">
        <v>4761.0127000000002</v>
      </c>
      <c r="G100" s="9">
        <v>7</v>
      </c>
      <c r="H100" s="10" t="s">
        <v>45</v>
      </c>
      <c r="I100" s="10">
        <v>7.85</v>
      </c>
      <c r="J100" s="11">
        <v>4479.8483999999999</v>
      </c>
    </row>
    <row r="101" spans="2:15" ht="24">
      <c r="B101" s="9">
        <v>8</v>
      </c>
      <c r="C101" s="10" t="s">
        <v>46</v>
      </c>
      <c r="D101" s="10">
        <v>7.88</v>
      </c>
      <c r="E101" s="11">
        <v>5212.8572999999997</v>
      </c>
      <c r="G101" s="9">
        <v>8</v>
      </c>
      <c r="H101" s="10" t="s">
        <v>46</v>
      </c>
      <c r="I101" s="10">
        <v>8.3800000000000008</v>
      </c>
      <c r="J101" s="11">
        <v>4780.4375</v>
      </c>
    </row>
    <row r="102" spans="2:15" ht="24">
      <c r="B102" s="5">
        <v>9</v>
      </c>
      <c r="C102" s="6" t="s">
        <v>47</v>
      </c>
      <c r="D102" s="6">
        <v>3.98</v>
      </c>
      <c r="E102" s="7">
        <v>2634.8735999999999</v>
      </c>
      <c r="G102" s="5">
        <v>9</v>
      </c>
      <c r="H102" s="6" t="s">
        <v>47</v>
      </c>
      <c r="I102" s="6">
        <v>2.94</v>
      </c>
      <c r="J102" s="7">
        <v>1674.7820999999999</v>
      </c>
    </row>
    <row r="103" spans="2:15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4">
      <c r="B105" s="9">
        <v>1</v>
      </c>
      <c r="C105" s="10" t="s">
        <v>43</v>
      </c>
      <c r="D105" s="10">
        <v>4.05</v>
      </c>
      <c r="E105" s="11">
        <v>1219.788</v>
      </c>
      <c r="G105" s="9">
        <v>1</v>
      </c>
      <c r="H105" s="10" t="s">
        <v>43</v>
      </c>
      <c r="I105" s="10">
        <v>4.2300000000000004</v>
      </c>
      <c r="J105" s="11">
        <v>1240.4722999999999</v>
      </c>
      <c r="L105" s="10" t="s">
        <v>43</v>
      </c>
      <c r="M105">
        <f t="shared" ref="M105:M113" si="19">(E116-E105)</f>
        <v>603.77829999999994</v>
      </c>
      <c r="N105">
        <f t="shared" ref="N105:N113" si="20">(J116-J105)</f>
        <v>563.90780000000018</v>
      </c>
      <c r="O105">
        <f t="shared" ref="O105:O113" si="21">(N105-M105)/J116</f>
        <v>-2.2096508379802992E-2</v>
      </c>
    </row>
    <row r="106" spans="2:15" ht="24">
      <c r="B106" s="9">
        <v>2</v>
      </c>
      <c r="C106" s="10" t="s">
        <v>44</v>
      </c>
      <c r="D106" s="10">
        <v>1</v>
      </c>
      <c r="E106" s="11">
        <v>301.34179999999998</v>
      </c>
      <c r="G106" s="9">
        <v>2</v>
      </c>
      <c r="H106" s="10" t="s">
        <v>44</v>
      </c>
      <c r="I106" s="10">
        <v>1.02</v>
      </c>
      <c r="J106" s="11">
        <v>298.50240000000002</v>
      </c>
      <c r="L106" s="10" t="s">
        <v>44</v>
      </c>
      <c r="M106">
        <f t="shared" si="19"/>
        <v>273.20850000000002</v>
      </c>
      <c r="N106">
        <f t="shared" si="20"/>
        <v>263.30569999999994</v>
      </c>
      <c r="O106">
        <f t="shared" si="21"/>
        <v>-1.7626659352188177E-2</v>
      </c>
    </row>
    <row r="107" spans="2:15" ht="24">
      <c r="B107" s="9">
        <v>3</v>
      </c>
      <c r="C107" s="10" t="s">
        <v>39</v>
      </c>
      <c r="D107" s="10">
        <v>3.62</v>
      </c>
      <c r="E107" s="11">
        <v>1091.0519999999999</v>
      </c>
      <c r="G107" s="9">
        <v>3</v>
      </c>
      <c r="H107" s="10" t="s">
        <v>39</v>
      </c>
      <c r="I107" s="10">
        <v>3.68</v>
      </c>
      <c r="J107" s="11">
        <v>1078.2945999999999</v>
      </c>
      <c r="L107" s="10" t="s">
        <v>39</v>
      </c>
      <c r="M107">
        <f t="shared" si="19"/>
        <v>845.33710000000019</v>
      </c>
      <c r="N107">
        <f>(J118-J107)</f>
        <v>821.61710000000016</v>
      </c>
      <c r="O107">
        <f t="shared" si="21"/>
        <v>-1.2484790740538113E-2</v>
      </c>
    </row>
    <row r="108" spans="2:15" ht="24">
      <c r="B108" s="9">
        <v>4</v>
      </c>
      <c r="C108" s="10" t="s">
        <v>42</v>
      </c>
      <c r="D108" s="10">
        <v>6</v>
      </c>
      <c r="E108" s="11">
        <v>1806.8388</v>
      </c>
      <c r="G108" s="9">
        <v>4</v>
      </c>
      <c r="H108" s="10" t="s">
        <v>42</v>
      </c>
      <c r="I108" s="10">
        <v>6.1</v>
      </c>
      <c r="J108" s="11">
        <v>1786.3462</v>
      </c>
      <c r="L108" s="10" t="s">
        <v>42</v>
      </c>
      <c r="M108">
        <f t="shared" si="19"/>
        <v>1064.2429000000002</v>
      </c>
      <c r="N108">
        <f t="shared" si="20"/>
        <v>1058.8641000000002</v>
      </c>
      <c r="O108">
        <f t="shared" si="21"/>
        <v>-1.8904753718907721E-3</v>
      </c>
    </row>
    <row r="109" spans="2:15" ht="24">
      <c r="B109" s="9">
        <v>5</v>
      </c>
      <c r="C109" s="10" t="s">
        <v>32</v>
      </c>
      <c r="D109" s="10">
        <v>7.66</v>
      </c>
      <c r="E109" s="11">
        <v>2306.6597000000002</v>
      </c>
      <c r="G109" s="9">
        <v>5</v>
      </c>
      <c r="H109" s="10" t="s">
        <v>32</v>
      </c>
      <c r="I109" s="10">
        <v>8.02</v>
      </c>
      <c r="J109" s="11">
        <v>2349.1662000000001</v>
      </c>
      <c r="L109" s="10" t="s">
        <v>32</v>
      </c>
      <c r="M109">
        <f t="shared" si="19"/>
        <v>844.13619999999992</v>
      </c>
      <c r="N109">
        <f>(J120-J109)</f>
        <v>863.68299999999999</v>
      </c>
      <c r="O109">
        <f t="shared" si="21"/>
        <v>6.0839456766287299E-3</v>
      </c>
    </row>
    <row r="110" spans="2:15" ht="24">
      <c r="B110" s="9">
        <v>6</v>
      </c>
      <c r="C110" s="10" t="s">
        <v>40</v>
      </c>
      <c r="D110" s="10">
        <v>8.0299999999999994</v>
      </c>
      <c r="E110" s="11">
        <v>2418.9216000000001</v>
      </c>
      <c r="G110" s="9">
        <v>6</v>
      </c>
      <c r="H110" s="10" t="s">
        <v>40</v>
      </c>
      <c r="I110" s="10">
        <v>8.0500000000000007</v>
      </c>
      <c r="J110" s="11">
        <v>2357.7449000000001</v>
      </c>
      <c r="L110" s="10" t="s">
        <v>40</v>
      </c>
      <c r="M110">
        <f t="shared" si="19"/>
        <v>1049.4004999999997</v>
      </c>
      <c r="N110">
        <f t="shared" si="20"/>
        <v>999.32769999999982</v>
      </c>
      <c r="O110">
        <f t="shared" si="21"/>
        <v>-1.4915614276557474E-2</v>
      </c>
    </row>
    <row r="111" spans="2:15" ht="24">
      <c r="B111" s="9">
        <v>7</v>
      </c>
      <c r="C111" s="10" t="s">
        <v>45</v>
      </c>
      <c r="D111" s="10">
        <v>10.1</v>
      </c>
      <c r="E111" s="11">
        <v>3042.6795999999999</v>
      </c>
      <c r="G111" s="9">
        <v>7</v>
      </c>
      <c r="H111" s="10" t="s">
        <v>45</v>
      </c>
      <c r="I111" s="10">
        <v>9.8800000000000008</v>
      </c>
      <c r="J111" s="11">
        <v>2895.8125</v>
      </c>
      <c r="L111" s="10" t="s">
        <v>45</v>
      </c>
      <c r="M111">
        <f t="shared" si="19"/>
        <v>1732.3436999999999</v>
      </c>
      <c r="N111">
        <f t="shared" si="20"/>
        <v>1586.5717000000004</v>
      </c>
      <c r="O111">
        <f t="shared" si="21"/>
        <v>-3.2521085541930894E-2</v>
      </c>
    </row>
    <row r="112" spans="2:15" ht="24">
      <c r="B112" s="9">
        <v>8</v>
      </c>
      <c r="C112" s="10" t="s">
        <v>46</v>
      </c>
      <c r="D112" s="10">
        <v>9.6199999999999992</v>
      </c>
      <c r="E112" s="11">
        <v>2899.4258</v>
      </c>
      <c r="G112" s="9">
        <v>8</v>
      </c>
      <c r="H112" s="10" t="s">
        <v>46</v>
      </c>
      <c r="I112" s="10">
        <v>9.11</v>
      </c>
      <c r="J112" s="11">
        <v>2669.9702000000002</v>
      </c>
      <c r="L112" s="10" t="s">
        <v>46</v>
      </c>
      <c r="M112">
        <f t="shared" si="19"/>
        <v>2322.5429999999997</v>
      </c>
      <c r="N112">
        <f t="shared" si="20"/>
        <v>2118.8744000000002</v>
      </c>
      <c r="O112">
        <f t="shared" si="21"/>
        <v>-4.2529799359118797E-2</v>
      </c>
    </row>
    <row r="113" spans="2:15" ht="24">
      <c r="B113" s="5">
        <v>9</v>
      </c>
      <c r="C113" s="6" t="s">
        <v>47</v>
      </c>
      <c r="D113" s="6">
        <v>4.93</v>
      </c>
      <c r="E113" s="7">
        <v>1485.4105999999999</v>
      </c>
      <c r="G113" s="5">
        <v>9</v>
      </c>
      <c r="H113" s="6" t="s">
        <v>47</v>
      </c>
      <c r="I113" s="6">
        <v>2.92</v>
      </c>
      <c r="J113" s="7">
        <v>854.28560000000004</v>
      </c>
      <c r="L113" s="6" t="s">
        <v>47</v>
      </c>
      <c r="M113">
        <f t="shared" si="19"/>
        <v>1167.4264000000001</v>
      </c>
      <c r="N113">
        <f t="shared" si="20"/>
        <v>824.93819999999994</v>
      </c>
      <c r="O113">
        <f t="shared" si="21"/>
        <v>-0.20395625645610796</v>
      </c>
    </row>
    <row r="114" spans="2:15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4">
      <c r="B116" s="9">
        <v>1</v>
      </c>
      <c r="C116" s="10" t="s">
        <v>43</v>
      </c>
      <c r="D116" s="10">
        <v>2.76</v>
      </c>
      <c r="E116" s="11">
        <v>1823.5663</v>
      </c>
      <c r="G116" s="9">
        <v>1</v>
      </c>
      <c r="H116" s="10" t="s">
        <v>43</v>
      </c>
      <c r="I116" s="10">
        <v>3.15</v>
      </c>
      <c r="J116" s="11">
        <v>1804.3801000000001</v>
      </c>
    </row>
    <row r="117" spans="2:15" ht="24">
      <c r="B117" s="9">
        <v>2</v>
      </c>
      <c r="C117" s="10" t="s">
        <v>44</v>
      </c>
      <c r="D117" s="10">
        <v>0.87</v>
      </c>
      <c r="E117" s="11">
        <v>574.55029999999999</v>
      </c>
      <c r="G117" s="9">
        <v>2</v>
      </c>
      <c r="H117" s="10" t="s">
        <v>44</v>
      </c>
      <c r="I117" s="10">
        <v>0.98</v>
      </c>
      <c r="J117" s="11">
        <v>561.80809999999997</v>
      </c>
    </row>
    <row r="118" spans="2:15" ht="24">
      <c r="B118" s="9">
        <v>3</v>
      </c>
      <c r="C118" s="10" t="s">
        <v>39</v>
      </c>
      <c r="D118" s="10">
        <v>2.93</v>
      </c>
      <c r="E118" s="11">
        <v>1936.3891000000001</v>
      </c>
      <c r="G118" s="9">
        <v>3</v>
      </c>
      <c r="H118" s="10" t="s">
        <v>39</v>
      </c>
      <c r="I118" s="10">
        <v>3.32</v>
      </c>
      <c r="J118" s="11">
        <v>1899.9117000000001</v>
      </c>
    </row>
    <row r="119" spans="2:15" ht="24">
      <c r="B119" s="9">
        <v>4</v>
      </c>
      <c r="C119" s="10" t="s">
        <v>42</v>
      </c>
      <c r="D119" s="10">
        <v>4.34</v>
      </c>
      <c r="E119" s="11">
        <v>2871.0817000000002</v>
      </c>
      <c r="G119" s="9">
        <v>4</v>
      </c>
      <c r="H119" s="10" t="s">
        <v>42</v>
      </c>
      <c r="I119" s="10">
        <v>4.97</v>
      </c>
      <c r="J119" s="11">
        <v>2845.2103000000002</v>
      </c>
    </row>
    <row r="120" spans="2:15" ht="24">
      <c r="B120" s="9">
        <v>5</v>
      </c>
      <c r="C120" s="10" t="s">
        <v>32</v>
      </c>
      <c r="D120" s="10">
        <v>4.76</v>
      </c>
      <c r="E120" s="11">
        <v>3150.7959000000001</v>
      </c>
      <c r="G120" s="9">
        <v>5</v>
      </c>
      <c r="H120" s="10" t="s">
        <v>32</v>
      </c>
      <c r="I120" s="10">
        <v>5.61</v>
      </c>
      <c r="J120" s="11">
        <v>3212.8492000000001</v>
      </c>
    </row>
    <row r="121" spans="2:15" ht="24">
      <c r="B121" s="9">
        <v>6</v>
      </c>
      <c r="C121" s="10" t="s">
        <v>40</v>
      </c>
      <c r="D121" s="10">
        <v>5.24</v>
      </c>
      <c r="E121" s="11">
        <v>3468.3220999999999</v>
      </c>
      <c r="G121" s="9">
        <v>6</v>
      </c>
      <c r="H121" s="10" t="s">
        <v>40</v>
      </c>
      <c r="I121" s="10">
        <v>5.86</v>
      </c>
      <c r="J121" s="11">
        <v>3357.0726</v>
      </c>
    </row>
    <row r="122" spans="2:15" ht="24">
      <c r="B122" s="9">
        <v>7</v>
      </c>
      <c r="C122" s="10" t="s">
        <v>45</v>
      </c>
      <c r="D122" s="10">
        <v>7.21</v>
      </c>
      <c r="E122" s="11">
        <v>4775.0232999999998</v>
      </c>
      <c r="G122" s="9">
        <v>7</v>
      </c>
      <c r="H122" s="10" t="s">
        <v>45</v>
      </c>
      <c r="I122" s="10">
        <v>7.82</v>
      </c>
      <c r="J122" s="11">
        <v>4482.3842000000004</v>
      </c>
    </row>
    <row r="123" spans="2:15" ht="24">
      <c r="B123" s="9">
        <v>8</v>
      </c>
      <c r="C123" s="10" t="s">
        <v>46</v>
      </c>
      <c r="D123" s="10">
        <v>7.89</v>
      </c>
      <c r="E123" s="11">
        <v>5221.9687999999996</v>
      </c>
      <c r="G123" s="9">
        <v>8</v>
      </c>
      <c r="H123" s="10" t="s">
        <v>46</v>
      </c>
      <c r="I123" s="10">
        <v>8.36</v>
      </c>
      <c r="J123" s="11">
        <v>4788.8446000000004</v>
      </c>
    </row>
    <row r="124" spans="2:15" ht="24">
      <c r="B124" s="5">
        <v>9</v>
      </c>
      <c r="C124" s="6" t="s">
        <v>47</v>
      </c>
      <c r="D124" s="6">
        <v>4.01</v>
      </c>
      <c r="E124" s="7">
        <v>2652.837</v>
      </c>
      <c r="G124" s="5">
        <v>9</v>
      </c>
      <c r="H124" s="6" t="s">
        <v>47</v>
      </c>
      <c r="I124" s="6">
        <v>2.93</v>
      </c>
      <c r="J124" s="7">
        <v>1679.2238</v>
      </c>
    </row>
    <row r="125" spans="2:15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4">
      <c r="B127" s="9">
        <v>1</v>
      </c>
      <c r="C127" s="10" t="s">
        <v>43</v>
      </c>
      <c r="D127" s="10">
        <v>4.13</v>
      </c>
      <c r="E127" s="11">
        <v>1183.5377000000001</v>
      </c>
      <c r="G127" s="9">
        <v>1</v>
      </c>
      <c r="H127" s="10" t="s">
        <v>43</v>
      </c>
      <c r="I127" s="10">
        <v>4.18</v>
      </c>
      <c r="J127" s="11">
        <v>1184.1838</v>
      </c>
      <c r="L127" s="10" t="s">
        <v>43</v>
      </c>
      <c r="M127">
        <f t="shared" ref="M127:M135" si="22">(E138-E127)</f>
        <v>638.04559999999992</v>
      </c>
      <c r="N127">
        <f t="shared" ref="N127:N135" si="23">(J138-J127)</f>
        <v>587.03989999999999</v>
      </c>
      <c r="O127">
        <f t="shared" ref="O127:O135" si="24">(N127-M127)/J138</f>
        <v>-2.8796870773578703E-2</v>
      </c>
    </row>
    <row r="128" spans="2:15" ht="24">
      <c r="B128" s="9">
        <v>2</v>
      </c>
      <c r="C128" s="10" t="s">
        <v>44</v>
      </c>
      <c r="D128" s="10">
        <v>1</v>
      </c>
      <c r="E128" s="11">
        <v>285.6925</v>
      </c>
      <c r="G128" s="9">
        <v>2</v>
      </c>
      <c r="H128" s="10" t="s">
        <v>44</v>
      </c>
      <c r="I128" s="10">
        <v>0.99</v>
      </c>
      <c r="J128" s="11">
        <v>280.32429999999999</v>
      </c>
      <c r="L128" s="10" t="s">
        <v>44</v>
      </c>
      <c r="M128">
        <f t="shared" si="22"/>
        <v>286.30150000000003</v>
      </c>
      <c r="N128">
        <f t="shared" si="23"/>
        <v>267.60389999999995</v>
      </c>
      <c r="O128">
        <f t="shared" si="24"/>
        <v>-3.4124179043896773E-2</v>
      </c>
    </row>
    <row r="129" spans="2:15" ht="24">
      <c r="B129" s="9">
        <v>3</v>
      </c>
      <c r="C129" s="10" t="s">
        <v>39</v>
      </c>
      <c r="D129" s="10">
        <v>3.66</v>
      </c>
      <c r="E129" s="11">
        <v>1051.3787</v>
      </c>
      <c r="G129" s="9">
        <v>3</v>
      </c>
      <c r="H129" s="10" t="s">
        <v>39</v>
      </c>
      <c r="I129" s="10">
        <v>3.66</v>
      </c>
      <c r="J129" s="11">
        <v>1036.0536</v>
      </c>
      <c r="L129" s="10" t="s">
        <v>39</v>
      </c>
      <c r="M129">
        <f t="shared" si="22"/>
        <v>885.61149999999998</v>
      </c>
      <c r="N129">
        <f>(J140-J129)</f>
        <v>860.68690000000015</v>
      </c>
      <c r="O129">
        <f t="shared" si="24"/>
        <v>-1.3140753835329517E-2</v>
      </c>
    </row>
    <row r="130" spans="2:15" ht="24">
      <c r="B130" s="9">
        <v>4</v>
      </c>
      <c r="C130" s="10" t="s">
        <v>42</v>
      </c>
      <c r="D130" s="10">
        <v>6.11</v>
      </c>
      <c r="E130" s="11">
        <v>1751.7882</v>
      </c>
      <c r="G130" s="9">
        <v>4</v>
      </c>
      <c r="H130" s="10" t="s">
        <v>42</v>
      </c>
      <c r="I130" s="10">
        <v>6.11</v>
      </c>
      <c r="J130" s="11">
        <v>1730.2671</v>
      </c>
      <c r="L130" s="10" t="s">
        <v>42</v>
      </c>
      <c r="M130">
        <f t="shared" si="22"/>
        <v>1116.5472</v>
      </c>
      <c r="N130">
        <f t="shared" si="23"/>
        <v>1099.2779999999998</v>
      </c>
      <c r="O130">
        <f t="shared" si="24"/>
        <v>-6.1031718490721998E-3</v>
      </c>
    </row>
    <row r="131" spans="2:15" ht="24">
      <c r="B131" s="9">
        <v>5</v>
      </c>
      <c r="C131" s="10" t="s">
        <v>32</v>
      </c>
      <c r="D131" s="10">
        <v>7.86</v>
      </c>
      <c r="E131" s="11">
        <v>2254.5751</v>
      </c>
      <c r="G131" s="9">
        <v>5</v>
      </c>
      <c r="H131" s="10" t="s">
        <v>32</v>
      </c>
      <c r="I131" s="10">
        <v>8.07</v>
      </c>
      <c r="J131" s="11">
        <v>2286.1518000000001</v>
      </c>
      <c r="L131" s="10" t="s">
        <v>32</v>
      </c>
      <c r="M131">
        <f t="shared" si="22"/>
        <v>893.88850000000002</v>
      </c>
      <c r="N131">
        <f>(J142-J131)</f>
        <v>902.7226999999998</v>
      </c>
      <c r="O131">
        <f t="shared" si="24"/>
        <v>2.7703191204294124E-3</v>
      </c>
    </row>
    <row r="132" spans="2:15" ht="24">
      <c r="B132" s="9">
        <v>6</v>
      </c>
      <c r="C132" s="10" t="s">
        <v>40</v>
      </c>
      <c r="D132" s="10">
        <v>8.19</v>
      </c>
      <c r="E132" s="11">
        <v>2350.9041000000002</v>
      </c>
      <c r="G132" s="9">
        <v>6</v>
      </c>
      <c r="H132" s="10" t="s">
        <v>40</v>
      </c>
      <c r="I132" s="10">
        <v>8.09</v>
      </c>
      <c r="J132" s="11">
        <v>2293.3602999999998</v>
      </c>
      <c r="L132" s="10" t="s">
        <v>40</v>
      </c>
      <c r="M132">
        <f t="shared" si="22"/>
        <v>1118.6976999999997</v>
      </c>
      <c r="N132">
        <f t="shared" si="23"/>
        <v>1063.9322000000002</v>
      </c>
      <c r="O132">
        <f t="shared" si="24"/>
        <v>-1.631240054299693E-2</v>
      </c>
    </row>
    <row r="133" spans="2:15" ht="24">
      <c r="B133" s="9">
        <v>7</v>
      </c>
      <c r="C133" s="10" t="s">
        <v>45</v>
      </c>
      <c r="D133" s="10">
        <v>10.28</v>
      </c>
      <c r="E133" s="11">
        <v>2950.1930000000002</v>
      </c>
      <c r="G133" s="9">
        <v>7</v>
      </c>
      <c r="H133" s="10" t="s">
        <v>45</v>
      </c>
      <c r="I133" s="10">
        <v>9.93</v>
      </c>
      <c r="J133" s="11">
        <v>2813.5596999999998</v>
      </c>
      <c r="L133" s="10" t="s">
        <v>45</v>
      </c>
      <c r="M133">
        <f t="shared" si="22"/>
        <v>1833.9438</v>
      </c>
      <c r="N133">
        <f t="shared" si="23"/>
        <v>1675.3296</v>
      </c>
      <c r="O133">
        <f t="shared" si="24"/>
        <v>-3.5334843298541578E-2</v>
      </c>
    </row>
    <row r="134" spans="2:15" ht="24">
      <c r="B134" s="9">
        <v>8</v>
      </c>
      <c r="C134" s="10" t="s">
        <v>46</v>
      </c>
      <c r="D134" s="10">
        <v>9.7200000000000006</v>
      </c>
      <c r="E134" s="11">
        <v>2789.5542999999998</v>
      </c>
      <c r="G134" s="9">
        <v>8</v>
      </c>
      <c r="H134" s="10" t="s">
        <v>46</v>
      </c>
      <c r="I134" s="10">
        <v>9.09</v>
      </c>
      <c r="J134" s="11">
        <v>2576.9699999999998</v>
      </c>
      <c r="L134" s="10" t="s">
        <v>46</v>
      </c>
      <c r="M134">
        <f t="shared" si="22"/>
        <v>2436.9594000000006</v>
      </c>
      <c r="N134">
        <f t="shared" si="23"/>
        <v>2207.4007999999999</v>
      </c>
      <c r="O134">
        <f t="shared" si="24"/>
        <v>-4.7980938266741525E-2</v>
      </c>
    </row>
    <row r="135" spans="2:15" ht="24">
      <c r="B135" s="5">
        <v>9</v>
      </c>
      <c r="C135" s="6" t="s">
        <v>47</v>
      </c>
      <c r="D135" s="6">
        <v>5.05</v>
      </c>
      <c r="E135" s="7">
        <v>1448.2807</v>
      </c>
      <c r="G135" s="5">
        <v>9</v>
      </c>
      <c r="H135" s="6" t="s">
        <v>47</v>
      </c>
      <c r="I135" s="6">
        <v>2.89</v>
      </c>
      <c r="J135" s="7">
        <v>819.11429999999996</v>
      </c>
      <c r="L135" s="6" t="s">
        <v>47</v>
      </c>
      <c r="M135">
        <f t="shared" si="22"/>
        <v>1218.0523000000001</v>
      </c>
      <c r="N135">
        <f t="shared" si="23"/>
        <v>858.18540000000007</v>
      </c>
      <c r="O135">
        <f t="shared" si="24"/>
        <v>-0.21455134106325779</v>
      </c>
    </row>
    <row r="136" spans="2:15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4">
      <c r="B138" s="9">
        <v>1</v>
      </c>
      <c r="C138" s="10" t="s">
        <v>43</v>
      </c>
      <c r="D138" s="10">
        <v>2.75</v>
      </c>
      <c r="E138" s="11">
        <v>1821.5833</v>
      </c>
      <c r="G138" s="9">
        <v>1</v>
      </c>
      <c r="H138" s="10" t="s">
        <v>43</v>
      </c>
      <c r="I138" s="10">
        <v>3.1</v>
      </c>
      <c r="J138" s="11">
        <v>1771.2237</v>
      </c>
    </row>
    <row r="139" spans="2:15" ht="24">
      <c r="B139" s="9">
        <v>2</v>
      </c>
      <c r="C139" s="10" t="s">
        <v>44</v>
      </c>
      <c r="D139" s="10">
        <v>0.86</v>
      </c>
      <c r="E139" s="11">
        <v>571.99400000000003</v>
      </c>
      <c r="G139" s="9">
        <v>2</v>
      </c>
      <c r="H139" s="10" t="s">
        <v>44</v>
      </c>
      <c r="I139" s="10">
        <v>0.96</v>
      </c>
      <c r="J139" s="11">
        <v>547.92819999999995</v>
      </c>
    </row>
    <row r="140" spans="2:15" ht="24">
      <c r="B140" s="9">
        <v>3</v>
      </c>
      <c r="C140" s="10" t="s">
        <v>39</v>
      </c>
      <c r="D140" s="10">
        <v>2.92</v>
      </c>
      <c r="E140" s="11">
        <v>1936.9902</v>
      </c>
      <c r="G140" s="9">
        <v>3</v>
      </c>
      <c r="H140" s="10" t="s">
        <v>39</v>
      </c>
      <c r="I140" s="10">
        <v>3.32</v>
      </c>
      <c r="J140" s="11">
        <v>1896.7405000000001</v>
      </c>
    </row>
    <row r="141" spans="2:15" ht="24">
      <c r="B141" s="9">
        <v>4</v>
      </c>
      <c r="C141" s="10" t="s">
        <v>42</v>
      </c>
      <c r="D141" s="10">
        <v>4.33</v>
      </c>
      <c r="E141" s="11">
        <v>2868.3353999999999</v>
      </c>
      <c r="G141" s="9">
        <v>4</v>
      </c>
      <c r="H141" s="10" t="s">
        <v>42</v>
      </c>
      <c r="I141" s="10">
        <v>4.96</v>
      </c>
      <c r="J141" s="11">
        <v>2829.5450999999998</v>
      </c>
    </row>
    <row r="142" spans="2:15" ht="24">
      <c r="B142" s="9">
        <v>5</v>
      </c>
      <c r="C142" s="10" t="s">
        <v>32</v>
      </c>
      <c r="D142" s="10">
        <v>4.75</v>
      </c>
      <c r="E142" s="11">
        <v>3148.4636</v>
      </c>
      <c r="G142" s="9">
        <v>5</v>
      </c>
      <c r="H142" s="10" t="s">
        <v>32</v>
      </c>
      <c r="I142" s="10">
        <v>5.59</v>
      </c>
      <c r="J142" s="11">
        <v>3188.8744999999999</v>
      </c>
    </row>
    <row r="143" spans="2:15" ht="24">
      <c r="B143" s="9">
        <v>6</v>
      </c>
      <c r="C143" s="10" t="s">
        <v>40</v>
      </c>
      <c r="D143" s="10">
        <v>5.24</v>
      </c>
      <c r="E143" s="11">
        <v>3469.6017999999999</v>
      </c>
      <c r="G143" s="9">
        <v>6</v>
      </c>
      <c r="H143" s="10" t="s">
        <v>40</v>
      </c>
      <c r="I143" s="10">
        <v>5.88</v>
      </c>
      <c r="J143" s="11">
        <v>3357.2925</v>
      </c>
    </row>
    <row r="144" spans="2:15" ht="24">
      <c r="B144" s="9">
        <v>7</v>
      </c>
      <c r="C144" s="10" t="s">
        <v>45</v>
      </c>
      <c r="D144" s="10">
        <v>7.22</v>
      </c>
      <c r="E144" s="11">
        <v>4784.1368000000002</v>
      </c>
      <c r="G144" s="9">
        <v>7</v>
      </c>
      <c r="H144" s="10" t="s">
        <v>45</v>
      </c>
      <c r="I144" s="10">
        <v>7.86</v>
      </c>
      <c r="J144" s="11">
        <v>4488.8892999999998</v>
      </c>
    </row>
    <row r="145" spans="2:15" ht="24">
      <c r="B145" s="9">
        <v>8</v>
      </c>
      <c r="C145" s="10" t="s">
        <v>46</v>
      </c>
      <c r="D145" s="10">
        <v>7.89</v>
      </c>
      <c r="E145" s="11">
        <v>5226.5137000000004</v>
      </c>
      <c r="G145" s="9">
        <v>8</v>
      </c>
      <c r="H145" s="10" t="s">
        <v>46</v>
      </c>
      <c r="I145" s="10">
        <v>8.3800000000000008</v>
      </c>
      <c r="J145" s="11">
        <v>4784.3707999999997</v>
      </c>
    </row>
    <row r="146" spans="2:15" ht="24">
      <c r="B146" s="5">
        <v>9</v>
      </c>
      <c r="C146" s="6" t="s">
        <v>47</v>
      </c>
      <c r="D146" s="6">
        <v>4.03</v>
      </c>
      <c r="E146" s="7">
        <v>2666.3330000000001</v>
      </c>
      <c r="G146" s="5">
        <v>9</v>
      </c>
      <c r="H146" s="6" t="s">
        <v>47</v>
      </c>
      <c r="I146" s="6">
        <v>2.94</v>
      </c>
      <c r="J146" s="7">
        <v>1677.2997</v>
      </c>
    </row>
    <row r="147" spans="2:15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4">
      <c r="B149" s="9">
        <v>1</v>
      </c>
      <c r="C149" s="10" t="s">
        <v>43</v>
      </c>
      <c r="D149" s="10">
        <v>4.12</v>
      </c>
      <c r="E149" s="11">
        <v>1155.8820000000001</v>
      </c>
      <c r="G149" s="9">
        <v>1</v>
      </c>
      <c r="H149" s="10" t="s">
        <v>43</v>
      </c>
      <c r="I149" s="10">
        <v>4.16</v>
      </c>
      <c r="J149" s="11">
        <v>1145.8235999999999</v>
      </c>
      <c r="L149" s="10" t="s">
        <v>43</v>
      </c>
      <c r="M149">
        <f t="shared" ref="M149:M157" si="25">(E160-E149)</f>
        <v>667.97699999999986</v>
      </c>
      <c r="N149">
        <f t="shared" ref="N149:N157" si="26">(J160-J149)</f>
        <v>638.97670000000016</v>
      </c>
      <c r="O149">
        <f t="shared" ref="O149:O157" si="27">(N149-M149)/J160</f>
        <v>-1.6248484494315523E-2</v>
      </c>
    </row>
    <row r="150" spans="2:15" ht="24">
      <c r="B150" s="9">
        <v>2</v>
      </c>
      <c r="C150" s="10" t="s">
        <v>44</v>
      </c>
      <c r="D150" s="10">
        <v>1</v>
      </c>
      <c r="E150" s="11">
        <v>280.5573</v>
      </c>
      <c r="G150" s="9">
        <v>2</v>
      </c>
      <c r="H150" s="10" t="s">
        <v>44</v>
      </c>
      <c r="I150" s="10">
        <v>0.98</v>
      </c>
      <c r="J150" s="11">
        <v>270.82990000000001</v>
      </c>
      <c r="L150" s="10" t="s">
        <v>44</v>
      </c>
      <c r="M150">
        <f t="shared" si="25"/>
        <v>292.69879999999995</v>
      </c>
      <c r="N150">
        <f t="shared" si="26"/>
        <v>288.7901</v>
      </c>
      <c r="O150">
        <f t="shared" si="27"/>
        <v>-6.9845609520745389E-3</v>
      </c>
    </row>
    <row r="151" spans="2:15" ht="24">
      <c r="B151" s="9">
        <v>3</v>
      </c>
      <c r="C151" s="10" t="s">
        <v>39</v>
      </c>
      <c r="D151" s="10">
        <v>3.67</v>
      </c>
      <c r="E151" s="11">
        <v>1029.3373999999999</v>
      </c>
      <c r="G151" s="9">
        <v>3</v>
      </c>
      <c r="H151" s="10" t="s">
        <v>39</v>
      </c>
      <c r="I151" s="10">
        <v>3.67</v>
      </c>
      <c r="J151" s="11">
        <v>1010.6709</v>
      </c>
      <c r="L151" s="10" t="s">
        <v>39</v>
      </c>
      <c r="M151">
        <f>(E162-E151)</f>
        <v>911.37910000000011</v>
      </c>
      <c r="N151">
        <f>(J162-J151)</f>
        <v>896.07010000000002</v>
      </c>
      <c r="O151">
        <f>(N151-M151)/J162</f>
        <v>-8.0288827900591025E-3</v>
      </c>
    </row>
    <row r="152" spans="2:15" ht="24">
      <c r="B152" s="9">
        <v>4</v>
      </c>
      <c r="C152" s="10" t="s">
        <v>42</v>
      </c>
      <c r="D152" s="10">
        <v>6.11</v>
      </c>
      <c r="E152" s="11">
        <v>1713.222</v>
      </c>
      <c r="G152" s="9">
        <v>4</v>
      </c>
      <c r="H152" s="10" t="s">
        <v>42</v>
      </c>
      <c r="I152" s="10">
        <v>6.11</v>
      </c>
      <c r="J152" s="11">
        <v>1684.7695000000001</v>
      </c>
      <c r="L152" s="10" t="s">
        <v>42</v>
      </c>
      <c r="M152">
        <f t="shared" si="25"/>
        <v>1155.1598999999999</v>
      </c>
      <c r="N152">
        <f t="shared" si="26"/>
        <v>1153.7076999999997</v>
      </c>
      <c r="O152">
        <f t="shared" si="27"/>
        <v>-5.1161235327173862E-4</v>
      </c>
    </row>
    <row r="153" spans="2:15" ht="24">
      <c r="B153" s="9">
        <v>5</v>
      </c>
      <c r="C153" s="10" t="s">
        <v>32</v>
      </c>
      <c r="D153" s="10">
        <v>7.89</v>
      </c>
      <c r="E153" s="11">
        <v>2210.9827</v>
      </c>
      <c r="G153" s="9">
        <v>5</v>
      </c>
      <c r="H153" s="10" t="s">
        <v>32</v>
      </c>
      <c r="I153" s="10">
        <v>8.11</v>
      </c>
      <c r="J153" s="11">
        <v>2234.9474</v>
      </c>
      <c r="L153" s="10" t="s">
        <v>32</v>
      </c>
      <c r="M153">
        <f>(E164-E153)</f>
        <v>930.29190000000017</v>
      </c>
      <c r="N153">
        <f>(J164-J153)</f>
        <v>956.98140000000012</v>
      </c>
      <c r="O153">
        <f>(N153-M153)/J164</f>
        <v>8.3615586914093914E-3</v>
      </c>
    </row>
    <row r="154" spans="2:15" ht="24">
      <c r="B154" s="9">
        <v>6</v>
      </c>
      <c r="C154" s="10" t="s">
        <v>40</v>
      </c>
      <c r="D154" s="10">
        <v>8.23</v>
      </c>
      <c r="E154" s="11">
        <v>2307.0830999999998</v>
      </c>
      <c r="G154" s="9">
        <v>6</v>
      </c>
      <c r="H154" s="10" t="s">
        <v>40</v>
      </c>
      <c r="I154" s="10">
        <v>8.15</v>
      </c>
      <c r="J154" s="11">
        <v>2245.4722999999999</v>
      </c>
      <c r="L154" s="10" t="s">
        <v>40</v>
      </c>
      <c r="M154">
        <f t="shared" si="25"/>
        <v>1163.6379000000002</v>
      </c>
      <c r="N154">
        <f t="shared" si="26"/>
        <v>1118.6681000000003</v>
      </c>
      <c r="O154">
        <f t="shared" si="27"/>
        <v>-1.3367396913636496E-2</v>
      </c>
    </row>
    <row r="155" spans="2:15" ht="24">
      <c r="B155" s="9">
        <v>7</v>
      </c>
      <c r="C155" s="10" t="s">
        <v>45</v>
      </c>
      <c r="D155" s="10">
        <v>10.25</v>
      </c>
      <c r="E155" s="11">
        <v>2872.2601</v>
      </c>
      <c r="G155" s="9">
        <v>7</v>
      </c>
      <c r="H155" s="10" t="s">
        <v>45</v>
      </c>
      <c r="I155" s="10">
        <v>9.9499999999999993</v>
      </c>
      <c r="J155" s="11">
        <v>2741.2132999999999</v>
      </c>
      <c r="L155" s="10" t="s">
        <v>45</v>
      </c>
      <c r="M155">
        <f t="shared" si="25"/>
        <v>1910.3394999999996</v>
      </c>
      <c r="N155">
        <f t="shared" si="26"/>
        <v>1758.9389999999999</v>
      </c>
      <c r="O155">
        <f t="shared" si="27"/>
        <v>-3.3643416912800872E-2</v>
      </c>
    </row>
    <row r="156" spans="2:15" ht="24">
      <c r="B156" s="9">
        <v>8</v>
      </c>
      <c r="C156" s="10" t="s">
        <v>46</v>
      </c>
      <c r="D156" s="10">
        <v>9.68</v>
      </c>
      <c r="E156" s="11">
        <v>2713.7078999999999</v>
      </c>
      <c r="G156" s="9">
        <v>8</v>
      </c>
      <c r="H156" s="10" t="s">
        <v>46</v>
      </c>
      <c r="I156" s="10">
        <v>9.0500000000000007</v>
      </c>
      <c r="J156" s="11">
        <v>2493.6203999999998</v>
      </c>
      <c r="L156" s="10" t="s">
        <v>46</v>
      </c>
      <c r="M156">
        <f t="shared" si="25"/>
        <v>2507.2225000000003</v>
      </c>
      <c r="N156">
        <f t="shared" si="26"/>
        <v>2286.6410999999998</v>
      </c>
      <c r="O156">
        <f t="shared" si="27"/>
        <v>-4.6144211985055736E-2</v>
      </c>
    </row>
    <row r="157" spans="2:15" ht="24">
      <c r="B157" s="5">
        <v>9</v>
      </c>
      <c r="C157" s="6" t="s">
        <v>47</v>
      </c>
      <c r="D157" s="6">
        <v>5.05</v>
      </c>
      <c r="E157" s="7">
        <v>1415.1712</v>
      </c>
      <c r="G157" s="5">
        <v>9</v>
      </c>
      <c r="H157" s="6" t="s">
        <v>47</v>
      </c>
      <c r="I157" s="6">
        <v>2.83</v>
      </c>
      <c r="J157" s="7">
        <v>781.29269999999997</v>
      </c>
      <c r="L157" s="6" t="s">
        <v>47</v>
      </c>
      <c r="M157">
        <f t="shared" si="25"/>
        <v>1248.4460000000001</v>
      </c>
      <c r="N157">
        <f t="shared" si="26"/>
        <v>898.32960000000003</v>
      </c>
      <c r="O157">
        <f t="shared" si="27"/>
        <v>-0.20844948295816274</v>
      </c>
    </row>
    <row r="158" spans="2:15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4">
      <c r="B160" s="9">
        <v>1</v>
      </c>
      <c r="C160" s="10" t="s">
        <v>43</v>
      </c>
      <c r="D160" s="10">
        <v>2.75</v>
      </c>
      <c r="E160" s="11">
        <v>1823.8589999999999</v>
      </c>
      <c r="G160" s="9">
        <v>1</v>
      </c>
      <c r="H160" s="10" t="s">
        <v>43</v>
      </c>
      <c r="I160" s="10">
        <v>3.12</v>
      </c>
      <c r="J160" s="11">
        <v>1784.8003000000001</v>
      </c>
    </row>
    <row r="161" spans="2:10" ht="24">
      <c r="B161" s="9">
        <v>2</v>
      </c>
      <c r="C161" s="10" t="s">
        <v>44</v>
      </c>
      <c r="D161" s="10">
        <v>0.87</v>
      </c>
      <c r="E161" s="11">
        <v>573.25609999999995</v>
      </c>
      <c r="G161" s="9">
        <v>2</v>
      </c>
      <c r="H161" s="10" t="s">
        <v>44</v>
      </c>
      <c r="I161" s="10">
        <v>0.98</v>
      </c>
      <c r="J161" s="11">
        <v>559.62</v>
      </c>
    </row>
    <row r="162" spans="2:10" ht="24">
      <c r="B162" s="9">
        <v>3</v>
      </c>
      <c r="C162" s="10" t="s">
        <v>39</v>
      </c>
      <c r="D162" s="10">
        <v>2.93</v>
      </c>
      <c r="E162" s="11">
        <v>1940.7165</v>
      </c>
      <c r="G162" s="9">
        <v>3</v>
      </c>
      <c r="H162" s="10" t="s">
        <v>39</v>
      </c>
      <c r="I162" s="10">
        <v>3.33</v>
      </c>
      <c r="J162" s="11">
        <v>1906.741</v>
      </c>
    </row>
    <row r="163" spans="2:10" ht="24">
      <c r="B163" s="9">
        <v>4</v>
      </c>
      <c r="C163" s="10" t="s">
        <v>42</v>
      </c>
      <c r="D163" s="10">
        <v>4.33</v>
      </c>
      <c r="E163" s="11">
        <v>2868.3818999999999</v>
      </c>
      <c r="G163" s="9">
        <v>4</v>
      </c>
      <c r="H163" s="10" t="s">
        <v>42</v>
      </c>
      <c r="I163" s="10">
        <v>4.96</v>
      </c>
      <c r="J163" s="11">
        <v>2838.4771999999998</v>
      </c>
    </row>
    <row r="164" spans="2:10" ht="24">
      <c r="B164" s="9">
        <v>5</v>
      </c>
      <c r="C164" s="10" t="s">
        <v>32</v>
      </c>
      <c r="D164" s="10">
        <v>4.74</v>
      </c>
      <c r="E164" s="11">
        <v>3141.2746000000002</v>
      </c>
      <c r="G164" s="9">
        <v>5</v>
      </c>
      <c r="H164" s="10" t="s">
        <v>32</v>
      </c>
      <c r="I164" s="10">
        <v>5.58</v>
      </c>
      <c r="J164" s="11">
        <v>3191.9288000000001</v>
      </c>
    </row>
    <row r="165" spans="2:10" ht="24">
      <c r="B165" s="9">
        <v>6</v>
      </c>
      <c r="C165" s="10" t="s">
        <v>40</v>
      </c>
      <c r="D165" s="10">
        <v>5.24</v>
      </c>
      <c r="E165" s="11">
        <v>3470.721</v>
      </c>
      <c r="G165" s="9">
        <v>6</v>
      </c>
      <c r="H165" s="10" t="s">
        <v>40</v>
      </c>
      <c r="I165" s="10">
        <v>5.88</v>
      </c>
      <c r="J165" s="11">
        <v>3364.1404000000002</v>
      </c>
    </row>
    <row r="166" spans="2:10" ht="24">
      <c r="B166" s="9">
        <v>7</v>
      </c>
      <c r="C166" s="10" t="s">
        <v>45</v>
      </c>
      <c r="D166" s="10">
        <v>7.22</v>
      </c>
      <c r="E166" s="11">
        <v>4782.5995999999996</v>
      </c>
      <c r="G166" s="9">
        <v>7</v>
      </c>
      <c r="H166" s="10" t="s">
        <v>45</v>
      </c>
      <c r="I166" s="10">
        <v>7.86</v>
      </c>
      <c r="J166" s="11">
        <v>4500.1522999999997</v>
      </c>
    </row>
    <row r="167" spans="2:10" ht="24">
      <c r="B167" s="9">
        <v>8</v>
      </c>
      <c r="C167" s="10" t="s">
        <v>46</v>
      </c>
      <c r="D167" s="10">
        <v>7.89</v>
      </c>
      <c r="E167" s="11">
        <v>5220.9304000000002</v>
      </c>
      <c r="G167" s="9">
        <v>8</v>
      </c>
      <c r="H167" s="10" t="s">
        <v>46</v>
      </c>
      <c r="I167" s="10">
        <v>8.35</v>
      </c>
      <c r="J167" s="11">
        <v>4780.2614999999996</v>
      </c>
    </row>
    <row r="168" spans="2:10" ht="24">
      <c r="B168" s="5">
        <v>9</v>
      </c>
      <c r="C168" s="6" t="s">
        <v>47</v>
      </c>
      <c r="D168" s="6">
        <v>4.0199999999999996</v>
      </c>
      <c r="E168" s="7">
        <v>2663.6172000000001</v>
      </c>
      <c r="G168" s="5">
        <v>9</v>
      </c>
      <c r="H168" s="6" t="s">
        <v>47</v>
      </c>
      <c r="I168" s="6">
        <v>2.94</v>
      </c>
      <c r="J168" s="7">
        <v>1679.6223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4809-3BE3-4A24-85B4-ABEFC18E8A03}">
  <dimension ref="A1:Y168"/>
  <sheetViews>
    <sheetView topLeftCell="A144" workbookViewId="0">
      <selection activeCell="O42" sqref="O42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0</v>
      </c>
    </row>
    <row r="2" spans="1:25">
      <c r="A2" t="s">
        <v>1</v>
      </c>
      <c r="B2" t="s">
        <v>2</v>
      </c>
      <c r="C2" t="s">
        <v>3</v>
      </c>
    </row>
    <row r="3" spans="1:25">
      <c r="A3" s="1" t="s">
        <v>4</v>
      </c>
      <c r="B3" s="1" t="s">
        <v>5</v>
      </c>
      <c r="C3" s="1" t="s">
        <v>6</v>
      </c>
    </row>
    <row r="4" spans="1:25">
      <c r="A4" s="1" t="s">
        <v>7</v>
      </c>
      <c r="B4" s="1" t="s">
        <v>8</v>
      </c>
      <c r="C4" s="1" t="s">
        <v>9</v>
      </c>
    </row>
    <row r="5" spans="1:25">
      <c r="A5" s="1" t="s">
        <v>10</v>
      </c>
      <c r="B5" s="1" t="s">
        <v>11</v>
      </c>
      <c r="C5" s="1" t="s">
        <v>6</v>
      </c>
    </row>
    <row r="6" spans="1:25">
      <c r="A6" t="s">
        <v>12</v>
      </c>
      <c r="B6" t="s">
        <v>13</v>
      </c>
      <c r="C6" t="s">
        <v>14</v>
      </c>
    </row>
    <row r="7" spans="1:25">
      <c r="A7" s="1" t="s">
        <v>15</v>
      </c>
      <c r="B7" s="1" t="s">
        <v>16</v>
      </c>
      <c r="C7" s="1" t="s">
        <v>9</v>
      </c>
    </row>
    <row r="8" spans="1:25">
      <c r="A8" s="1" t="s">
        <v>17</v>
      </c>
      <c r="B8" s="1" t="s">
        <v>18</v>
      </c>
      <c r="C8" s="1" t="s">
        <v>9</v>
      </c>
    </row>
    <row r="9" spans="1:25">
      <c r="A9" s="1" t="s">
        <v>19</v>
      </c>
      <c r="B9" s="1" t="s">
        <v>20</v>
      </c>
      <c r="C9" s="1" t="s">
        <v>21</v>
      </c>
    </row>
    <row r="10" spans="1:25">
      <c r="A10" t="s">
        <v>22</v>
      </c>
      <c r="B10" t="s">
        <v>23</v>
      </c>
      <c r="C10" t="s">
        <v>3</v>
      </c>
    </row>
    <row r="11" spans="1:25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>
      <c r="A13" t="s">
        <v>33</v>
      </c>
      <c r="B13">
        <v>4.9377800000000001</v>
      </c>
    </row>
    <row r="15" spans="1:25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4">
      <c r="B17" s="9">
        <v>1</v>
      </c>
      <c r="C17" s="10" t="s">
        <v>43</v>
      </c>
      <c r="D17" s="10">
        <v>3.21</v>
      </c>
      <c r="E17" s="11">
        <v>1881.0360000000001</v>
      </c>
      <c r="F17" s="10"/>
      <c r="G17" s="9">
        <v>1</v>
      </c>
      <c r="H17" s="10" t="s">
        <v>43</v>
      </c>
      <c r="I17" s="10">
        <v>4.92</v>
      </c>
      <c r="J17" s="11">
        <v>1702.7281</v>
      </c>
      <c r="L17" s="10" t="s">
        <v>43</v>
      </c>
      <c r="M17">
        <f>(E28-E17)</f>
        <v>291.82719999999972</v>
      </c>
      <c r="N17">
        <f>(J28-J17)</f>
        <v>308.06259999999997</v>
      </c>
      <c r="O17">
        <f>(N17-M17)/J28</f>
        <v>8.0741372038374021E-3</v>
      </c>
      <c r="R17" s="10" t="s">
        <v>43</v>
      </c>
      <c r="S17">
        <f t="shared" ref="S17:S24" si="0">O17</f>
        <v>8.0741372038374021E-3</v>
      </c>
      <c r="T17">
        <f t="shared" ref="T17:T24" si="1">O39</f>
        <v>-1.3576238687484329E-2</v>
      </c>
      <c r="U17">
        <f>O61</f>
        <v>-2.6066511663814355E-2</v>
      </c>
      <c r="V17">
        <f>O83</f>
        <v>-2.4308805774454031E-2</v>
      </c>
      <c r="W17">
        <f>O105</f>
        <v>-1.6317158482263002E-2</v>
      </c>
      <c r="X17">
        <f>O127</f>
        <v>-3.6715633678420394E-2</v>
      </c>
      <c r="Y17">
        <f>O149</f>
        <v>-3.4197916606745461E-2</v>
      </c>
    </row>
    <row r="18" spans="2:25" ht="24">
      <c r="B18" s="9">
        <v>2</v>
      </c>
      <c r="C18" s="10" t="s">
        <v>44</v>
      </c>
      <c r="D18" s="10">
        <v>0.91</v>
      </c>
      <c r="E18" s="11">
        <v>531.11260000000004</v>
      </c>
      <c r="F18" s="10"/>
      <c r="G18" s="9">
        <v>2</v>
      </c>
      <c r="H18" s="10" t="s">
        <v>44</v>
      </c>
      <c r="I18" s="10">
        <v>0.97</v>
      </c>
      <c r="J18" s="11">
        <v>334.2303</v>
      </c>
      <c r="L18" s="10" t="s">
        <v>44</v>
      </c>
      <c r="M18">
        <f t="shared" ref="M18:M25" si="2">(E29-E18)</f>
        <v>128.79949999999997</v>
      </c>
      <c r="N18">
        <f t="shared" ref="N18:N25" si="3">(J29-J18)</f>
        <v>136.28390000000002</v>
      </c>
      <c r="O18">
        <f t="shared" ref="O18:O25" si="4">(N18-M18)/J29</f>
        <v>1.590685254557684E-2</v>
      </c>
      <c r="R18" s="10" t="s">
        <v>44</v>
      </c>
      <c r="S18">
        <f t="shared" si="0"/>
        <v>1.590685254557684E-2</v>
      </c>
      <c r="T18">
        <f t="shared" si="1"/>
        <v>5.1584777109124982E-4</v>
      </c>
      <c r="U18">
        <f t="shared" ref="U18:U25" si="5">O62</f>
        <v>-1.409765661469512E-2</v>
      </c>
      <c r="V18">
        <f t="shared" ref="V18:V25" si="6">O84</f>
        <v>4.0649980800782068E-2</v>
      </c>
      <c r="W18">
        <f t="shared" ref="W18:W25" si="7">O106</f>
        <v>1.3227784905623447E-2</v>
      </c>
      <c r="X18">
        <f t="shared" ref="X18:X25" si="8">O128</f>
        <v>-3.3041954411823338E-2</v>
      </c>
      <c r="Y18">
        <f t="shared" ref="Y18:Y25" si="9">O150</f>
        <v>-1.7033211379724668E-2</v>
      </c>
    </row>
    <row r="19" spans="2:25" ht="24">
      <c r="B19" s="9">
        <v>3</v>
      </c>
      <c r="C19" s="10" t="s">
        <v>39</v>
      </c>
      <c r="D19" s="10">
        <v>3.19</v>
      </c>
      <c r="E19" s="11">
        <v>1866.4670000000001</v>
      </c>
      <c r="F19" s="10"/>
      <c r="G19" s="9">
        <v>3</v>
      </c>
      <c r="H19" s="10" t="s">
        <v>39</v>
      </c>
      <c r="I19" s="10">
        <v>4.8600000000000003</v>
      </c>
      <c r="J19" s="11">
        <v>1679.8108</v>
      </c>
      <c r="L19" s="10" t="s">
        <v>39</v>
      </c>
      <c r="M19">
        <f>(E30-E19)</f>
        <v>361.6891999999998</v>
      </c>
      <c r="N19">
        <f>(J30-J19)</f>
        <v>373.2362999999998</v>
      </c>
      <c r="O19">
        <f>(N19-M19)/J30</f>
        <v>5.6243716960999099E-3</v>
      </c>
      <c r="R19" s="20" t="s">
        <v>39</v>
      </c>
      <c r="S19" s="21">
        <f>O19</f>
        <v>5.6243716960999099E-3</v>
      </c>
      <c r="T19" s="21">
        <f t="shared" si="1"/>
        <v>2.7722694859067683E-3</v>
      </c>
      <c r="U19" s="21">
        <f t="shared" si="5"/>
        <v>3.9241591695340196E-3</v>
      </c>
      <c r="V19" s="21">
        <f t="shared" si="6"/>
        <v>9.0763257195095627E-3</v>
      </c>
      <c r="W19" s="21">
        <f t="shared" si="7"/>
        <v>6.9175337033240553E-3</v>
      </c>
      <c r="X19" s="21">
        <f t="shared" si="8"/>
        <v>-7.2952021738737572E-3</v>
      </c>
      <c r="Y19" s="21">
        <f t="shared" si="9"/>
        <v>-2.7962298822144091E-3</v>
      </c>
    </row>
    <row r="20" spans="2:25" ht="24">
      <c r="B20" s="9">
        <v>4</v>
      </c>
      <c r="C20" s="10" t="s">
        <v>42</v>
      </c>
      <c r="D20" s="10">
        <v>5.04</v>
      </c>
      <c r="E20" s="11">
        <v>2952.1397999999999</v>
      </c>
      <c r="F20" s="10"/>
      <c r="G20" s="9">
        <v>4</v>
      </c>
      <c r="H20" s="10" t="s">
        <v>42</v>
      </c>
      <c r="I20" s="10">
        <v>6.99</v>
      </c>
      <c r="J20" s="11">
        <v>2417.7719999999999</v>
      </c>
      <c r="L20" s="10" t="s">
        <v>42</v>
      </c>
      <c r="M20">
        <f t="shared" si="2"/>
        <v>438.19740000000002</v>
      </c>
      <c r="N20">
        <f t="shared" si="3"/>
        <v>451.27660000000014</v>
      </c>
      <c r="O20">
        <f t="shared" si="4"/>
        <v>4.5587237525359899E-3</v>
      </c>
      <c r="R20" s="10" t="s">
        <v>42</v>
      </c>
      <c r="S20">
        <f t="shared" si="0"/>
        <v>4.5587237525359899E-3</v>
      </c>
      <c r="T20">
        <f t="shared" si="1"/>
        <v>-2.6320402700824668E-3</v>
      </c>
      <c r="U20">
        <f t="shared" si="5"/>
        <v>-6.4513904992400742E-3</v>
      </c>
      <c r="V20">
        <f t="shared" si="6"/>
        <v>-6.294386010371497E-3</v>
      </c>
      <c r="W20">
        <f t="shared" si="7"/>
        <v>-9.3163991681060581E-3</v>
      </c>
      <c r="X20">
        <f t="shared" si="8"/>
        <v>-1.8294060479964888E-2</v>
      </c>
      <c r="Y20">
        <f t="shared" si="9"/>
        <v>-1.7618675099381E-2</v>
      </c>
    </row>
    <row r="21" spans="2:25" ht="24">
      <c r="B21" s="9">
        <v>5</v>
      </c>
      <c r="C21" s="10" t="s">
        <v>32</v>
      </c>
      <c r="D21" s="10">
        <v>5.84</v>
      </c>
      <c r="E21" s="11">
        <v>3422.3771999999999</v>
      </c>
      <c r="F21" s="10"/>
      <c r="G21" s="9">
        <v>5</v>
      </c>
      <c r="H21" s="10" t="s">
        <v>32</v>
      </c>
      <c r="I21" s="10">
        <v>7.98</v>
      </c>
      <c r="J21" s="11">
        <v>2760.4652000000001</v>
      </c>
      <c r="L21" s="10" t="s">
        <v>32</v>
      </c>
      <c r="M21">
        <f t="shared" si="2"/>
        <v>328.26270000000022</v>
      </c>
      <c r="N21">
        <f t="shared" si="3"/>
        <v>340.58599999999979</v>
      </c>
      <c r="O21">
        <f t="shared" si="4"/>
        <v>3.9739105242762723E-3</v>
      </c>
      <c r="R21" s="20" t="s">
        <v>32</v>
      </c>
      <c r="S21" s="21">
        <f>O21</f>
        <v>3.9739105242762723E-3</v>
      </c>
      <c r="T21" s="21">
        <f t="shared" si="1"/>
        <v>-5.7326311231535717E-3</v>
      </c>
      <c r="U21" s="21">
        <f t="shared" si="5"/>
        <v>-7.2916266640985364E-3</v>
      </c>
      <c r="V21" s="21">
        <f t="shared" si="6"/>
        <v>-7.2025261425220028E-3</v>
      </c>
      <c r="W21" s="21">
        <f t="shared" si="7"/>
        <v>-1.0089157741330217E-2</v>
      </c>
      <c r="X21" s="21">
        <f t="shared" si="8"/>
        <v>-1.713153258321443E-2</v>
      </c>
      <c r="Y21" s="21">
        <f t="shared" si="9"/>
        <v>-1.9820484619478974E-2</v>
      </c>
    </row>
    <row r="22" spans="2:25" ht="24">
      <c r="B22" s="9">
        <v>6</v>
      </c>
      <c r="C22" s="10" t="s">
        <v>40</v>
      </c>
      <c r="D22" s="10">
        <v>6.1</v>
      </c>
      <c r="E22" s="11">
        <v>3571.6997999999999</v>
      </c>
      <c r="F22" s="10"/>
      <c r="G22" s="9">
        <v>6</v>
      </c>
      <c r="H22" s="10" t="s">
        <v>40</v>
      </c>
      <c r="I22" s="10">
        <v>8.11</v>
      </c>
      <c r="J22" s="11">
        <v>2804.2017999999998</v>
      </c>
      <c r="L22" s="10" t="s">
        <v>40</v>
      </c>
      <c r="M22">
        <f t="shared" si="2"/>
        <v>471.31800000000021</v>
      </c>
      <c r="N22">
        <f t="shared" si="3"/>
        <v>417.62310000000025</v>
      </c>
      <c r="O22">
        <f t="shared" si="4"/>
        <v>-1.6665989514203568E-2</v>
      </c>
      <c r="R22" s="10" t="s">
        <v>40</v>
      </c>
      <c r="S22">
        <f t="shared" si="0"/>
        <v>-1.6665989514203568E-2</v>
      </c>
      <c r="T22">
        <f t="shared" si="1"/>
        <v>-1.4367678969406985E-2</v>
      </c>
      <c r="U22">
        <f t="shared" si="5"/>
        <v>-2.3482317479266029E-2</v>
      </c>
      <c r="V22">
        <f t="shared" si="6"/>
        <v>-2.8109878903283193E-2</v>
      </c>
      <c r="W22">
        <f t="shared" si="7"/>
        <v>-2.9984770062283311E-2</v>
      </c>
      <c r="X22">
        <f t="shared" si="8"/>
        <v>-3.8692538159593524E-2</v>
      </c>
      <c r="Y22">
        <f t="shared" si="9"/>
        <v>-4.4237350274232638E-2</v>
      </c>
    </row>
    <row r="23" spans="2:25" ht="24">
      <c r="B23" s="9">
        <v>7</v>
      </c>
      <c r="C23" s="10" t="s">
        <v>45</v>
      </c>
      <c r="D23" s="10">
        <v>7.83</v>
      </c>
      <c r="E23" s="11">
        <v>4590.4251000000004</v>
      </c>
      <c r="F23" s="10"/>
      <c r="G23" s="9">
        <v>7</v>
      </c>
      <c r="H23" s="10" t="s">
        <v>45</v>
      </c>
      <c r="I23" s="10">
        <v>11.32</v>
      </c>
      <c r="J23" s="11">
        <v>3916.3674000000001</v>
      </c>
      <c r="L23" s="10" t="s">
        <v>45</v>
      </c>
      <c r="M23">
        <f t="shared" si="2"/>
        <v>729.71659999999974</v>
      </c>
      <c r="N23">
        <f t="shared" si="3"/>
        <v>714.55140000000029</v>
      </c>
      <c r="O23">
        <f t="shared" si="4"/>
        <v>-3.2747713045625975E-3</v>
      </c>
      <c r="R23" s="10" t="s">
        <v>45</v>
      </c>
      <c r="S23">
        <f t="shared" si="0"/>
        <v>-3.2747713045625975E-3</v>
      </c>
      <c r="T23">
        <f t="shared" si="1"/>
        <v>-2.3766692770688658E-3</v>
      </c>
      <c r="U23">
        <f t="shared" si="5"/>
        <v>-1.0180522637859629E-2</v>
      </c>
      <c r="V23">
        <f t="shared" si="6"/>
        <v>-1.5412152263793279E-2</v>
      </c>
      <c r="W23">
        <f t="shared" si="7"/>
        <v>-2.0255157841718927E-2</v>
      </c>
      <c r="X23">
        <f t="shared" si="8"/>
        <v>-1.693082730972317E-2</v>
      </c>
      <c r="Y23">
        <f t="shared" si="9"/>
        <v>-2.5099138223693904E-2</v>
      </c>
    </row>
    <row r="24" spans="2:25" ht="24">
      <c r="B24" s="9">
        <v>8</v>
      </c>
      <c r="C24" s="10" t="s">
        <v>46</v>
      </c>
      <c r="D24" s="10">
        <v>8.1999999999999993</v>
      </c>
      <c r="E24" s="11">
        <v>4803.4137000000001</v>
      </c>
      <c r="F24" s="10"/>
      <c r="G24" s="9">
        <v>8</v>
      </c>
      <c r="H24" s="10" t="s">
        <v>46</v>
      </c>
      <c r="I24" s="10">
        <v>12.88</v>
      </c>
      <c r="J24" s="11">
        <v>4454.0209000000004</v>
      </c>
      <c r="L24" s="10" t="s">
        <v>46</v>
      </c>
      <c r="M24">
        <f t="shared" si="2"/>
        <v>1043.3841999999995</v>
      </c>
      <c r="N24">
        <f t="shared" si="3"/>
        <v>1056.2846</v>
      </c>
      <c r="O24">
        <f t="shared" si="4"/>
        <v>2.3411406137101554E-3</v>
      </c>
      <c r="R24" s="10" t="s">
        <v>46</v>
      </c>
      <c r="S24">
        <f t="shared" si="0"/>
        <v>2.3411406137101554E-3</v>
      </c>
      <c r="T24">
        <f t="shared" si="1"/>
        <v>1.3171636979162425E-3</v>
      </c>
      <c r="U24">
        <f t="shared" si="5"/>
        <v>-6.1318682678446618E-3</v>
      </c>
      <c r="V24">
        <f t="shared" si="6"/>
        <v>-1.1517540537089709E-2</v>
      </c>
      <c r="W24">
        <f t="shared" si="7"/>
        <v>-1.1658252008585925E-2</v>
      </c>
      <c r="X24">
        <f t="shared" si="8"/>
        <v>-9.0117903990469695E-3</v>
      </c>
      <c r="Y24">
        <f t="shared" si="9"/>
        <v>-1.4240179162651821E-2</v>
      </c>
    </row>
    <row r="25" spans="2:25" ht="24">
      <c r="B25" s="5">
        <v>9</v>
      </c>
      <c r="C25" s="6" t="s">
        <v>47</v>
      </c>
      <c r="D25" s="6">
        <v>2.7</v>
      </c>
      <c r="E25" s="7">
        <v>1579.337</v>
      </c>
      <c r="F25" s="10"/>
      <c r="G25" s="5">
        <v>9</v>
      </c>
      <c r="H25" s="6" t="s">
        <v>47</v>
      </c>
      <c r="I25" s="6">
        <v>1.98</v>
      </c>
      <c r="J25" s="7">
        <v>684.3107</v>
      </c>
      <c r="L25" s="6" t="s">
        <v>47</v>
      </c>
      <c r="M25">
        <f t="shared" si="2"/>
        <v>366.1726000000001</v>
      </c>
      <c r="N25">
        <f t="shared" si="3"/>
        <v>430.53629999999998</v>
      </c>
      <c r="O25">
        <f t="shared" si="4"/>
        <v>5.7733213615859293E-2</v>
      </c>
      <c r="R25" s="6" t="s">
        <v>47</v>
      </c>
      <c r="S25">
        <f>O25</f>
        <v>5.7733213615859293E-2</v>
      </c>
      <c r="T25">
        <f>O47</f>
        <v>5.7062896890443651E-2</v>
      </c>
      <c r="U25">
        <f t="shared" si="5"/>
        <v>4.5792204753117224E-2</v>
      </c>
      <c r="V25">
        <f t="shared" si="6"/>
        <v>3.2136744939991038E-2</v>
      </c>
      <c r="W25">
        <f t="shared" si="7"/>
        <v>2.3303760762636901E-2</v>
      </c>
      <c r="X25">
        <f t="shared" si="8"/>
        <v>6.5919711296307623E-2</v>
      </c>
      <c r="Y25">
        <f t="shared" si="9"/>
        <v>3.1918191062950574E-2</v>
      </c>
    </row>
    <row r="26" spans="2:25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4">
      <c r="B28" s="9">
        <v>1</v>
      </c>
      <c r="C28" s="10" t="s">
        <v>43</v>
      </c>
      <c r="D28" s="10">
        <v>3.26</v>
      </c>
      <c r="E28" s="11">
        <v>2172.8631999999998</v>
      </c>
      <c r="G28" s="9">
        <v>1</v>
      </c>
      <c r="H28" s="10" t="s">
        <v>43</v>
      </c>
      <c r="I28" s="10">
        <v>3.94</v>
      </c>
      <c r="J28" s="11">
        <v>2010.7907</v>
      </c>
    </row>
    <row r="29" spans="2:25" ht="24">
      <c r="B29" s="9">
        <v>2</v>
      </c>
      <c r="C29" s="10" t="s">
        <v>44</v>
      </c>
      <c r="D29" s="10">
        <v>0.99</v>
      </c>
      <c r="E29" s="11">
        <v>659.91210000000001</v>
      </c>
      <c r="G29" s="9">
        <v>2</v>
      </c>
      <c r="H29" s="10" t="s">
        <v>44</v>
      </c>
      <c r="I29" s="10">
        <v>0.92</v>
      </c>
      <c r="J29" s="11">
        <v>470.51420000000002</v>
      </c>
    </row>
    <row r="30" spans="2:25" ht="24">
      <c r="B30" s="9">
        <v>3</v>
      </c>
      <c r="C30" s="10" t="s">
        <v>39</v>
      </c>
      <c r="D30" s="10">
        <v>3.34</v>
      </c>
      <c r="E30" s="11">
        <v>2228.1561999999999</v>
      </c>
      <c r="G30" s="9">
        <v>3</v>
      </c>
      <c r="H30" s="10" t="s">
        <v>39</v>
      </c>
      <c r="I30" s="10">
        <v>4.03</v>
      </c>
      <c r="J30" s="11">
        <v>2053.0470999999998</v>
      </c>
    </row>
    <row r="31" spans="2:25" ht="24">
      <c r="B31" s="9">
        <v>4</v>
      </c>
      <c r="C31" s="10" t="s">
        <v>42</v>
      </c>
      <c r="D31" s="10">
        <v>5.08</v>
      </c>
      <c r="E31" s="11">
        <v>3390.3371999999999</v>
      </c>
      <c r="G31" s="9">
        <v>4</v>
      </c>
      <c r="H31" s="10" t="s">
        <v>42</v>
      </c>
      <c r="I31" s="10">
        <v>5.63</v>
      </c>
      <c r="J31" s="11">
        <v>2869.0486000000001</v>
      </c>
    </row>
    <row r="32" spans="2:25" ht="24">
      <c r="B32" s="9">
        <v>5</v>
      </c>
      <c r="C32" s="10" t="s">
        <v>32</v>
      </c>
      <c r="D32" s="10">
        <v>5.62</v>
      </c>
      <c r="E32" s="11">
        <v>3750.6399000000001</v>
      </c>
      <c r="G32" s="9">
        <v>5</v>
      </c>
      <c r="H32" s="10" t="s">
        <v>32</v>
      </c>
      <c r="I32" s="10">
        <v>6.08</v>
      </c>
      <c r="J32" s="11">
        <v>3101.0511999999999</v>
      </c>
    </row>
    <row r="33" spans="2:15" ht="24">
      <c r="B33" s="9">
        <v>6</v>
      </c>
      <c r="C33" s="10" t="s">
        <v>40</v>
      </c>
      <c r="D33" s="10">
        <v>6.06</v>
      </c>
      <c r="E33" s="11">
        <v>4043.0178000000001</v>
      </c>
      <c r="G33" s="9">
        <v>6</v>
      </c>
      <c r="H33" s="10" t="s">
        <v>40</v>
      </c>
      <c r="I33" s="10">
        <v>6.32</v>
      </c>
      <c r="J33" s="11">
        <v>3221.8249000000001</v>
      </c>
    </row>
    <row r="34" spans="2:15" ht="24">
      <c r="B34" s="9">
        <v>7</v>
      </c>
      <c r="C34" s="10" t="s">
        <v>45</v>
      </c>
      <c r="D34" s="10">
        <v>7.97</v>
      </c>
      <c r="E34" s="11">
        <v>5320.1417000000001</v>
      </c>
      <c r="G34" s="9">
        <v>7</v>
      </c>
      <c r="H34" s="10" t="s">
        <v>45</v>
      </c>
      <c r="I34" s="10">
        <v>9.08</v>
      </c>
      <c r="J34" s="11">
        <v>4630.9188000000004</v>
      </c>
    </row>
    <row r="35" spans="2:15" ht="24">
      <c r="B35" s="9">
        <v>8</v>
      </c>
      <c r="C35" s="10" t="s">
        <v>46</v>
      </c>
      <c r="D35" s="10">
        <v>8.76</v>
      </c>
      <c r="E35" s="11">
        <v>5846.7978999999996</v>
      </c>
      <c r="G35" s="9">
        <v>8</v>
      </c>
      <c r="H35" s="10" t="s">
        <v>46</v>
      </c>
      <c r="I35" s="10">
        <v>10.81</v>
      </c>
      <c r="J35" s="11">
        <v>5510.3055000000004</v>
      </c>
    </row>
    <row r="36" spans="2:15" ht="24">
      <c r="B36" s="5">
        <v>9</v>
      </c>
      <c r="C36" s="6" t="s">
        <v>47</v>
      </c>
      <c r="D36" s="6">
        <v>2.92</v>
      </c>
      <c r="E36" s="7">
        <v>1945.5096000000001</v>
      </c>
      <c r="G36" s="5">
        <v>9</v>
      </c>
      <c r="H36" s="6" t="s">
        <v>47</v>
      </c>
      <c r="I36" s="6">
        <v>2.19</v>
      </c>
      <c r="J36" s="7">
        <v>1114.847</v>
      </c>
    </row>
    <row r="37" spans="2:15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4">
      <c r="B39" s="9">
        <v>1</v>
      </c>
      <c r="C39" s="10" t="s">
        <v>43</v>
      </c>
      <c r="D39" s="10">
        <v>3.76</v>
      </c>
      <c r="E39" s="11">
        <v>1684.6868999999999</v>
      </c>
      <c r="G39" s="9">
        <v>1</v>
      </c>
      <c r="H39" s="10" t="s">
        <v>43</v>
      </c>
      <c r="I39" s="10">
        <v>6.22</v>
      </c>
      <c r="J39" s="11">
        <v>1542.3969</v>
      </c>
      <c r="L39" s="10" t="s">
        <v>43</v>
      </c>
      <c r="M39">
        <f t="shared" ref="M39:M47" si="10">(E50-E39)</f>
        <v>451.62400000000002</v>
      </c>
      <c r="N39">
        <f t="shared" ref="N39:N47" si="11">(J50-J39)</f>
        <v>424.91530000000012</v>
      </c>
      <c r="O39">
        <f>(N39-M39)/J50</f>
        <v>-1.3576238687484329E-2</v>
      </c>
    </row>
    <row r="40" spans="2:15" ht="24">
      <c r="B40" s="9">
        <v>2</v>
      </c>
      <c r="C40" s="10" t="s">
        <v>44</v>
      </c>
      <c r="D40" s="10">
        <v>0.99</v>
      </c>
      <c r="E40" s="11">
        <v>444.22669999999999</v>
      </c>
      <c r="G40" s="9">
        <v>2</v>
      </c>
      <c r="H40" s="10" t="s">
        <v>44</v>
      </c>
      <c r="I40" s="10">
        <v>0.98</v>
      </c>
      <c r="J40" s="11">
        <v>241.72</v>
      </c>
      <c r="L40" s="10" t="s">
        <v>44</v>
      </c>
      <c r="M40">
        <f t="shared" si="10"/>
        <v>215.15580000000006</v>
      </c>
      <c r="N40">
        <f t="shared" si="11"/>
        <v>215.39160000000001</v>
      </c>
      <c r="O40">
        <f t="shared" ref="O40:O47" si="12">(N40-M40)/J51</f>
        <v>5.1584777109124982E-4</v>
      </c>
    </row>
    <row r="41" spans="2:15" ht="24">
      <c r="B41" s="9">
        <v>3</v>
      </c>
      <c r="C41" s="10" t="s">
        <v>39</v>
      </c>
      <c r="D41" s="10">
        <v>3.59</v>
      </c>
      <c r="E41" s="11">
        <v>1604.7748999999999</v>
      </c>
      <c r="G41" s="9">
        <v>3</v>
      </c>
      <c r="H41" s="10" t="s">
        <v>39</v>
      </c>
      <c r="I41" s="10">
        <v>5.69</v>
      </c>
      <c r="J41" s="11">
        <v>1409.4586999999999</v>
      </c>
      <c r="L41" s="10" t="s">
        <v>39</v>
      </c>
      <c r="M41">
        <f t="shared" si="10"/>
        <v>636.20620000000008</v>
      </c>
      <c r="N41">
        <f t="shared" si="11"/>
        <v>641.8931</v>
      </c>
      <c r="O41">
        <f>(N41-M41)/J52</f>
        <v>2.7722694859067683E-3</v>
      </c>
    </row>
    <row r="42" spans="2:15" ht="24">
      <c r="B42" s="9">
        <v>4</v>
      </c>
      <c r="C42" s="10" t="s">
        <v>42</v>
      </c>
      <c r="D42" s="10">
        <v>5.76</v>
      </c>
      <c r="E42" s="11">
        <v>2578.7680999999998</v>
      </c>
      <c r="G42" s="9">
        <v>4</v>
      </c>
      <c r="H42" s="10" t="s">
        <v>42</v>
      </c>
      <c r="I42" s="10">
        <v>8.2799999999999994</v>
      </c>
      <c r="J42" s="11">
        <v>2051.6776</v>
      </c>
      <c r="L42" s="10" t="s">
        <v>42</v>
      </c>
      <c r="M42">
        <f t="shared" si="10"/>
        <v>794.88530000000037</v>
      </c>
      <c r="N42">
        <f t="shared" si="11"/>
        <v>787.41269999999986</v>
      </c>
      <c r="O42">
        <f t="shared" si="12"/>
        <v>-2.6320402700824668E-3</v>
      </c>
    </row>
    <row r="43" spans="2:15" ht="24">
      <c r="B43" s="9">
        <v>5</v>
      </c>
      <c r="C43" s="10" t="s">
        <v>32</v>
      </c>
      <c r="D43" s="10">
        <v>7</v>
      </c>
      <c r="E43" s="11">
        <v>3131.2298000000001</v>
      </c>
      <c r="G43" s="9">
        <v>5</v>
      </c>
      <c r="H43" s="10" t="s">
        <v>32</v>
      </c>
      <c r="I43" s="10">
        <v>9.98</v>
      </c>
      <c r="J43" s="11">
        <v>2474.7631999999999</v>
      </c>
      <c r="L43" s="10" t="s">
        <v>32</v>
      </c>
      <c r="M43">
        <f t="shared" si="10"/>
        <v>592.57659999999987</v>
      </c>
      <c r="N43">
        <f t="shared" si="11"/>
        <v>575.0929000000001</v>
      </c>
      <c r="O43">
        <f t="shared" si="12"/>
        <v>-5.7326311231535717E-3</v>
      </c>
    </row>
    <row r="44" spans="2:15" ht="24">
      <c r="B44" s="9">
        <v>6</v>
      </c>
      <c r="C44" s="10" t="s">
        <v>40</v>
      </c>
      <c r="D44" s="10">
        <v>7.36</v>
      </c>
      <c r="E44" s="11">
        <v>3291.8404999999998</v>
      </c>
      <c r="G44" s="9">
        <v>6</v>
      </c>
      <c r="H44" s="10" t="s">
        <v>40</v>
      </c>
      <c r="I44" s="10">
        <v>10.029999999999999</v>
      </c>
      <c r="J44" s="11">
        <v>2484.8265999999999</v>
      </c>
      <c r="L44" s="10" t="s">
        <v>40</v>
      </c>
      <c r="M44">
        <f t="shared" si="10"/>
        <v>767.53420000000006</v>
      </c>
      <c r="N44">
        <f t="shared" si="11"/>
        <v>721.46720000000005</v>
      </c>
      <c r="O44">
        <f t="shared" si="12"/>
        <v>-1.4367678969406985E-2</v>
      </c>
    </row>
    <row r="45" spans="2:15" ht="24">
      <c r="B45" s="9">
        <v>7</v>
      </c>
      <c r="C45" s="10" t="s">
        <v>45</v>
      </c>
      <c r="D45" s="10">
        <v>9.27</v>
      </c>
      <c r="E45" s="11">
        <v>4150.4893000000002</v>
      </c>
      <c r="G45" s="9">
        <v>7</v>
      </c>
      <c r="H45" s="10" t="s">
        <v>45</v>
      </c>
      <c r="I45" s="10">
        <v>13.89</v>
      </c>
      <c r="J45" s="11">
        <v>3442.1235999999999</v>
      </c>
      <c r="L45" s="10" t="s">
        <v>45</v>
      </c>
      <c r="M45">
        <f t="shared" si="10"/>
        <v>1208.6741000000002</v>
      </c>
      <c r="N45">
        <f t="shared" si="11"/>
        <v>1197.6468999999997</v>
      </c>
      <c r="O45">
        <f t="shared" si="12"/>
        <v>-2.3766692770688658E-3</v>
      </c>
    </row>
    <row r="46" spans="2:15" ht="24">
      <c r="B46" s="9">
        <v>8</v>
      </c>
      <c r="C46" s="10" t="s">
        <v>46</v>
      </c>
      <c r="D46" s="10">
        <v>9.25</v>
      </c>
      <c r="E46" s="11">
        <v>4139.0057999999999</v>
      </c>
      <c r="G46" s="9">
        <v>8</v>
      </c>
      <c r="H46" s="10" t="s">
        <v>46</v>
      </c>
      <c r="I46" s="10">
        <v>15.25</v>
      </c>
      <c r="J46" s="11">
        <v>3780.8393999999998</v>
      </c>
      <c r="L46" s="10" t="s">
        <v>46</v>
      </c>
      <c r="M46">
        <f t="shared" si="10"/>
        <v>1705.1679000000004</v>
      </c>
      <c r="N46">
        <f t="shared" si="11"/>
        <v>1712.4034000000001</v>
      </c>
      <c r="O46">
        <f t="shared" si="12"/>
        <v>1.3171636979162425E-3</v>
      </c>
    </row>
    <row r="47" spans="2:15" ht="24">
      <c r="B47" s="5">
        <v>9</v>
      </c>
      <c r="C47" s="6" t="s">
        <v>47</v>
      </c>
      <c r="D47" s="6">
        <v>3.02</v>
      </c>
      <c r="E47" s="7">
        <v>1352.5565999999999</v>
      </c>
      <c r="G47" s="5">
        <v>9</v>
      </c>
      <c r="H47" s="6" t="s">
        <v>47</v>
      </c>
      <c r="I47" s="6">
        <v>1.69</v>
      </c>
      <c r="J47" s="7">
        <v>417.67419999999998</v>
      </c>
      <c r="L47" s="6" t="s">
        <v>47</v>
      </c>
      <c r="M47">
        <f t="shared" si="10"/>
        <v>615.75950000000012</v>
      </c>
      <c r="N47">
        <f t="shared" si="11"/>
        <v>678.2989</v>
      </c>
      <c r="O47">
        <f t="shared" si="12"/>
        <v>5.7062896890443651E-2</v>
      </c>
    </row>
    <row r="48" spans="2:15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4">
      <c r="B50" s="9">
        <v>1</v>
      </c>
      <c r="C50" s="10" t="s">
        <v>43</v>
      </c>
      <c r="D50" s="10">
        <v>3.06</v>
      </c>
      <c r="E50" s="11">
        <v>2136.3108999999999</v>
      </c>
      <c r="G50" s="9">
        <v>1</v>
      </c>
      <c r="H50" s="10" t="s">
        <v>43</v>
      </c>
      <c r="I50" s="10">
        <v>3.89</v>
      </c>
      <c r="J50" s="11">
        <v>1967.3122000000001</v>
      </c>
    </row>
    <row r="51" spans="2:15" ht="24">
      <c r="B51" s="9">
        <v>2</v>
      </c>
      <c r="C51" s="10" t="s">
        <v>44</v>
      </c>
      <c r="D51" s="10">
        <v>0.94</v>
      </c>
      <c r="E51" s="11">
        <v>659.38250000000005</v>
      </c>
      <c r="G51" s="9">
        <v>2</v>
      </c>
      <c r="H51" s="10" t="s">
        <v>44</v>
      </c>
      <c r="I51" s="10">
        <v>0.9</v>
      </c>
      <c r="J51" s="11">
        <v>457.11160000000001</v>
      </c>
    </row>
    <row r="52" spans="2:15" ht="24">
      <c r="B52" s="9">
        <v>3</v>
      </c>
      <c r="C52" s="10" t="s">
        <v>39</v>
      </c>
      <c r="D52" s="10">
        <v>3.21</v>
      </c>
      <c r="E52" s="11">
        <v>2240.9811</v>
      </c>
      <c r="G52" s="9">
        <v>3</v>
      </c>
      <c r="H52" s="10" t="s">
        <v>39</v>
      </c>
      <c r="I52" s="10">
        <v>4.05</v>
      </c>
      <c r="J52" s="11">
        <v>2051.3517999999999</v>
      </c>
    </row>
    <row r="53" spans="2:15" ht="24">
      <c r="B53" s="9">
        <v>4</v>
      </c>
      <c r="C53" s="10" t="s">
        <v>42</v>
      </c>
      <c r="D53" s="10">
        <v>4.83</v>
      </c>
      <c r="E53" s="11">
        <v>3373.6534000000001</v>
      </c>
      <c r="G53" s="9">
        <v>4</v>
      </c>
      <c r="H53" s="10" t="s">
        <v>42</v>
      </c>
      <c r="I53" s="10">
        <v>5.61</v>
      </c>
      <c r="J53" s="11">
        <v>2839.0902999999998</v>
      </c>
    </row>
    <row r="54" spans="2:15" ht="24">
      <c r="B54" s="9">
        <v>5</v>
      </c>
      <c r="C54" s="10" t="s">
        <v>32</v>
      </c>
      <c r="D54" s="10">
        <v>5.33</v>
      </c>
      <c r="E54" s="11">
        <v>3723.8063999999999</v>
      </c>
      <c r="G54" s="9">
        <v>5</v>
      </c>
      <c r="H54" s="10" t="s">
        <v>32</v>
      </c>
      <c r="I54" s="10">
        <v>6.03</v>
      </c>
      <c r="J54" s="11">
        <v>3049.8561</v>
      </c>
    </row>
    <row r="55" spans="2:15" ht="24">
      <c r="B55" s="9">
        <v>6</v>
      </c>
      <c r="C55" s="10" t="s">
        <v>40</v>
      </c>
      <c r="D55" s="10">
        <v>5.81</v>
      </c>
      <c r="E55" s="11">
        <v>4059.3746999999998</v>
      </c>
      <c r="G55" s="9">
        <v>6</v>
      </c>
      <c r="H55" s="10" t="s">
        <v>40</v>
      </c>
      <c r="I55" s="10">
        <v>6.34</v>
      </c>
      <c r="J55" s="11">
        <v>3206.2937999999999</v>
      </c>
    </row>
    <row r="56" spans="2:15" ht="24">
      <c r="B56" s="9">
        <v>7</v>
      </c>
      <c r="C56" s="10" t="s">
        <v>45</v>
      </c>
      <c r="D56" s="10">
        <v>7.67</v>
      </c>
      <c r="E56" s="11">
        <v>5359.1634000000004</v>
      </c>
      <c r="G56" s="9">
        <v>7</v>
      </c>
      <c r="H56" s="10" t="s">
        <v>45</v>
      </c>
      <c r="I56" s="10">
        <v>9.17</v>
      </c>
      <c r="J56" s="11">
        <v>4639.7704999999996</v>
      </c>
    </row>
    <row r="57" spans="2:15" ht="24">
      <c r="B57" s="9">
        <v>8</v>
      </c>
      <c r="C57" s="10" t="s">
        <v>46</v>
      </c>
      <c r="D57" s="10">
        <v>8.36</v>
      </c>
      <c r="E57" s="11">
        <v>5844.1737000000003</v>
      </c>
      <c r="G57" s="9">
        <v>8</v>
      </c>
      <c r="H57" s="10" t="s">
        <v>46</v>
      </c>
      <c r="I57" s="10">
        <v>10.85</v>
      </c>
      <c r="J57" s="11">
        <v>5493.2428</v>
      </c>
    </row>
    <row r="58" spans="2:15" ht="24">
      <c r="B58" s="5">
        <v>9</v>
      </c>
      <c r="C58" s="6" t="s">
        <v>47</v>
      </c>
      <c r="D58" s="6">
        <v>2.82</v>
      </c>
      <c r="E58" s="7">
        <v>1968.3161</v>
      </c>
      <c r="G58" s="5">
        <v>9</v>
      </c>
      <c r="H58" s="6" t="s">
        <v>47</v>
      </c>
      <c r="I58" s="6">
        <v>2.17</v>
      </c>
      <c r="J58" s="7">
        <v>1095.9730999999999</v>
      </c>
    </row>
    <row r="59" spans="2:15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4">
      <c r="B61" s="9">
        <v>1</v>
      </c>
      <c r="C61" s="10" t="s">
        <v>43</v>
      </c>
      <c r="D61" s="10">
        <v>3.95</v>
      </c>
      <c r="E61" s="11">
        <v>1563.7004999999999</v>
      </c>
      <c r="G61" s="9">
        <v>1</v>
      </c>
      <c r="H61" s="10" t="s">
        <v>43</v>
      </c>
      <c r="I61" s="10">
        <v>7.93</v>
      </c>
      <c r="J61" s="11">
        <v>1399.9032999999999</v>
      </c>
      <c r="L61" s="10" t="s">
        <v>43</v>
      </c>
      <c r="M61">
        <f t="shared" ref="M61:M69" si="13">(E72-E61)</f>
        <v>568.47530000000006</v>
      </c>
      <c r="N61">
        <f t="shared" ref="N61:N69" si="14">(J72-J61)</f>
        <v>518.47</v>
      </c>
      <c r="O61">
        <f t="shared" ref="O61:O69" si="15">(N61-M61)/J72</f>
        <v>-2.6066511663814355E-2</v>
      </c>
    </row>
    <row r="62" spans="2:15" ht="24">
      <c r="B62" s="9">
        <v>2</v>
      </c>
      <c r="C62" s="10" t="s">
        <v>44</v>
      </c>
      <c r="D62" s="10">
        <v>1.01</v>
      </c>
      <c r="E62" s="11">
        <v>401.59980000000002</v>
      </c>
      <c r="G62" s="9">
        <v>2</v>
      </c>
      <c r="H62" s="10" t="s">
        <v>44</v>
      </c>
      <c r="I62" s="10">
        <v>1</v>
      </c>
      <c r="J62" s="11">
        <v>177.00579999999999</v>
      </c>
      <c r="L62" s="10" t="s">
        <v>44</v>
      </c>
      <c r="M62">
        <f t="shared" si="13"/>
        <v>265.07760000000002</v>
      </c>
      <c r="N62">
        <f t="shared" si="14"/>
        <v>258.93190000000004</v>
      </c>
      <c r="O62">
        <f t="shared" si="15"/>
        <v>-1.409765661469512E-2</v>
      </c>
    </row>
    <row r="63" spans="2:15" ht="24">
      <c r="B63" s="9">
        <v>3</v>
      </c>
      <c r="C63" s="10" t="s">
        <v>39</v>
      </c>
      <c r="D63" s="10">
        <v>3.65</v>
      </c>
      <c r="E63" s="11">
        <v>1445.2945</v>
      </c>
      <c r="G63" s="9">
        <v>3</v>
      </c>
      <c r="H63" s="10" t="s">
        <v>39</v>
      </c>
      <c r="I63" s="10">
        <v>6.97</v>
      </c>
      <c r="J63" s="11">
        <v>1229.7030999999999</v>
      </c>
      <c r="L63" s="10" t="s">
        <v>39</v>
      </c>
      <c r="M63">
        <f t="shared" si="13"/>
        <v>806.96599999999989</v>
      </c>
      <c r="N63">
        <f t="shared" si="14"/>
        <v>814.98970000000008</v>
      </c>
      <c r="O63">
        <f t="shared" si="15"/>
        <v>3.9241591695340196E-3</v>
      </c>
    </row>
    <row r="64" spans="2:15" ht="24">
      <c r="B64" s="9">
        <v>4</v>
      </c>
      <c r="C64" s="10" t="s">
        <v>42</v>
      </c>
      <c r="D64" s="10">
        <v>5.95</v>
      </c>
      <c r="E64" s="11">
        <v>2358.0279999999998</v>
      </c>
      <c r="G64" s="9">
        <v>4</v>
      </c>
      <c r="H64" s="10" t="s">
        <v>42</v>
      </c>
      <c r="I64" s="10">
        <v>10.32</v>
      </c>
      <c r="J64" s="11">
        <v>1821.7235000000001</v>
      </c>
      <c r="L64" s="10" t="s">
        <v>42</v>
      </c>
      <c r="M64">
        <f t="shared" si="13"/>
        <v>1010.2571000000003</v>
      </c>
      <c r="N64">
        <f t="shared" si="14"/>
        <v>992.10399999999981</v>
      </c>
      <c r="O64">
        <f t="shared" si="15"/>
        <v>-6.4513904992400742E-3</v>
      </c>
    </row>
    <row r="65" spans="2:15" ht="24">
      <c r="B65" s="9">
        <v>5</v>
      </c>
      <c r="C65" s="10" t="s">
        <v>32</v>
      </c>
      <c r="D65" s="10">
        <v>7.42</v>
      </c>
      <c r="E65" s="11">
        <v>2940.8908999999999</v>
      </c>
      <c r="G65" s="9">
        <v>5</v>
      </c>
      <c r="H65" s="10" t="s">
        <v>32</v>
      </c>
      <c r="I65" s="10">
        <v>12.82</v>
      </c>
      <c r="J65" s="11">
        <v>2262.3683999999998</v>
      </c>
      <c r="L65" s="10" t="s">
        <v>32</v>
      </c>
      <c r="M65">
        <f t="shared" si="13"/>
        <v>775.05040000000008</v>
      </c>
      <c r="N65">
        <f t="shared" si="14"/>
        <v>753.0630000000001</v>
      </c>
      <c r="O65">
        <f t="shared" si="15"/>
        <v>-7.2916266640985364E-3</v>
      </c>
    </row>
    <row r="66" spans="2:15" ht="24">
      <c r="B66" s="9">
        <v>6</v>
      </c>
      <c r="C66" s="10" t="s">
        <v>40</v>
      </c>
      <c r="D66" s="10">
        <v>7.83</v>
      </c>
      <c r="E66" s="11">
        <v>3102.9396000000002</v>
      </c>
      <c r="G66" s="9">
        <v>6</v>
      </c>
      <c r="H66" s="10" t="s">
        <v>40</v>
      </c>
      <c r="I66" s="10">
        <v>13.06</v>
      </c>
      <c r="J66" s="11">
        <v>2304.7157000000002</v>
      </c>
      <c r="L66" s="10" t="s">
        <v>40</v>
      </c>
      <c r="M66">
        <f t="shared" si="13"/>
        <v>967.83369999999968</v>
      </c>
      <c r="N66">
        <f t="shared" si="14"/>
        <v>892.7497999999996</v>
      </c>
      <c r="O66">
        <f t="shared" si="15"/>
        <v>-2.3482317479266029E-2</v>
      </c>
    </row>
    <row r="67" spans="2:15" ht="24">
      <c r="B67" s="9">
        <v>7</v>
      </c>
      <c r="C67" s="10" t="s">
        <v>45</v>
      </c>
      <c r="D67" s="10">
        <v>9.73</v>
      </c>
      <c r="E67" s="11">
        <v>3855.2743</v>
      </c>
      <c r="G67" s="9">
        <v>7</v>
      </c>
      <c r="H67" s="10" t="s">
        <v>45</v>
      </c>
      <c r="I67" s="10">
        <v>18</v>
      </c>
      <c r="J67" s="11">
        <v>3176.7444999999998</v>
      </c>
      <c r="L67" s="10" t="s">
        <v>45</v>
      </c>
      <c r="M67">
        <f t="shared" si="13"/>
        <v>1527.0118999999995</v>
      </c>
      <c r="N67">
        <f t="shared" si="14"/>
        <v>1479.6077999999998</v>
      </c>
      <c r="O67">
        <f t="shared" si="15"/>
        <v>-1.0180522637859629E-2</v>
      </c>
    </row>
    <row r="68" spans="2:15" ht="24">
      <c r="B68" s="9">
        <v>8</v>
      </c>
      <c r="C68" s="10" t="s">
        <v>46</v>
      </c>
      <c r="D68" s="10">
        <v>9.41</v>
      </c>
      <c r="E68" s="11">
        <v>3728.9893000000002</v>
      </c>
      <c r="G68" s="9">
        <v>8</v>
      </c>
      <c r="H68" s="10" t="s">
        <v>46</v>
      </c>
      <c r="I68" s="10">
        <v>19.329999999999998</v>
      </c>
      <c r="J68" s="11">
        <v>3410.4675999999999</v>
      </c>
      <c r="L68" s="10" t="s">
        <v>46</v>
      </c>
      <c r="M68">
        <f t="shared" si="13"/>
        <v>2118.6837999999998</v>
      </c>
      <c r="N68">
        <f t="shared" si="14"/>
        <v>2084.9863999999998</v>
      </c>
      <c r="O68">
        <f t="shared" si="15"/>
        <v>-6.1318682678446618E-3</v>
      </c>
    </row>
    <row r="69" spans="2:15" ht="24">
      <c r="B69" s="5">
        <v>9</v>
      </c>
      <c r="C69" s="6" t="s">
        <v>47</v>
      </c>
      <c r="D69" s="6">
        <v>3.03</v>
      </c>
      <c r="E69" s="7">
        <v>1201.8732</v>
      </c>
      <c r="G69" s="5">
        <v>9</v>
      </c>
      <c r="H69" s="6" t="s">
        <v>47</v>
      </c>
      <c r="I69" s="6">
        <v>1.57</v>
      </c>
      <c r="J69" s="7">
        <v>276.8775</v>
      </c>
      <c r="L69" s="6" t="s">
        <v>47</v>
      </c>
      <c r="M69">
        <f t="shared" si="13"/>
        <v>777.59950000000003</v>
      </c>
      <c r="N69">
        <f t="shared" si="14"/>
        <v>828.20360000000005</v>
      </c>
      <c r="O69">
        <f t="shared" si="15"/>
        <v>4.5792204753117224E-2</v>
      </c>
    </row>
    <row r="70" spans="2:15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4">
      <c r="B72" s="9">
        <v>1</v>
      </c>
      <c r="C72" s="10" t="s">
        <v>43</v>
      </c>
      <c r="D72" s="10">
        <v>3.04</v>
      </c>
      <c r="E72" s="11">
        <v>2132.1758</v>
      </c>
      <c r="G72" s="9">
        <v>1</v>
      </c>
      <c r="H72" s="10" t="s">
        <v>43</v>
      </c>
      <c r="I72" s="10">
        <v>3.81</v>
      </c>
      <c r="J72" s="11">
        <v>1918.3733</v>
      </c>
    </row>
    <row r="73" spans="2:15" ht="24">
      <c r="B73" s="9">
        <v>2</v>
      </c>
      <c r="C73" s="10" t="s">
        <v>44</v>
      </c>
      <c r="D73" s="10">
        <v>0.95</v>
      </c>
      <c r="E73" s="11">
        <v>666.67740000000003</v>
      </c>
      <c r="G73" s="9">
        <v>2</v>
      </c>
      <c r="H73" s="10" t="s">
        <v>44</v>
      </c>
      <c r="I73" s="10">
        <v>0.87</v>
      </c>
      <c r="J73" s="11">
        <v>435.93770000000001</v>
      </c>
    </row>
    <row r="74" spans="2:15" ht="24">
      <c r="B74" s="9">
        <v>3</v>
      </c>
      <c r="C74" s="10" t="s">
        <v>39</v>
      </c>
      <c r="D74" s="10">
        <v>3.22</v>
      </c>
      <c r="E74" s="11">
        <v>2252.2604999999999</v>
      </c>
      <c r="G74" s="9">
        <v>3</v>
      </c>
      <c r="H74" s="10" t="s">
        <v>39</v>
      </c>
      <c r="I74" s="10">
        <v>4.0599999999999996</v>
      </c>
      <c r="J74" s="11">
        <v>2044.6928</v>
      </c>
    </row>
    <row r="75" spans="2:15" ht="24">
      <c r="B75" s="9">
        <v>4</v>
      </c>
      <c r="C75" s="10" t="s">
        <v>42</v>
      </c>
      <c r="D75" s="10">
        <v>4.8099999999999996</v>
      </c>
      <c r="E75" s="11">
        <v>3368.2851000000001</v>
      </c>
      <c r="G75" s="9">
        <v>4</v>
      </c>
      <c r="H75" s="10" t="s">
        <v>42</v>
      </c>
      <c r="I75" s="10">
        <v>5.59</v>
      </c>
      <c r="J75" s="11">
        <v>2813.8274999999999</v>
      </c>
    </row>
    <row r="76" spans="2:15" ht="24">
      <c r="B76" s="9">
        <v>5</v>
      </c>
      <c r="C76" s="10" t="s">
        <v>32</v>
      </c>
      <c r="D76" s="10">
        <v>5.31</v>
      </c>
      <c r="E76" s="11">
        <v>3715.9413</v>
      </c>
      <c r="G76" s="9">
        <v>5</v>
      </c>
      <c r="H76" s="10" t="s">
        <v>32</v>
      </c>
      <c r="I76" s="10">
        <v>5.99</v>
      </c>
      <c r="J76" s="11">
        <v>3015.4313999999999</v>
      </c>
    </row>
    <row r="77" spans="2:15" ht="24">
      <c r="B77" s="9">
        <v>6</v>
      </c>
      <c r="C77" s="10" t="s">
        <v>40</v>
      </c>
      <c r="D77" s="10">
        <v>5.81</v>
      </c>
      <c r="E77" s="11">
        <v>4070.7732999999998</v>
      </c>
      <c r="G77" s="9">
        <v>6</v>
      </c>
      <c r="H77" s="10" t="s">
        <v>40</v>
      </c>
      <c r="I77" s="10">
        <v>6.35</v>
      </c>
      <c r="J77" s="11">
        <v>3197.4654999999998</v>
      </c>
    </row>
    <row r="78" spans="2:15" ht="24">
      <c r="B78" s="9">
        <v>7</v>
      </c>
      <c r="C78" s="10" t="s">
        <v>45</v>
      </c>
      <c r="D78" s="10">
        <v>7.68</v>
      </c>
      <c r="E78" s="11">
        <v>5382.2861999999996</v>
      </c>
      <c r="G78" s="9">
        <v>7</v>
      </c>
      <c r="H78" s="10" t="s">
        <v>45</v>
      </c>
      <c r="I78" s="10">
        <v>9.24</v>
      </c>
      <c r="J78" s="11">
        <v>4656.3522999999996</v>
      </c>
    </row>
    <row r="79" spans="2:15" ht="24">
      <c r="B79" s="9">
        <v>8</v>
      </c>
      <c r="C79" s="10" t="s">
        <v>46</v>
      </c>
      <c r="D79" s="10">
        <v>8.35</v>
      </c>
      <c r="E79" s="11">
        <v>5847.6731</v>
      </c>
      <c r="G79" s="9">
        <v>8</v>
      </c>
      <c r="H79" s="10" t="s">
        <v>46</v>
      </c>
      <c r="I79" s="10">
        <v>10.91</v>
      </c>
      <c r="J79" s="11">
        <v>5495.4539999999997</v>
      </c>
    </row>
    <row r="80" spans="2:15" ht="24">
      <c r="B80" s="5">
        <v>9</v>
      </c>
      <c r="C80" s="6" t="s">
        <v>47</v>
      </c>
      <c r="D80" s="6">
        <v>2.83</v>
      </c>
      <c r="E80" s="7">
        <v>1979.4727</v>
      </c>
      <c r="G80" s="5">
        <v>9</v>
      </c>
      <c r="H80" s="6" t="s">
        <v>47</v>
      </c>
      <c r="I80" s="6">
        <v>2.19</v>
      </c>
      <c r="J80" s="7">
        <v>1105.0811000000001</v>
      </c>
    </row>
    <row r="81" spans="2:15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4">
      <c r="B83" s="9">
        <v>1</v>
      </c>
      <c r="C83" s="10" t="s">
        <v>43</v>
      </c>
      <c r="D83" s="10">
        <v>4</v>
      </c>
      <c r="E83" s="11">
        <v>1492.3652</v>
      </c>
      <c r="G83" s="9">
        <v>1</v>
      </c>
      <c r="H83" s="10" t="s">
        <v>43</v>
      </c>
      <c r="I83" s="10">
        <v>8.02</v>
      </c>
      <c r="J83" s="11">
        <v>1335.1201000000001</v>
      </c>
      <c r="L83" s="10" t="s">
        <v>43</v>
      </c>
      <c r="M83">
        <f t="shared" ref="M83:M91" si="16">(E94-E83)</f>
        <v>622.31600000000003</v>
      </c>
      <c r="N83">
        <f t="shared" ref="N83:N91" si="17">(J94-J83)</f>
        <v>575.8623</v>
      </c>
      <c r="O83">
        <f t="shared" ref="O83:O91" si="18">(N83-M83)/J94</f>
        <v>-2.4308805774454031E-2</v>
      </c>
    </row>
    <row r="84" spans="2:15" ht="24">
      <c r="B84" s="9">
        <v>2</v>
      </c>
      <c r="C84" s="10" t="s">
        <v>44</v>
      </c>
      <c r="D84" s="10">
        <v>1.01</v>
      </c>
      <c r="E84" s="11">
        <v>375.96800000000002</v>
      </c>
      <c r="G84" s="9">
        <v>2</v>
      </c>
      <c r="H84" s="10" t="s">
        <v>44</v>
      </c>
      <c r="I84" s="10">
        <v>0.86</v>
      </c>
      <c r="J84" s="11">
        <v>143.94749999999999</v>
      </c>
      <c r="L84" s="10" t="s">
        <v>44</v>
      </c>
      <c r="M84">
        <f t="shared" si="16"/>
        <v>284.77949999999993</v>
      </c>
      <c r="N84">
        <f t="shared" si="17"/>
        <v>302.94569999999999</v>
      </c>
      <c r="O84">
        <f t="shared" si="18"/>
        <v>4.0649980800782068E-2</v>
      </c>
    </row>
    <row r="85" spans="2:15" ht="24">
      <c r="B85" s="9">
        <v>3</v>
      </c>
      <c r="C85" s="10" t="s">
        <v>39</v>
      </c>
      <c r="D85" s="10">
        <v>3.61</v>
      </c>
      <c r="E85" s="11">
        <v>1349.7262000000001</v>
      </c>
      <c r="G85" s="9">
        <v>3</v>
      </c>
      <c r="H85" s="10" t="s">
        <v>39</v>
      </c>
      <c r="I85" s="10">
        <v>6.81</v>
      </c>
      <c r="J85" s="11">
        <v>1133.5605</v>
      </c>
      <c r="L85" s="10" t="s">
        <v>39</v>
      </c>
      <c r="M85">
        <f t="shared" si="16"/>
        <v>906.07940000000008</v>
      </c>
      <c r="N85">
        <f t="shared" si="17"/>
        <v>924.76139999999987</v>
      </c>
      <c r="O85">
        <f t="shared" si="18"/>
        <v>9.0763257195095627E-3</v>
      </c>
    </row>
    <row r="86" spans="2:15" ht="24">
      <c r="B86" s="9">
        <v>4</v>
      </c>
      <c r="C86" s="10" t="s">
        <v>42</v>
      </c>
      <c r="D86" s="10">
        <v>5.94</v>
      </c>
      <c r="E86" s="11">
        <v>2217.1790000000001</v>
      </c>
      <c r="G86" s="9">
        <v>4</v>
      </c>
      <c r="H86" s="10" t="s">
        <v>42</v>
      </c>
      <c r="I86" s="10">
        <v>10.15</v>
      </c>
      <c r="J86" s="11">
        <v>1689.7529</v>
      </c>
      <c r="L86" s="10" t="s">
        <v>42</v>
      </c>
      <c r="M86">
        <f t="shared" si="16"/>
        <v>1146.0038999999997</v>
      </c>
      <c r="N86">
        <f t="shared" si="17"/>
        <v>1128.2662</v>
      </c>
      <c r="O86">
        <f t="shared" si="18"/>
        <v>-6.294386010371497E-3</v>
      </c>
    </row>
    <row r="87" spans="2:15" ht="24">
      <c r="B87" s="9">
        <v>5</v>
      </c>
      <c r="C87" s="10" t="s">
        <v>32</v>
      </c>
      <c r="D87" s="10">
        <v>7.53</v>
      </c>
      <c r="E87" s="11">
        <v>2813.0391</v>
      </c>
      <c r="G87" s="9">
        <v>5</v>
      </c>
      <c r="H87" s="10" t="s">
        <v>32</v>
      </c>
      <c r="I87" s="10">
        <v>12.88</v>
      </c>
      <c r="J87" s="11">
        <v>2144.8395</v>
      </c>
      <c r="L87" s="10" t="s">
        <v>32</v>
      </c>
      <c r="M87">
        <f t="shared" si="16"/>
        <v>890.15380000000005</v>
      </c>
      <c r="N87">
        <f t="shared" si="17"/>
        <v>868.45049999999992</v>
      </c>
      <c r="O87">
        <f t="shared" si="18"/>
        <v>-7.2025261425220028E-3</v>
      </c>
    </row>
    <row r="88" spans="2:15" ht="24">
      <c r="B88" s="9">
        <v>6</v>
      </c>
      <c r="C88" s="10" t="s">
        <v>40</v>
      </c>
      <c r="D88" s="10">
        <v>7.95</v>
      </c>
      <c r="E88" s="11">
        <v>2969.4013</v>
      </c>
      <c r="G88" s="9">
        <v>6</v>
      </c>
      <c r="H88" s="10" t="s">
        <v>40</v>
      </c>
      <c r="I88" s="10">
        <v>13.16</v>
      </c>
      <c r="J88" s="11">
        <v>2190.3020000000001</v>
      </c>
      <c r="L88" s="10" t="s">
        <v>40</v>
      </c>
      <c r="M88">
        <f t="shared" si="16"/>
        <v>1104.3234000000002</v>
      </c>
      <c r="N88">
        <f t="shared" si="17"/>
        <v>1014.2439999999997</v>
      </c>
      <c r="O88">
        <f t="shared" si="18"/>
        <v>-2.8109878903283193E-2</v>
      </c>
    </row>
    <row r="89" spans="2:15" ht="24">
      <c r="B89" s="9">
        <v>7</v>
      </c>
      <c r="C89" s="10" t="s">
        <v>45</v>
      </c>
      <c r="D89" s="10">
        <v>9.75</v>
      </c>
      <c r="E89" s="11">
        <v>3638.8847999999998</v>
      </c>
      <c r="G89" s="9">
        <v>7</v>
      </c>
      <c r="H89" s="10" t="s">
        <v>45</v>
      </c>
      <c r="I89" s="10">
        <v>17.93</v>
      </c>
      <c r="J89" s="11">
        <v>2985.8231999999998</v>
      </c>
      <c r="L89" s="10" t="s">
        <v>45</v>
      </c>
      <c r="M89">
        <f t="shared" si="16"/>
        <v>1747.5174000000006</v>
      </c>
      <c r="N89">
        <f t="shared" si="17"/>
        <v>1675.6737000000003</v>
      </c>
      <c r="O89">
        <f t="shared" si="18"/>
        <v>-1.5412152263793279E-2</v>
      </c>
    </row>
    <row r="90" spans="2:15" ht="24">
      <c r="B90" s="9">
        <v>8</v>
      </c>
      <c r="C90" s="10" t="s">
        <v>46</v>
      </c>
      <c r="D90" s="10">
        <v>9.27</v>
      </c>
      <c r="E90" s="11">
        <v>3462.3969999999999</v>
      </c>
      <c r="G90" s="9">
        <v>8</v>
      </c>
      <c r="H90" s="10" t="s">
        <v>46</v>
      </c>
      <c r="I90" s="10">
        <v>19.05</v>
      </c>
      <c r="J90" s="11">
        <v>3171.3838999999998</v>
      </c>
      <c r="L90" s="10" t="s">
        <v>46</v>
      </c>
      <c r="M90">
        <f t="shared" si="16"/>
        <v>2373.4165000000003</v>
      </c>
      <c r="N90">
        <f t="shared" si="17"/>
        <v>2310.2812000000004</v>
      </c>
      <c r="O90">
        <f t="shared" si="18"/>
        <v>-1.1517540537089709E-2</v>
      </c>
    </row>
    <row r="91" spans="2:15" ht="24">
      <c r="B91" s="5">
        <v>9</v>
      </c>
      <c r="C91" s="6" t="s">
        <v>47</v>
      </c>
      <c r="D91" s="6">
        <v>2.94</v>
      </c>
      <c r="E91" s="7">
        <v>1097.8568</v>
      </c>
      <c r="G91" s="5">
        <v>9</v>
      </c>
      <c r="H91" s="6" t="s">
        <v>47</v>
      </c>
      <c r="I91" s="6">
        <v>1.1399999999999999</v>
      </c>
      <c r="J91" s="7">
        <v>190.1387</v>
      </c>
      <c r="L91" s="6" t="s">
        <v>47</v>
      </c>
      <c r="M91">
        <f t="shared" si="16"/>
        <v>881.15110000000004</v>
      </c>
      <c r="N91">
        <f t="shared" si="17"/>
        <v>916.72199999999998</v>
      </c>
      <c r="O91">
        <f t="shared" si="18"/>
        <v>3.2136744939991038E-2</v>
      </c>
    </row>
    <row r="92" spans="2:15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4">
      <c r="B94" s="9">
        <v>1</v>
      </c>
      <c r="C94" s="10" t="s">
        <v>43</v>
      </c>
      <c r="D94" s="10">
        <v>3.02</v>
      </c>
      <c r="E94" s="11">
        <v>2114.6812</v>
      </c>
      <c r="G94" s="9">
        <v>1</v>
      </c>
      <c r="H94" s="10" t="s">
        <v>43</v>
      </c>
      <c r="I94" s="10">
        <v>3.79</v>
      </c>
      <c r="J94" s="11">
        <v>1910.9824000000001</v>
      </c>
    </row>
    <row r="95" spans="2:15" ht="24">
      <c r="B95" s="9">
        <v>2</v>
      </c>
      <c r="C95" s="10" t="s">
        <v>44</v>
      </c>
      <c r="D95" s="10">
        <v>0.94</v>
      </c>
      <c r="E95" s="11">
        <v>660.74749999999995</v>
      </c>
      <c r="G95" s="9">
        <v>2</v>
      </c>
      <c r="H95" s="10" t="s">
        <v>44</v>
      </c>
      <c r="I95" s="10">
        <v>0.89</v>
      </c>
      <c r="J95" s="11">
        <v>446.89319999999998</v>
      </c>
    </row>
    <row r="96" spans="2:15" ht="24">
      <c r="B96" s="9">
        <v>3</v>
      </c>
      <c r="C96" s="10" t="s">
        <v>39</v>
      </c>
      <c r="D96" s="10">
        <v>3.23</v>
      </c>
      <c r="E96" s="11">
        <v>2255.8056000000001</v>
      </c>
      <c r="G96" s="9">
        <v>3</v>
      </c>
      <c r="H96" s="10" t="s">
        <v>39</v>
      </c>
      <c r="I96" s="10">
        <v>4.08</v>
      </c>
      <c r="J96" s="11">
        <v>2058.3218999999999</v>
      </c>
    </row>
    <row r="97" spans="2:15" ht="24">
      <c r="B97" s="9">
        <v>4</v>
      </c>
      <c r="C97" s="10" t="s">
        <v>42</v>
      </c>
      <c r="D97" s="10">
        <v>4.8099999999999996</v>
      </c>
      <c r="E97" s="11">
        <v>3363.1828999999998</v>
      </c>
      <c r="G97" s="9">
        <v>4</v>
      </c>
      <c r="H97" s="10" t="s">
        <v>42</v>
      </c>
      <c r="I97" s="10">
        <v>5.59</v>
      </c>
      <c r="J97" s="11">
        <v>2818.0191</v>
      </c>
    </row>
    <row r="98" spans="2:15" ht="24">
      <c r="B98" s="9">
        <v>5</v>
      </c>
      <c r="C98" s="10" t="s">
        <v>32</v>
      </c>
      <c r="D98" s="10">
        <v>5.3</v>
      </c>
      <c r="E98" s="11">
        <v>3703.1929</v>
      </c>
      <c r="G98" s="9">
        <v>5</v>
      </c>
      <c r="H98" s="10" t="s">
        <v>32</v>
      </c>
      <c r="I98" s="10">
        <v>5.98</v>
      </c>
      <c r="J98" s="11">
        <v>3013.29</v>
      </c>
    </row>
    <row r="99" spans="2:15" ht="24">
      <c r="B99" s="9">
        <v>6</v>
      </c>
      <c r="C99" s="10" t="s">
        <v>40</v>
      </c>
      <c r="D99" s="10">
        <v>5.83</v>
      </c>
      <c r="E99" s="11">
        <v>4073.7247000000002</v>
      </c>
      <c r="G99" s="9">
        <v>6</v>
      </c>
      <c r="H99" s="10" t="s">
        <v>40</v>
      </c>
      <c r="I99" s="10">
        <v>6.36</v>
      </c>
      <c r="J99" s="11">
        <v>3204.5459999999998</v>
      </c>
    </row>
    <row r="100" spans="2:15" ht="24">
      <c r="B100" s="9">
        <v>7</v>
      </c>
      <c r="C100" s="10" t="s">
        <v>45</v>
      </c>
      <c r="D100" s="10">
        <v>7.7</v>
      </c>
      <c r="E100" s="11">
        <v>5386.4022000000004</v>
      </c>
      <c r="G100" s="9">
        <v>7</v>
      </c>
      <c r="H100" s="10" t="s">
        <v>45</v>
      </c>
      <c r="I100" s="10">
        <v>9.25</v>
      </c>
      <c r="J100" s="11">
        <v>4661.4969000000001</v>
      </c>
    </row>
    <row r="101" spans="2:15" ht="24">
      <c r="B101" s="9">
        <v>8</v>
      </c>
      <c r="C101" s="10" t="s">
        <v>46</v>
      </c>
      <c r="D101" s="10">
        <v>8.34</v>
      </c>
      <c r="E101" s="11">
        <v>5835.8135000000002</v>
      </c>
      <c r="G101" s="9">
        <v>8</v>
      </c>
      <c r="H101" s="10" t="s">
        <v>46</v>
      </c>
      <c r="I101" s="10">
        <v>10.87</v>
      </c>
      <c r="J101" s="11">
        <v>5481.6651000000002</v>
      </c>
    </row>
    <row r="102" spans="2:15" ht="24">
      <c r="B102" s="5">
        <v>9</v>
      </c>
      <c r="C102" s="6" t="s">
        <v>47</v>
      </c>
      <c r="D102" s="6">
        <v>2.83</v>
      </c>
      <c r="E102" s="7">
        <v>1979.0079000000001</v>
      </c>
      <c r="G102" s="5">
        <v>9</v>
      </c>
      <c r="H102" s="6" t="s">
        <v>47</v>
      </c>
      <c r="I102" s="6">
        <v>2.2000000000000002</v>
      </c>
      <c r="J102" s="7">
        <v>1106.8607</v>
      </c>
    </row>
    <row r="103" spans="2:15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4">
      <c r="B105" s="9">
        <v>1</v>
      </c>
      <c r="C105" s="10" t="s">
        <v>43</v>
      </c>
      <c r="D105" s="10">
        <v>4.0999999999999996</v>
      </c>
      <c r="E105" s="11">
        <v>1439.3493000000001</v>
      </c>
      <c r="G105" s="9">
        <v>1</v>
      </c>
      <c r="H105" s="10" t="s">
        <v>43</v>
      </c>
      <c r="I105" s="10">
        <v>8.61</v>
      </c>
      <c r="J105" s="11">
        <v>1280.5777</v>
      </c>
      <c r="L105" s="10" t="s">
        <v>43</v>
      </c>
      <c r="M105">
        <f t="shared" ref="M105:M113" si="19">(E116-E105)</f>
        <v>670.77339999999981</v>
      </c>
      <c r="N105">
        <f t="shared" ref="N105:N113" si="20">(J116-J105)</f>
        <v>639.44409999999993</v>
      </c>
      <c r="O105">
        <f t="shared" ref="O105:O113" si="21">(N105-M105)/J116</f>
        <v>-1.6317158482263002E-2</v>
      </c>
    </row>
    <row r="106" spans="2:15" ht="24">
      <c r="B106" s="9">
        <v>2</v>
      </c>
      <c r="C106" s="10" t="s">
        <v>44</v>
      </c>
      <c r="D106" s="10">
        <v>1</v>
      </c>
      <c r="E106" s="11">
        <v>352.02229999999997</v>
      </c>
      <c r="G106" s="9">
        <v>2</v>
      </c>
      <c r="H106" s="10" t="s">
        <v>44</v>
      </c>
      <c r="I106" s="10">
        <v>0.92</v>
      </c>
      <c r="J106" s="11">
        <v>136.82339999999999</v>
      </c>
      <c r="L106" s="10" t="s">
        <v>44</v>
      </c>
      <c r="M106">
        <f t="shared" si="19"/>
        <v>307.10450000000003</v>
      </c>
      <c r="N106">
        <f t="shared" si="20"/>
        <v>313.05540000000002</v>
      </c>
      <c r="O106">
        <f t="shared" si="21"/>
        <v>1.3227784905623447E-2</v>
      </c>
    </row>
    <row r="107" spans="2:15" ht="24">
      <c r="B107" s="9">
        <v>3</v>
      </c>
      <c r="C107" s="10" t="s">
        <v>39</v>
      </c>
      <c r="D107" s="10">
        <v>3.66</v>
      </c>
      <c r="E107" s="11">
        <v>1283.6509000000001</v>
      </c>
      <c r="G107" s="9">
        <v>3</v>
      </c>
      <c r="H107" s="10" t="s">
        <v>39</v>
      </c>
      <c r="I107" s="10">
        <v>7.26</v>
      </c>
      <c r="J107" s="11">
        <v>1078.6470999999999</v>
      </c>
      <c r="L107" s="10" t="s">
        <v>39</v>
      </c>
      <c r="M107">
        <f t="shared" si="19"/>
        <v>973.5601999999999</v>
      </c>
      <c r="N107">
        <f t="shared" si="20"/>
        <v>987.85529999999994</v>
      </c>
      <c r="O107">
        <f t="shared" si="21"/>
        <v>6.9175337033240553E-3</v>
      </c>
    </row>
    <row r="108" spans="2:15" ht="24">
      <c r="B108" s="9">
        <v>4</v>
      </c>
      <c r="C108" s="10" t="s">
        <v>42</v>
      </c>
      <c r="D108" s="10">
        <v>6.05</v>
      </c>
      <c r="E108" s="11">
        <v>2123.0565999999999</v>
      </c>
      <c r="G108" s="9">
        <v>4</v>
      </c>
      <c r="H108" s="10" t="s">
        <v>42</v>
      </c>
      <c r="I108" s="10">
        <v>10.81</v>
      </c>
      <c r="J108" s="11">
        <v>1607.1369</v>
      </c>
      <c r="L108" s="10" t="s">
        <v>42</v>
      </c>
      <c r="M108">
        <f t="shared" si="19"/>
        <v>1235.7611000000002</v>
      </c>
      <c r="N108">
        <f t="shared" si="20"/>
        <v>1209.52</v>
      </c>
      <c r="O108">
        <f t="shared" si="21"/>
        <v>-9.3163991681060581E-3</v>
      </c>
    </row>
    <row r="109" spans="2:15" ht="24">
      <c r="B109" s="9">
        <v>5</v>
      </c>
      <c r="C109" s="10" t="s">
        <v>32</v>
      </c>
      <c r="D109" s="10">
        <v>7.77</v>
      </c>
      <c r="E109" s="11">
        <v>2727.3571999999999</v>
      </c>
      <c r="G109" s="9">
        <v>5</v>
      </c>
      <c r="H109" s="10" t="s">
        <v>32</v>
      </c>
      <c r="I109" s="10">
        <v>13.95</v>
      </c>
      <c r="J109" s="11">
        <v>2074.3013999999998</v>
      </c>
      <c r="L109" s="10" t="s">
        <v>32</v>
      </c>
      <c r="M109">
        <f t="shared" si="19"/>
        <v>964.35850000000028</v>
      </c>
      <c r="N109">
        <f t="shared" si="20"/>
        <v>934.00720000000001</v>
      </c>
      <c r="O109">
        <f t="shared" si="21"/>
        <v>-1.0089157741330217E-2</v>
      </c>
    </row>
    <row r="110" spans="2:15" ht="24">
      <c r="B110" s="9">
        <v>6</v>
      </c>
      <c r="C110" s="10" t="s">
        <v>40</v>
      </c>
      <c r="D110" s="10">
        <v>8.17</v>
      </c>
      <c r="E110" s="11">
        <v>2868.1958</v>
      </c>
      <c r="G110" s="9">
        <v>6</v>
      </c>
      <c r="H110" s="10" t="s">
        <v>40</v>
      </c>
      <c r="I110" s="10">
        <v>14.15</v>
      </c>
      <c r="J110" s="11">
        <v>2102.7071000000001</v>
      </c>
      <c r="L110" s="10" t="s">
        <v>40</v>
      </c>
      <c r="M110">
        <f t="shared" si="19"/>
        <v>1208.3389000000002</v>
      </c>
      <c r="N110">
        <f t="shared" si="20"/>
        <v>1111.9481999999998</v>
      </c>
      <c r="O110">
        <f t="shared" si="21"/>
        <v>-2.9984770062283311E-2</v>
      </c>
    </row>
    <row r="111" spans="2:15" ht="24">
      <c r="B111" s="9">
        <v>7</v>
      </c>
      <c r="C111" s="10" t="s">
        <v>45</v>
      </c>
      <c r="D111" s="10">
        <v>9.94</v>
      </c>
      <c r="E111" s="11">
        <v>3491.2642000000001</v>
      </c>
      <c r="G111" s="9">
        <v>7</v>
      </c>
      <c r="H111" s="10" t="s">
        <v>45</v>
      </c>
      <c r="I111" s="10">
        <v>19.22</v>
      </c>
      <c r="J111" s="11">
        <v>2857.0340000000001</v>
      </c>
      <c r="L111" s="10" t="s">
        <v>45</v>
      </c>
      <c r="M111">
        <f t="shared" si="19"/>
        <v>1904.0423999999998</v>
      </c>
      <c r="N111">
        <f t="shared" si="20"/>
        <v>1809.5206000000003</v>
      </c>
      <c r="O111">
        <f t="shared" si="21"/>
        <v>-2.0255157841718927E-2</v>
      </c>
    </row>
    <row r="112" spans="2:15" ht="24">
      <c r="B112" s="9">
        <v>8</v>
      </c>
      <c r="C112" s="10" t="s">
        <v>46</v>
      </c>
      <c r="D112" s="10">
        <v>9.3800000000000008</v>
      </c>
      <c r="E112" s="11">
        <v>3293.9614999999999</v>
      </c>
      <c r="G112" s="9">
        <v>8</v>
      </c>
      <c r="H112" s="10" t="s">
        <v>46</v>
      </c>
      <c r="I112" s="10">
        <v>20.21</v>
      </c>
      <c r="J112" s="11">
        <v>3003.4791</v>
      </c>
      <c r="L112" s="10" t="s">
        <v>46</v>
      </c>
      <c r="M112">
        <f t="shared" si="19"/>
        <v>2541.4910000000004</v>
      </c>
      <c r="N112">
        <f t="shared" si="20"/>
        <v>2477.5912999999996</v>
      </c>
      <c r="O112">
        <f t="shared" si="21"/>
        <v>-1.1658252008585925E-2</v>
      </c>
    </row>
    <row r="113" spans="2:15" ht="24">
      <c r="B113" s="5">
        <v>9</v>
      </c>
      <c r="C113" s="6" t="s">
        <v>47</v>
      </c>
      <c r="D113" s="6">
        <v>2.95</v>
      </c>
      <c r="E113" s="7">
        <v>1034.7725</v>
      </c>
      <c r="G113" s="5">
        <v>9</v>
      </c>
      <c r="H113" s="6" t="s">
        <v>47</v>
      </c>
      <c r="I113" s="6">
        <v>0.87</v>
      </c>
      <c r="J113" s="7">
        <v>129.66550000000001</v>
      </c>
      <c r="L113" s="6" t="s">
        <v>47</v>
      </c>
      <c r="M113">
        <f t="shared" si="19"/>
        <v>952.80870000000004</v>
      </c>
      <c r="N113">
        <f t="shared" si="20"/>
        <v>978.63629999999989</v>
      </c>
      <c r="O113">
        <f t="shared" si="21"/>
        <v>2.3303760762636901E-2</v>
      </c>
    </row>
    <row r="114" spans="2:15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4">
      <c r="B116" s="9">
        <v>1</v>
      </c>
      <c r="C116" s="10" t="s">
        <v>43</v>
      </c>
      <c r="D116" s="10">
        <v>3.02</v>
      </c>
      <c r="E116" s="11">
        <v>2110.1226999999999</v>
      </c>
      <c r="G116" s="9">
        <v>1</v>
      </c>
      <c r="H116" s="10" t="s">
        <v>43</v>
      </c>
      <c r="I116" s="10">
        <v>3.8</v>
      </c>
      <c r="J116" s="11">
        <v>1920.0218</v>
      </c>
    </row>
    <row r="117" spans="2:15" ht="24">
      <c r="B117" s="9">
        <v>2</v>
      </c>
      <c r="C117" s="10" t="s">
        <v>44</v>
      </c>
      <c r="D117" s="10">
        <v>0.94</v>
      </c>
      <c r="E117" s="11">
        <v>659.1268</v>
      </c>
      <c r="G117" s="9">
        <v>2</v>
      </c>
      <c r="H117" s="10" t="s">
        <v>44</v>
      </c>
      <c r="I117" s="10">
        <v>0.89</v>
      </c>
      <c r="J117" s="11">
        <v>449.87880000000001</v>
      </c>
    </row>
    <row r="118" spans="2:15" ht="24">
      <c r="B118" s="9">
        <v>3</v>
      </c>
      <c r="C118" s="10" t="s">
        <v>39</v>
      </c>
      <c r="D118" s="10">
        <v>3.23</v>
      </c>
      <c r="E118" s="11">
        <v>2257.2111</v>
      </c>
      <c r="G118" s="9">
        <v>3</v>
      </c>
      <c r="H118" s="10" t="s">
        <v>39</v>
      </c>
      <c r="I118" s="10">
        <v>4.09</v>
      </c>
      <c r="J118" s="11">
        <v>2066.5023999999999</v>
      </c>
    </row>
    <row r="119" spans="2:15" ht="24">
      <c r="B119" s="9">
        <v>4</v>
      </c>
      <c r="C119" s="10" t="s">
        <v>42</v>
      </c>
      <c r="D119" s="10">
        <v>4.8</v>
      </c>
      <c r="E119" s="11">
        <v>3358.8177000000001</v>
      </c>
      <c r="G119" s="9">
        <v>4</v>
      </c>
      <c r="H119" s="10" t="s">
        <v>42</v>
      </c>
      <c r="I119" s="10">
        <v>5.58</v>
      </c>
      <c r="J119" s="11">
        <v>2816.6569</v>
      </c>
    </row>
    <row r="120" spans="2:15" ht="24">
      <c r="B120" s="9">
        <v>5</v>
      </c>
      <c r="C120" s="10" t="s">
        <v>32</v>
      </c>
      <c r="D120" s="10">
        <v>5.28</v>
      </c>
      <c r="E120" s="11">
        <v>3691.7157000000002</v>
      </c>
      <c r="G120" s="9">
        <v>5</v>
      </c>
      <c r="H120" s="10" t="s">
        <v>32</v>
      </c>
      <c r="I120" s="10">
        <v>5.96</v>
      </c>
      <c r="J120" s="11">
        <v>3008.3085999999998</v>
      </c>
    </row>
    <row r="121" spans="2:15" ht="24">
      <c r="B121" s="9">
        <v>6</v>
      </c>
      <c r="C121" s="10" t="s">
        <v>40</v>
      </c>
      <c r="D121" s="10">
        <v>5.83</v>
      </c>
      <c r="E121" s="11">
        <v>4076.5347000000002</v>
      </c>
      <c r="G121" s="9">
        <v>6</v>
      </c>
      <c r="H121" s="10" t="s">
        <v>40</v>
      </c>
      <c r="I121" s="10">
        <v>6.37</v>
      </c>
      <c r="J121" s="11">
        <v>3214.6552999999999</v>
      </c>
    </row>
    <row r="122" spans="2:15" ht="24">
      <c r="B122" s="9">
        <v>7</v>
      </c>
      <c r="C122" s="10" t="s">
        <v>45</v>
      </c>
      <c r="D122" s="10">
        <v>7.71</v>
      </c>
      <c r="E122" s="11">
        <v>5395.3065999999999</v>
      </c>
      <c r="G122" s="9">
        <v>7</v>
      </c>
      <c r="H122" s="10" t="s">
        <v>45</v>
      </c>
      <c r="I122" s="10">
        <v>9.25</v>
      </c>
      <c r="J122" s="11">
        <v>4666.5546000000004</v>
      </c>
    </row>
    <row r="123" spans="2:15" ht="24">
      <c r="B123" s="9">
        <v>8</v>
      </c>
      <c r="C123" s="10" t="s">
        <v>46</v>
      </c>
      <c r="D123" s="10">
        <v>8.34</v>
      </c>
      <c r="E123" s="11">
        <v>5835.4525000000003</v>
      </c>
      <c r="G123" s="9">
        <v>8</v>
      </c>
      <c r="H123" s="10" t="s">
        <v>46</v>
      </c>
      <c r="I123" s="10">
        <v>10.86</v>
      </c>
      <c r="J123" s="11">
        <v>5481.0703999999996</v>
      </c>
    </row>
    <row r="124" spans="2:15" ht="24">
      <c r="B124" s="5">
        <v>9</v>
      </c>
      <c r="C124" s="6" t="s">
        <v>47</v>
      </c>
      <c r="D124" s="6">
        <v>2.84</v>
      </c>
      <c r="E124" s="7">
        <v>1987.5812000000001</v>
      </c>
      <c r="G124" s="5">
        <v>9</v>
      </c>
      <c r="H124" s="6" t="s">
        <v>47</v>
      </c>
      <c r="I124" s="6">
        <v>2.2000000000000002</v>
      </c>
      <c r="J124" s="7">
        <v>1108.3018</v>
      </c>
    </row>
    <row r="125" spans="2:15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4">
      <c r="B127" s="9">
        <v>1</v>
      </c>
      <c r="C127" s="10" t="s">
        <v>43</v>
      </c>
      <c r="D127" s="10">
        <v>4.0599999999999996</v>
      </c>
      <c r="E127" s="11">
        <v>1381.5545</v>
      </c>
      <c r="G127" s="9">
        <v>1</v>
      </c>
      <c r="H127" s="10" t="s">
        <v>43</v>
      </c>
      <c r="I127" s="10">
        <v>2.34</v>
      </c>
      <c r="J127" s="11">
        <v>1289.6919</v>
      </c>
      <c r="L127" s="10" t="s">
        <v>43</v>
      </c>
      <c r="M127">
        <f t="shared" ref="M127:M135" si="22">(E138-E127)</f>
        <v>740.62619999999993</v>
      </c>
      <c r="N127">
        <f t="shared" ref="N127:N135" si="23">(J138-J127)</f>
        <v>668.72180000000003</v>
      </c>
      <c r="O127">
        <f t="shared" ref="O127:O135" si="24">(N127-M127)/J138</f>
        <v>-3.6715633678420394E-2</v>
      </c>
    </row>
    <row r="128" spans="2:15" ht="24">
      <c r="B128" s="9">
        <v>2</v>
      </c>
      <c r="C128" s="10" t="s">
        <v>44</v>
      </c>
      <c r="D128" s="10">
        <v>0.98</v>
      </c>
      <c r="E128" s="11">
        <v>333.6859</v>
      </c>
      <c r="G128" s="9">
        <v>2</v>
      </c>
      <c r="H128" s="10" t="s">
        <v>44</v>
      </c>
      <c r="I128" s="10">
        <v>0.26</v>
      </c>
      <c r="J128" s="11">
        <v>141.0273</v>
      </c>
      <c r="L128" s="10" t="s">
        <v>44</v>
      </c>
      <c r="M128">
        <f t="shared" si="22"/>
        <v>336.57940000000002</v>
      </c>
      <c r="N128">
        <f t="shared" si="23"/>
        <v>321.30309999999997</v>
      </c>
      <c r="O128">
        <f t="shared" si="24"/>
        <v>-3.3041954411823338E-2</v>
      </c>
    </row>
    <row r="129" spans="2:15" ht="24">
      <c r="B129" s="9">
        <v>3</v>
      </c>
      <c r="C129" s="10" t="s">
        <v>39</v>
      </c>
      <c r="D129" s="10">
        <v>3.62</v>
      </c>
      <c r="E129" s="11">
        <v>1231.7940000000001</v>
      </c>
      <c r="G129" s="9">
        <v>3</v>
      </c>
      <c r="H129" s="10" t="s">
        <v>39</v>
      </c>
      <c r="I129" s="10">
        <v>1.91</v>
      </c>
      <c r="J129" s="11">
        <v>1053.2247</v>
      </c>
      <c r="L129" s="10" t="s">
        <v>39</v>
      </c>
      <c r="M129">
        <f t="shared" si="22"/>
        <v>1036.5476999999998</v>
      </c>
      <c r="N129">
        <f t="shared" si="23"/>
        <v>1021.4127999999998</v>
      </c>
      <c r="O129">
        <f t="shared" si="24"/>
        <v>-7.2952021738737572E-3</v>
      </c>
    </row>
    <row r="130" spans="2:15" ht="24">
      <c r="B130" s="9">
        <v>4</v>
      </c>
      <c r="C130" s="10" t="s">
        <v>42</v>
      </c>
      <c r="D130" s="10">
        <v>6.05</v>
      </c>
      <c r="E130" s="11">
        <v>2058.5374999999999</v>
      </c>
      <c r="G130" s="9">
        <v>4</v>
      </c>
      <c r="H130" s="10" t="s">
        <v>42</v>
      </c>
      <c r="I130" s="10">
        <v>2.85</v>
      </c>
      <c r="J130" s="11">
        <v>1568.3444</v>
      </c>
      <c r="L130" s="10" t="s">
        <v>42</v>
      </c>
      <c r="M130">
        <f t="shared" si="22"/>
        <v>1302.8357000000001</v>
      </c>
      <c r="N130">
        <f t="shared" si="23"/>
        <v>1251.2538</v>
      </c>
      <c r="O130">
        <f t="shared" si="24"/>
        <v>-1.8294060479964888E-2</v>
      </c>
    </row>
    <row r="131" spans="2:15" ht="24">
      <c r="B131" s="9">
        <v>5</v>
      </c>
      <c r="C131" s="10" t="s">
        <v>32</v>
      </c>
      <c r="D131" s="10">
        <v>7.8</v>
      </c>
      <c r="E131" s="11">
        <v>2656.2067000000002</v>
      </c>
      <c r="G131" s="9">
        <v>5</v>
      </c>
      <c r="H131" s="10" t="s">
        <v>32</v>
      </c>
      <c r="I131" s="10">
        <v>3.68</v>
      </c>
      <c r="J131" s="11">
        <v>2029.2695000000001</v>
      </c>
      <c r="L131" s="10" t="s">
        <v>32</v>
      </c>
      <c r="M131">
        <f t="shared" si="22"/>
        <v>1035.6263999999996</v>
      </c>
      <c r="N131">
        <f t="shared" si="23"/>
        <v>984.00440000000003</v>
      </c>
      <c r="O131">
        <f t="shared" si="24"/>
        <v>-1.713153258321443E-2</v>
      </c>
    </row>
    <row r="132" spans="2:15" ht="24">
      <c r="B132" s="9">
        <v>6</v>
      </c>
      <c r="C132" s="10" t="s">
        <v>40</v>
      </c>
      <c r="D132" s="10">
        <v>8.1999999999999993</v>
      </c>
      <c r="E132" s="11">
        <v>2791.6343000000002</v>
      </c>
      <c r="G132" s="9">
        <v>6</v>
      </c>
      <c r="H132" s="10" t="s">
        <v>40</v>
      </c>
      <c r="I132" s="10">
        <v>3.7</v>
      </c>
      <c r="J132" s="11">
        <v>2036.5624</v>
      </c>
      <c r="L132" s="10" t="s">
        <v>40</v>
      </c>
      <c r="M132">
        <f t="shared" si="22"/>
        <v>1295.0058999999997</v>
      </c>
      <c r="N132">
        <f t="shared" si="23"/>
        <v>1170.9010000000001</v>
      </c>
      <c r="O132">
        <f t="shared" si="24"/>
        <v>-3.8692538159593524E-2</v>
      </c>
    </row>
    <row r="133" spans="2:15" ht="24">
      <c r="B133" s="9">
        <v>7</v>
      </c>
      <c r="C133" s="10" t="s">
        <v>45</v>
      </c>
      <c r="D133" s="10">
        <v>9.9499999999999993</v>
      </c>
      <c r="E133" s="11">
        <v>3388.2480999999998</v>
      </c>
      <c r="G133" s="9">
        <v>7</v>
      </c>
      <c r="H133" s="10" t="s">
        <v>45</v>
      </c>
      <c r="I133" s="10">
        <v>4.9400000000000004</v>
      </c>
      <c r="J133" s="11">
        <v>2722.5374000000002</v>
      </c>
      <c r="L133" s="10" t="s">
        <v>45</v>
      </c>
      <c r="M133">
        <f t="shared" si="22"/>
        <v>2008.1401999999998</v>
      </c>
      <c r="N133">
        <f t="shared" si="23"/>
        <v>1929.3793999999998</v>
      </c>
      <c r="O133">
        <f t="shared" si="24"/>
        <v>-1.693082730972317E-2</v>
      </c>
    </row>
    <row r="134" spans="2:15" ht="24">
      <c r="B134" s="9">
        <v>8</v>
      </c>
      <c r="C134" s="10" t="s">
        <v>46</v>
      </c>
      <c r="D134" s="10">
        <v>9.36</v>
      </c>
      <c r="E134" s="11">
        <v>3185.9612999999999</v>
      </c>
      <c r="G134" s="9">
        <v>8</v>
      </c>
      <c r="H134" s="10" t="s">
        <v>46</v>
      </c>
      <c r="I134" s="10">
        <v>5.2</v>
      </c>
      <c r="J134" s="11">
        <v>2866.6520999999998</v>
      </c>
      <c r="L134" s="10" t="s">
        <v>46</v>
      </c>
      <c r="M134">
        <f t="shared" si="22"/>
        <v>2639.3191999999999</v>
      </c>
      <c r="N134">
        <f t="shared" si="23"/>
        <v>2590.1437000000001</v>
      </c>
      <c r="O134">
        <f t="shared" si="24"/>
        <v>-9.0117903990469695E-3</v>
      </c>
    </row>
    <row r="135" spans="2:15" ht="24">
      <c r="B135" s="5">
        <v>9</v>
      </c>
      <c r="C135" s="6" t="s">
        <v>47</v>
      </c>
      <c r="D135" s="6">
        <v>2.98</v>
      </c>
      <c r="E135" s="7">
        <v>1014.3424</v>
      </c>
      <c r="G135" s="5">
        <v>9</v>
      </c>
      <c r="H135" s="6" t="s">
        <v>47</v>
      </c>
      <c r="I135" s="6">
        <v>0.12</v>
      </c>
      <c r="J135" s="7">
        <v>67.555199999999999</v>
      </c>
      <c r="L135" s="6" t="s">
        <v>47</v>
      </c>
      <c r="M135">
        <f t="shared" si="22"/>
        <v>958.3605</v>
      </c>
      <c r="N135">
        <f t="shared" si="23"/>
        <v>1030.7611999999999</v>
      </c>
      <c r="O135">
        <f t="shared" si="24"/>
        <v>6.5919711296307623E-2</v>
      </c>
    </row>
    <row r="136" spans="2:15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4">
      <c r="B138" s="9">
        <v>1</v>
      </c>
      <c r="C138" s="10" t="s">
        <v>43</v>
      </c>
      <c r="D138" s="10">
        <v>3.03</v>
      </c>
      <c r="E138" s="11">
        <v>2122.1806999999999</v>
      </c>
      <c r="G138" s="9">
        <v>1</v>
      </c>
      <c r="H138" s="10" t="s">
        <v>43</v>
      </c>
      <c r="I138" s="10">
        <v>3.88</v>
      </c>
      <c r="J138" s="11">
        <v>1958.4137000000001</v>
      </c>
    </row>
    <row r="139" spans="2:15" ht="24">
      <c r="B139" s="9">
        <v>2</v>
      </c>
      <c r="C139" s="10" t="s">
        <v>44</v>
      </c>
      <c r="D139" s="10">
        <v>0.96</v>
      </c>
      <c r="E139" s="11">
        <v>670.26530000000002</v>
      </c>
      <c r="G139" s="9">
        <v>2</v>
      </c>
      <c r="H139" s="10" t="s">
        <v>44</v>
      </c>
      <c r="I139" s="10">
        <v>0.92</v>
      </c>
      <c r="J139" s="11">
        <v>462.3304</v>
      </c>
    </row>
    <row r="140" spans="2:15" ht="24">
      <c r="B140" s="9">
        <v>3</v>
      </c>
      <c r="C140" s="10" t="s">
        <v>39</v>
      </c>
      <c r="D140" s="10">
        <v>3.24</v>
      </c>
      <c r="E140" s="11">
        <v>2268.3416999999999</v>
      </c>
      <c r="G140" s="9">
        <v>3</v>
      </c>
      <c r="H140" s="10" t="s">
        <v>39</v>
      </c>
      <c r="I140" s="10">
        <v>4.1100000000000003</v>
      </c>
      <c r="J140" s="11">
        <v>2074.6374999999998</v>
      </c>
    </row>
    <row r="141" spans="2:15" ht="24">
      <c r="B141" s="9">
        <v>4</v>
      </c>
      <c r="C141" s="10" t="s">
        <v>42</v>
      </c>
      <c r="D141" s="10">
        <v>4.8</v>
      </c>
      <c r="E141" s="11">
        <v>3361.3732</v>
      </c>
      <c r="G141" s="9">
        <v>4</v>
      </c>
      <c r="H141" s="10" t="s">
        <v>42</v>
      </c>
      <c r="I141" s="10">
        <v>5.58</v>
      </c>
      <c r="J141" s="11">
        <v>2819.5981999999999</v>
      </c>
    </row>
    <row r="142" spans="2:15" ht="24">
      <c r="B142" s="9">
        <v>5</v>
      </c>
      <c r="C142" s="10" t="s">
        <v>32</v>
      </c>
      <c r="D142" s="10">
        <v>5.27</v>
      </c>
      <c r="E142" s="11">
        <v>3691.8330999999998</v>
      </c>
      <c r="G142" s="9">
        <v>5</v>
      </c>
      <c r="H142" s="10" t="s">
        <v>32</v>
      </c>
      <c r="I142" s="10">
        <v>5.97</v>
      </c>
      <c r="J142" s="11">
        <v>3013.2739000000001</v>
      </c>
    </row>
    <row r="143" spans="2:15" ht="24">
      <c r="B143" s="9">
        <v>6</v>
      </c>
      <c r="C143" s="10" t="s">
        <v>40</v>
      </c>
      <c r="D143" s="10">
        <v>5.84</v>
      </c>
      <c r="E143" s="11">
        <v>4086.6401999999998</v>
      </c>
      <c r="G143" s="9">
        <v>6</v>
      </c>
      <c r="H143" s="10" t="s">
        <v>40</v>
      </c>
      <c r="I143" s="10">
        <v>6.35</v>
      </c>
      <c r="J143" s="11">
        <v>3207.4634000000001</v>
      </c>
    </row>
    <row r="144" spans="2:15" ht="24">
      <c r="B144" s="9">
        <v>7</v>
      </c>
      <c r="C144" s="10" t="s">
        <v>45</v>
      </c>
      <c r="D144" s="10">
        <v>7.71</v>
      </c>
      <c r="E144" s="11">
        <v>5396.3882999999996</v>
      </c>
      <c r="G144" s="9">
        <v>7</v>
      </c>
      <c r="H144" s="10" t="s">
        <v>45</v>
      </c>
      <c r="I144" s="10">
        <v>9.2100000000000009</v>
      </c>
      <c r="J144" s="11">
        <v>4651.9168</v>
      </c>
    </row>
    <row r="145" spans="2:15" ht="24">
      <c r="B145" s="9">
        <v>8</v>
      </c>
      <c r="C145" s="10" t="s">
        <v>46</v>
      </c>
      <c r="D145" s="10">
        <v>8.32</v>
      </c>
      <c r="E145" s="11">
        <v>5825.2804999999998</v>
      </c>
      <c r="G145" s="9">
        <v>8</v>
      </c>
      <c r="H145" s="10" t="s">
        <v>46</v>
      </c>
      <c r="I145" s="10">
        <v>10.81</v>
      </c>
      <c r="J145" s="11">
        <v>5456.7957999999999</v>
      </c>
    </row>
    <row r="146" spans="2:15" ht="24">
      <c r="B146" s="5">
        <v>9</v>
      </c>
      <c r="C146" s="6" t="s">
        <v>47</v>
      </c>
      <c r="D146" s="6">
        <v>2.82</v>
      </c>
      <c r="E146" s="7">
        <v>1972.7029</v>
      </c>
      <c r="G146" s="5">
        <v>9</v>
      </c>
      <c r="H146" s="6" t="s">
        <v>47</v>
      </c>
      <c r="I146" s="6">
        <v>2.1800000000000002</v>
      </c>
      <c r="J146" s="7">
        <v>1098.3163999999999</v>
      </c>
    </row>
    <row r="147" spans="2:15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4">
      <c r="B149" s="9">
        <v>1</v>
      </c>
      <c r="C149" s="10" t="s">
        <v>43</v>
      </c>
      <c r="D149" s="10">
        <v>4.08</v>
      </c>
      <c r="E149" s="11">
        <v>1359.6304</v>
      </c>
      <c r="G149" s="9">
        <v>1</v>
      </c>
      <c r="H149" s="10" t="s">
        <v>43</v>
      </c>
      <c r="I149" s="10">
        <v>2.2999999999999998</v>
      </c>
      <c r="J149" s="11">
        <v>1238.2905000000001</v>
      </c>
      <c r="L149" s="10" t="s">
        <v>43</v>
      </c>
      <c r="M149">
        <f t="shared" ref="M149:M157" si="25">(E160-E149)</f>
        <v>757.3099000000002</v>
      </c>
      <c r="N149">
        <f t="shared" ref="N149:N157" si="26">(J160-J149)</f>
        <v>691.32119999999986</v>
      </c>
      <c r="O149">
        <f t="shared" ref="O149:O157" si="27">(N149-M149)/J160</f>
        <v>-3.4197916606745461E-2</v>
      </c>
    </row>
    <row r="150" spans="2:15" ht="24">
      <c r="B150" s="9">
        <v>2</v>
      </c>
      <c r="C150" s="10" t="s">
        <v>44</v>
      </c>
      <c r="D150" s="10">
        <v>0.99</v>
      </c>
      <c r="E150" s="11">
        <v>330.68579999999997</v>
      </c>
      <c r="G150" s="9">
        <v>2</v>
      </c>
      <c r="H150" s="10" t="s">
        <v>44</v>
      </c>
      <c r="I150" s="10">
        <v>0.23</v>
      </c>
      <c r="J150" s="11">
        <v>121.06910000000001</v>
      </c>
      <c r="L150" s="10" t="s">
        <v>44</v>
      </c>
      <c r="M150">
        <f t="shared" si="25"/>
        <v>337.46490000000006</v>
      </c>
      <c r="N150">
        <f t="shared" si="26"/>
        <v>329.78539999999998</v>
      </c>
      <c r="O150">
        <f t="shared" si="27"/>
        <v>-1.7033211379724668E-2</v>
      </c>
    </row>
    <row r="151" spans="2:15" ht="24">
      <c r="B151" s="9">
        <v>3</v>
      </c>
      <c r="C151" s="10" t="s">
        <v>39</v>
      </c>
      <c r="D151" s="10">
        <v>3.63</v>
      </c>
      <c r="E151" s="11">
        <v>1209.5060000000001</v>
      </c>
      <c r="G151" s="9">
        <v>3</v>
      </c>
      <c r="H151" s="10" t="s">
        <v>39</v>
      </c>
      <c r="I151" s="10">
        <v>1.89</v>
      </c>
      <c r="J151" s="11">
        <v>1015.3456</v>
      </c>
      <c r="L151" s="10" t="s">
        <v>39</v>
      </c>
      <c r="M151">
        <f t="shared" si="25"/>
        <v>1057.1805999999999</v>
      </c>
      <c r="N151">
        <f t="shared" si="26"/>
        <v>1051.4014999999999</v>
      </c>
      <c r="O151">
        <f t="shared" si="27"/>
        <v>-2.7962298822144091E-3</v>
      </c>
    </row>
    <row r="152" spans="2:15" ht="24">
      <c r="B152" s="9">
        <v>4</v>
      </c>
      <c r="C152" s="10" t="s">
        <v>42</v>
      </c>
      <c r="D152" s="10">
        <v>6.05</v>
      </c>
      <c r="E152" s="11">
        <v>2016.0702000000001</v>
      </c>
      <c r="G152" s="9">
        <v>4</v>
      </c>
      <c r="H152" s="10" t="s">
        <v>42</v>
      </c>
      <c r="I152" s="10">
        <v>2.83</v>
      </c>
      <c r="J152" s="11">
        <v>1521.0814</v>
      </c>
      <c r="L152" s="10" t="s">
        <v>42</v>
      </c>
      <c r="M152">
        <f t="shared" si="25"/>
        <v>1337.8566000000001</v>
      </c>
      <c r="N152">
        <f t="shared" si="26"/>
        <v>1288.3580000000002</v>
      </c>
      <c r="O152">
        <f t="shared" si="27"/>
        <v>-1.7618675099381E-2</v>
      </c>
    </row>
    <row r="153" spans="2:15" ht="24">
      <c r="B153" s="9">
        <v>5</v>
      </c>
      <c r="C153" s="10" t="s">
        <v>32</v>
      </c>
      <c r="D153" s="10">
        <v>7.85</v>
      </c>
      <c r="E153" s="11">
        <v>2615.4135000000001</v>
      </c>
      <c r="G153" s="9">
        <v>5</v>
      </c>
      <c r="H153" s="10" t="s">
        <v>32</v>
      </c>
      <c r="I153" s="10">
        <v>3.69</v>
      </c>
      <c r="J153" s="11">
        <v>1984.4748</v>
      </c>
      <c r="L153" s="10" t="s">
        <v>32</v>
      </c>
      <c r="M153">
        <f t="shared" si="25"/>
        <v>1067.2710999999999</v>
      </c>
      <c r="N153">
        <f t="shared" si="26"/>
        <v>1007.9596000000001</v>
      </c>
      <c r="O153">
        <f t="shared" si="27"/>
        <v>-1.9820484619478974E-2</v>
      </c>
    </row>
    <row r="154" spans="2:15" ht="24">
      <c r="B154" s="9">
        <v>6</v>
      </c>
      <c r="C154" s="10" t="s">
        <v>40</v>
      </c>
      <c r="D154" s="10">
        <v>8.2200000000000006</v>
      </c>
      <c r="E154" s="11">
        <v>2738.5297999999998</v>
      </c>
      <c r="G154" s="9">
        <v>6</v>
      </c>
      <c r="H154" s="10" t="s">
        <v>40</v>
      </c>
      <c r="I154" s="10">
        <v>3.72</v>
      </c>
      <c r="J154" s="11">
        <v>1998.4797000000001</v>
      </c>
      <c r="L154" s="10" t="s">
        <v>40</v>
      </c>
      <c r="M154">
        <f t="shared" si="25"/>
        <v>1344.2832000000003</v>
      </c>
      <c r="N154">
        <f t="shared" si="26"/>
        <v>1202.6726999999998</v>
      </c>
      <c r="O154">
        <f t="shared" si="27"/>
        <v>-4.4237350274232638E-2</v>
      </c>
    </row>
    <row r="155" spans="2:15" ht="24">
      <c r="B155" s="9">
        <v>7</v>
      </c>
      <c r="C155" s="10" t="s">
        <v>45</v>
      </c>
      <c r="D155" s="10">
        <v>9.92</v>
      </c>
      <c r="E155" s="11">
        <v>3303.0147999999999</v>
      </c>
      <c r="G155" s="9">
        <v>7</v>
      </c>
      <c r="H155" s="10" t="s">
        <v>45</v>
      </c>
      <c r="I155" s="10">
        <v>4.9800000000000004</v>
      </c>
      <c r="J155" s="11">
        <v>2678.9847</v>
      </c>
      <c r="L155" s="10" t="s">
        <v>45</v>
      </c>
      <c r="M155">
        <f t="shared" si="25"/>
        <v>2091.9373999999998</v>
      </c>
      <c r="N155">
        <f t="shared" si="26"/>
        <v>1975.1233000000002</v>
      </c>
      <c r="O155">
        <f t="shared" si="27"/>
        <v>-2.5099138223693904E-2</v>
      </c>
    </row>
    <row r="156" spans="2:15" ht="24">
      <c r="B156" s="9">
        <v>8</v>
      </c>
      <c r="C156" s="10" t="s">
        <v>46</v>
      </c>
      <c r="D156" s="10">
        <v>9.3000000000000007</v>
      </c>
      <c r="E156" s="11">
        <v>3096.2588000000001</v>
      </c>
      <c r="G156" s="9">
        <v>8</v>
      </c>
      <c r="H156" s="10" t="s">
        <v>46</v>
      </c>
      <c r="I156" s="10">
        <v>5.25</v>
      </c>
      <c r="J156" s="11">
        <v>2820.2530000000002</v>
      </c>
      <c r="L156" s="10" t="s">
        <v>46</v>
      </c>
      <c r="M156">
        <f t="shared" si="25"/>
        <v>2723.0909999999999</v>
      </c>
      <c r="N156">
        <f t="shared" si="26"/>
        <v>2645.2611000000002</v>
      </c>
      <c r="O156">
        <f t="shared" si="27"/>
        <v>-1.4240179162651821E-2</v>
      </c>
    </row>
    <row r="157" spans="2:15" ht="24">
      <c r="B157" s="5">
        <v>9</v>
      </c>
      <c r="C157" s="6" t="s">
        <v>47</v>
      </c>
      <c r="D157" s="6">
        <v>2.94</v>
      </c>
      <c r="E157" s="7">
        <v>978.23720000000003</v>
      </c>
      <c r="G157" s="5">
        <v>9</v>
      </c>
      <c r="H157" s="6" t="s">
        <v>47</v>
      </c>
      <c r="I157" s="6">
        <v>0.12</v>
      </c>
      <c r="J157" s="7">
        <v>63.308100000000003</v>
      </c>
      <c r="L157" s="6" t="s">
        <v>47</v>
      </c>
      <c r="M157">
        <f t="shared" si="25"/>
        <v>995.47309999999993</v>
      </c>
      <c r="N157">
        <f t="shared" si="26"/>
        <v>1030.3817000000001</v>
      </c>
      <c r="O157">
        <f t="shared" si="27"/>
        <v>3.1918191062950574E-2</v>
      </c>
    </row>
    <row r="158" spans="2:15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4">
      <c r="B160" s="9">
        <v>1</v>
      </c>
      <c r="C160" s="10" t="s">
        <v>43</v>
      </c>
      <c r="D160" s="10">
        <v>3.03</v>
      </c>
      <c r="E160" s="11">
        <v>2116.9403000000002</v>
      </c>
      <c r="G160" s="9">
        <v>1</v>
      </c>
      <c r="H160" s="10" t="s">
        <v>43</v>
      </c>
      <c r="I160" s="10">
        <v>3.83</v>
      </c>
      <c r="J160" s="11">
        <v>1929.6116999999999</v>
      </c>
    </row>
    <row r="161" spans="2:10" ht="24">
      <c r="B161" s="9">
        <v>2</v>
      </c>
      <c r="C161" s="10" t="s">
        <v>44</v>
      </c>
      <c r="D161" s="10">
        <v>0.96</v>
      </c>
      <c r="E161" s="11">
        <v>668.15070000000003</v>
      </c>
      <c r="G161" s="9">
        <v>2</v>
      </c>
      <c r="H161" s="10" t="s">
        <v>44</v>
      </c>
      <c r="I161" s="10">
        <v>0.9</v>
      </c>
      <c r="J161" s="11">
        <v>450.85449999999997</v>
      </c>
    </row>
    <row r="162" spans="2:10" ht="24">
      <c r="B162" s="9">
        <v>3</v>
      </c>
      <c r="C162" s="10" t="s">
        <v>39</v>
      </c>
      <c r="D162" s="10">
        <v>3.24</v>
      </c>
      <c r="E162" s="11">
        <v>2266.6866</v>
      </c>
      <c r="G162" s="9">
        <v>3</v>
      </c>
      <c r="H162" s="10" t="s">
        <v>39</v>
      </c>
      <c r="I162" s="10">
        <v>4.1100000000000003</v>
      </c>
      <c r="J162" s="11">
        <v>2066.7471</v>
      </c>
    </row>
    <row r="163" spans="2:10" ht="24">
      <c r="B163" s="9">
        <v>4</v>
      </c>
      <c r="C163" s="10" t="s">
        <v>42</v>
      </c>
      <c r="D163" s="10">
        <v>4.8</v>
      </c>
      <c r="E163" s="11">
        <v>3353.9268000000002</v>
      </c>
      <c r="G163" s="9">
        <v>4</v>
      </c>
      <c r="H163" s="10" t="s">
        <v>42</v>
      </c>
      <c r="I163" s="10">
        <v>5.58</v>
      </c>
      <c r="J163" s="11">
        <v>2809.4394000000002</v>
      </c>
    </row>
    <row r="164" spans="2:10" ht="24">
      <c r="B164" s="9">
        <v>5</v>
      </c>
      <c r="C164" s="10" t="s">
        <v>32</v>
      </c>
      <c r="D164" s="10">
        <v>5.27</v>
      </c>
      <c r="E164" s="11">
        <v>3682.6846</v>
      </c>
      <c r="G164" s="9">
        <v>5</v>
      </c>
      <c r="H164" s="10" t="s">
        <v>32</v>
      </c>
      <c r="I164" s="10">
        <v>5.95</v>
      </c>
      <c r="J164" s="11">
        <v>2992.4344000000001</v>
      </c>
    </row>
    <row r="165" spans="2:10" ht="24">
      <c r="B165" s="9">
        <v>6</v>
      </c>
      <c r="C165" s="10" t="s">
        <v>40</v>
      </c>
      <c r="D165" s="10">
        <v>5.84</v>
      </c>
      <c r="E165" s="11">
        <v>4082.8130000000001</v>
      </c>
      <c r="G165" s="9">
        <v>6</v>
      </c>
      <c r="H165" s="10" t="s">
        <v>40</v>
      </c>
      <c r="I165" s="10">
        <v>6.36</v>
      </c>
      <c r="J165" s="11">
        <v>3201.1523999999999</v>
      </c>
    </row>
    <row r="166" spans="2:10" ht="24">
      <c r="B166" s="9">
        <v>7</v>
      </c>
      <c r="C166" s="10" t="s">
        <v>45</v>
      </c>
      <c r="D166" s="10">
        <v>7.72</v>
      </c>
      <c r="E166" s="11">
        <v>5394.9521999999997</v>
      </c>
      <c r="G166" s="9">
        <v>7</v>
      </c>
      <c r="H166" s="10" t="s">
        <v>45</v>
      </c>
      <c r="I166" s="10">
        <v>9.25</v>
      </c>
      <c r="J166" s="11">
        <v>4654.1080000000002</v>
      </c>
    </row>
    <row r="167" spans="2:10" ht="24">
      <c r="B167" s="9">
        <v>8</v>
      </c>
      <c r="C167" s="10" t="s">
        <v>46</v>
      </c>
      <c r="D167" s="10">
        <v>8.32</v>
      </c>
      <c r="E167" s="11">
        <v>5819.3498</v>
      </c>
      <c r="G167" s="9">
        <v>8</v>
      </c>
      <c r="H167" s="10" t="s">
        <v>46</v>
      </c>
      <c r="I167" s="10">
        <v>10.86</v>
      </c>
      <c r="J167" s="11">
        <v>5465.5141000000003</v>
      </c>
    </row>
    <row r="168" spans="2:10" ht="24">
      <c r="B168" s="5">
        <v>9</v>
      </c>
      <c r="C168" s="6" t="s">
        <v>47</v>
      </c>
      <c r="D168" s="6">
        <v>2.82</v>
      </c>
      <c r="E168" s="7">
        <v>1973.7103</v>
      </c>
      <c r="G168" s="5">
        <v>9</v>
      </c>
      <c r="H168" s="6" t="s">
        <v>47</v>
      </c>
      <c r="I168" s="6">
        <v>2.17</v>
      </c>
      <c r="J168" s="7">
        <v>1093.6898000000001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B76E-7466-496E-A846-163E4F278780}">
  <dimension ref="A1:Y168"/>
  <sheetViews>
    <sheetView topLeftCell="H1" workbookViewId="0">
      <selection activeCell="S18" sqref="S18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0</v>
      </c>
    </row>
    <row r="2" spans="1:25">
      <c r="A2" t="s">
        <v>1</v>
      </c>
      <c r="B2" t="s">
        <v>2</v>
      </c>
      <c r="C2" t="s">
        <v>3</v>
      </c>
    </row>
    <row r="3" spans="1:25">
      <c r="A3" s="1" t="s">
        <v>4</v>
      </c>
      <c r="B3" s="1" t="s">
        <v>5</v>
      </c>
      <c r="C3" s="1" t="s">
        <v>6</v>
      </c>
    </row>
    <row r="4" spans="1:25">
      <c r="A4" s="1" t="s">
        <v>7</v>
      </c>
      <c r="B4" s="1" t="s">
        <v>8</v>
      </c>
      <c r="C4" s="1" t="s">
        <v>9</v>
      </c>
    </row>
    <row r="5" spans="1:25">
      <c r="A5" s="1" t="s">
        <v>10</v>
      </c>
      <c r="B5" s="1" t="s">
        <v>11</v>
      </c>
      <c r="C5" s="1" t="s">
        <v>6</v>
      </c>
    </row>
    <row r="6" spans="1:25">
      <c r="A6" t="s">
        <v>12</v>
      </c>
      <c r="B6" t="s">
        <v>13</v>
      </c>
      <c r="C6" t="s">
        <v>14</v>
      </c>
    </row>
    <row r="7" spans="1:25">
      <c r="A7" s="1" t="s">
        <v>15</v>
      </c>
      <c r="B7" s="1" t="s">
        <v>16</v>
      </c>
      <c r="C7" s="1" t="s">
        <v>9</v>
      </c>
    </row>
    <row r="8" spans="1:25">
      <c r="A8" s="1" t="s">
        <v>17</v>
      </c>
      <c r="B8" s="1" t="s">
        <v>18</v>
      </c>
      <c r="C8" s="1" t="s">
        <v>9</v>
      </c>
    </row>
    <row r="9" spans="1:25">
      <c r="A9" s="1" t="s">
        <v>19</v>
      </c>
      <c r="B9" s="1" t="s">
        <v>20</v>
      </c>
      <c r="C9" s="1" t="s">
        <v>21</v>
      </c>
    </row>
    <row r="10" spans="1:25">
      <c r="A10" t="s">
        <v>22</v>
      </c>
      <c r="B10" t="s">
        <v>23</v>
      </c>
      <c r="C10" t="s">
        <v>3</v>
      </c>
    </row>
    <row r="11" spans="1:25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>
      <c r="A13" t="s">
        <v>33</v>
      </c>
      <c r="B13">
        <v>4.9377800000000001</v>
      </c>
    </row>
    <row r="15" spans="1:25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4">
      <c r="B17" s="9">
        <v>1</v>
      </c>
      <c r="C17" s="10" t="s">
        <v>43</v>
      </c>
      <c r="D17" s="10">
        <v>3.22</v>
      </c>
      <c r="E17" s="11">
        <v>1587.2673</v>
      </c>
      <c r="F17" s="10"/>
      <c r="G17" s="9">
        <v>1</v>
      </c>
      <c r="H17" s="10" t="s">
        <v>43</v>
      </c>
      <c r="I17" s="10">
        <v>3.1</v>
      </c>
      <c r="J17" s="11">
        <v>1538.7070000000001</v>
      </c>
      <c r="L17" s="10" t="s">
        <v>43</v>
      </c>
      <c r="M17">
        <f>(E28-E17)</f>
        <v>211.4534000000001</v>
      </c>
      <c r="N17">
        <f>(J28-J17)</f>
        <v>211.1126999999999</v>
      </c>
      <c r="O17">
        <f>(N17-M17)/J28</f>
        <v>-1.9470577454362708E-4</v>
      </c>
      <c r="R17" s="10" t="s">
        <v>43</v>
      </c>
      <c r="S17">
        <f t="shared" ref="S17:S24" si="0">O17</f>
        <v>-1.9470577454362708E-4</v>
      </c>
      <c r="T17">
        <f t="shared" ref="T17:T24" si="1">O39</f>
        <v>-2.0048524446302521E-2</v>
      </c>
      <c r="U17">
        <f>O61</f>
        <v>-2.4783194349625202E-2</v>
      </c>
      <c r="V17">
        <f>O83</f>
        <v>-1.775385335713725E-2</v>
      </c>
      <c r="W17">
        <f>O105</f>
        <v>-8.6355451532841798E-2</v>
      </c>
      <c r="X17">
        <f>O127</f>
        <v>-3.5621127242726432E-2</v>
      </c>
      <c r="Y17">
        <f>O149</f>
        <v>-4.4042126487774259E-2</v>
      </c>
    </row>
    <row r="18" spans="2:25" ht="24">
      <c r="B18" s="9">
        <v>2</v>
      </c>
      <c r="C18" s="10" t="s">
        <v>44</v>
      </c>
      <c r="D18" s="10">
        <v>0.93</v>
      </c>
      <c r="E18" s="11">
        <v>455.83850000000001</v>
      </c>
      <c r="F18" s="10"/>
      <c r="G18" s="9">
        <v>2</v>
      </c>
      <c r="H18" s="10" t="s">
        <v>44</v>
      </c>
      <c r="I18" s="10">
        <v>0.84</v>
      </c>
      <c r="J18" s="11">
        <v>414.95830000000001</v>
      </c>
      <c r="L18" s="10" t="s">
        <v>44</v>
      </c>
      <c r="M18">
        <f t="shared" ref="M18:M25" si="2">(E29-E18)</f>
        <v>91.70089999999999</v>
      </c>
      <c r="N18">
        <f t="shared" ref="N18:N25" si="3">(J29-J18)</f>
        <v>84.82529999999997</v>
      </c>
      <c r="O18">
        <f t="shared" ref="O18:O25" si="4">(N18-M18)/J29</f>
        <v>-1.3757154096292915E-2</v>
      </c>
      <c r="R18" s="10" t="s">
        <v>44</v>
      </c>
      <c r="S18">
        <f t="shared" si="0"/>
        <v>-1.3757154096292915E-2</v>
      </c>
      <c r="T18">
        <f t="shared" si="1"/>
        <v>-3.7088214768229676E-2</v>
      </c>
      <c r="U18">
        <f t="shared" ref="U18:U25" si="5">O62</f>
        <v>-3.9875839142552133E-2</v>
      </c>
      <c r="V18">
        <f t="shared" ref="V18:V25" si="6">O84</f>
        <v>-3.9838431432214168E-2</v>
      </c>
      <c r="W18">
        <f t="shared" ref="W18:W25" si="7">O106</f>
        <v>-0.13279377879050847</v>
      </c>
      <c r="X18">
        <f t="shared" ref="X18:X25" si="8">O128</f>
        <v>-5.2837052638159979E-2</v>
      </c>
      <c r="Y18">
        <f t="shared" ref="Y18:Y25" si="9">O150</f>
        <v>-7.3459144448820068E-2</v>
      </c>
    </row>
    <row r="19" spans="2:25" ht="24">
      <c r="B19" s="9">
        <v>3</v>
      </c>
      <c r="C19" s="10" t="s">
        <v>39</v>
      </c>
      <c r="D19" s="10">
        <v>3.23</v>
      </c>
      <c r="E19" s="11">
        <v>1592.0174</v>
      </c>
      <c r="F19" s="10"/>
      <c r="G19" s="9">
        <v>3</v>
      </c>
      <c r="H19" s="10" t="s">
        <v>39</v>
      </c>
      <c r="I19" s="10">
        <v>3.13</v>
      </c>
      <c r="J19" s="11">
        <v>1552.7508</v>
      </c>
      <c r="L19" s="10" t="s">
        <v>39</v>
      </c>
      <c r="M19">
        <f t="shared" si="2"/>
        <v>279.38040000000001</v>
      </c>
      <c r="N19">
        <f t="shared" si="3"/>
        <v>280.69730000000004</v>
      </c>
      <c r="O19">
        <f t="shared" si="4"/>
        <v>7.1826412757472241E-4</v>
      </c>
      <c r="R19" s="10" t="s">
        <v>39</v>
      </c>
      <c r="S19">
        <f t="shared" si="0"/>
        <v>7.1826412757472241E-4</v>
      </c>
      <c r="T19">
        <f t="shared" si="1"/>
        <v>-4.2916103039150116E-3</v>
      </c>
      <c r="U19">
        <f t="shared" si="5"/>
        <v>-2.2043031425209437E-3</v>
      </c>
      <c r="V19">
        <f t="shared" si="6"/>
        <v>-2.2552610272960475E-3</v>
      </c>
      <c r="W19">
        <f t="shared" si="7"/>
        <v>-2.2488337071441288E-2</v>
      </c>
      <c r="X19">
        <f t="shared" si="8"/>
        <v>-1.0889273654127143E-2</v>
      </c>
      <c r="Y19">
        <f t="shared" si="9"/>
        <v>-1.3283245494178036E-2</v>
      </c>
    </row>
    <row r="20" spans="2:25" ht="24">
      <c r="B20" s="9">
        <v>4</v>
      </c>
      <c r="C20" s="10" t="s">
        <v>42</v>
      </c>
      <c r="D20" s="10">
        <v>5.08</v>
      </c>
      <c r="E20" s="11">
        <v>2501.1415000000002</v>
      </c>
      <c r="F20" s="10"/>
      <c r="G20" s="9">
        <v>4</v>
      </c>
      <c r="H20" s="10" t="s">
        <v>42</v>
      </c>
      <c r="I20" s="10">
        <v>5.01</v>
      </c>
      <c r="J20" s="11">
        <v>2489.7078999999999</v>
      </c>
      <c r="L20" s="10" t="s">
        <v>42</v>
      </c>
      <c r="M20">
        <f t="shared" si="2"/>
        <v>346.96329999999989</v>
      </c>
      <c r="N20">
        <f t="shared" si="3"/>
        <v>352.6255000000001</v>
      </c>
      <c r="O20">
        <f t="shared" si="4"/>
        <v>1.9920956493000475E-3</v>
      </c>
      <c r="R20" s="10" t="s">
        <v>42</v>
      </c>
      <c r="S20">
        <f t="shared" si="0"/>
        <v>1.9920956493000475E-3</v>
      </c>
      <c r="T20">
        <f t="shared" si="1"/>
        <v>4.8741925808263916E-3</v>
      </c>
      <c r="U20">
        <f t="shared" si="5"/>
        <v>3.3821834124732417E-3</v>
      </c>
      <c r="V20">
        <f t="shared" si="6"/>
        <v>2.2286469572377031E-3</v>
      </c>
      <c r="W20">
        <f t="shared" si="7"/>
        <v>-1.1650498320860014E-2</v>
      </c>
      <c r="X20">
        <f t="shared" si="8"/>
        <v>1.9219885515919912E-3</v>
      </c>
      <c r="Y20">
        <f t="shared" si="9"/>
        <v>-1.312248228108188E-3</v>
      </c>
    </row>
    <row r="21" spans="2:25" ht="24">
      <c r="B21" s="9">
        <v>5</v>
      </c>
      <c r="C21" s="10" t="s">
        <v>32</v>
      </c>
      <c r="D21" s="10">
        <v>5.93</v>
      </c>
      <c r="E21" s="11">
        <v>2921.1460999999999</v>
      </c>
      <c r="F21" s="10"/>
      <c r="G21" s="9">
        <v>5</v>
      </c>
      <c r="H21" s="10" t="s">
        <v>32</v>
      </c>
      <c r="I21" s="10">
        <v>5.84</v>
      </c>
      <c r="J21" s="11">
        <v>2901.8458000000001</v>
      </c>
      <c r="L21" s="10" t="s">
        <v>32</v>
      </c>
      <c r="M21">
        <f t="shared" si="2"/>
        <v>275.49569999999994</v>
      </c>
      <c r="N21">
        <f t="shared" si="3"/>
        <v>284.39949999999999</v>
      </c>
      <c r="O21">
        <f t="shared" si="4"/>
        <v>2.7944490024041924E-3</v>
      </c>
      <c r="R21" s="10" t="s">
        <v>32</v>
      </c>
      <c r="S21">
        <f t="shared" si="0"/>
        <v>2.7944490024041924E-3</v>
      </c>
      <c r="T21">
        <f t="shared" si="1"/>
        <v>2.0976744140437493E-3</v>
      </c>
      <c r="U21">
        <f t="shared" si="5"/>
        <v>8.5617451318303656E-4</v>
      </c>
      <c r="V21">
        <f t="shared" si="6"/>
        <v>1.446666744543726E-3</v>
      </c>
      <c r="W21">
        <f t="shared" si="7"/>
        <v>-1.3741879931721209E-2</v>
      </c>
      <c r="X21">
        <f t="shared" si="8"/>
        <v>-4.3556259999366085E-3</v>
      </c>
      <c r="Y21">
        <f t="shared" si="9"/>
        <v>-1.9010716497892392E-3</v>
      </c>
    </row>
    <row r="22" spans="2:25" ht="24">
      <c r="B22" s="9">
        <v>6</v>
      </c>
      <c r="C22" s="10" t="s">
        <v>40</v>
      </c>
      <c r="D22" s="10">
        <v>9.7799999999999994</v>
      </c>
      <c r="E22" s="11">
        <v>4813.1210000000001</v>
      </c>
      <c r="F22" s="10"/>
      <c r="G22" s="9">
        <v>6</v>
      </c>
      <c r="H22" s="10" t="s">
        <v>40</v>
      </c>
      <c r="I22" s="10">
        <v>8.98</v>
      </c>
      <c r="J22" s="11">
        <v>4460.4107999999997</v>
      </c>
      <c r="L22" s="10" t="s">
        <v>40</v>
      </c>
      <c r="M22">
        <f t="shared" si="2"/>
        <v>379.76779999999962</v>
      </c>
      <c r="N22">
        <f t="shared" si="3"/>
        <v>378.46450000000004</v>
      </c>
      <c r="O22">
        <f t="shared" si="4"/>
        <v>-2.6933944753641017E-4</v>
      </c>
      <c r="R22" s="10" t="s">
        <v>40</v>
      </c>
      <c r="S22">
        <f t="shared" si="0"/>
        <v>-2.6933944753641017E-4</v>
      </c>
      <c r="T22">
        <f t="shared" si="1"/>
        <v>-5.8879878031474989E-3</v>
      </c>
      <c r="U22">
        <f t="shared" si="5"/>
        <v>-9.6772966176237544E-3</v>
      </c>
      <c r="V22">
        <f t="shared" si="6"/>
        <v>-1.1943150039584984E-2</v>
      </c>
      <c r="W22">
        <f t="shared" si="7"/>
        <v>-2.1044803306942306E-2</v>
      </c>
      <c r="X22">
        <f t="shared" si="8"/>
        <v>-1.8232148345497939E-2</v>
      </c>
      <c r="Y22">
        <f t="shared" si="9"/>
        <v>-2.0142782190939377E-2</v>
      </c>
    </row>
    <row r="23" spans="2:25" ht="24">
      <c r="B23" s="9">
        <v>7</v>
      </c>
      <c r="C23" s="10" t="s">
        <v>45</v>
      </c>
      <c r="D23" s="10">
        <v>9.17</v>
      </c>
      <c r="E23" s="11">
        <v>4514.6239999999998</v>
      </c>
      <c r="F23" s="10"/>
      <c r="G23" s="9">
        <v>7</v>
      </c>
      <c r="H23" s="10" t="s">
        <v>45</v>
      </c>
      <c r="I23" s="10">
        <v>8.19</v>
      </c>
      <c r="J23" s="11">
        <v>4070.6320000000001</v>
      </c>
      <c r="L23" s="10" t="s">
        <v>45</v>
      </c>
      <c r="M23">
        <f t="shared" si="2"/>
        <v>658.73490000000038</v>
      </c>
      <c r="N23">
        <f t="shared" si="3"/>
        <v>649.05390000000034</v>
      </c>
      <c r="O23">
        <f t="shared" si="4"/>
        <v>-2.0511958221626652E-3</v>
      </c>
      <c r="R23" s="10" t="s">
        <v>45</v>
      </c>
      <c r="S23">
        <f t="shared" si="0"/>
        <v>-2.0511958221626652E-3</v>
      </c>
      <c r="T23">
        <f t="shared" si="1"/>
        <v>7.7467154329621509E-3</v>
      </c>
      <c r="U23">
        <f t="shared" si="5"/>
        <v>8.4450215338307275E-4</v>
      </c>
      <c r="V23">
        <f t="shared" si="6"/>
        <v>-8.9060231021643706E-4</v>
      </c>
      <c r="W23">
        <f t="shared" si="7"/>
        <v>1.5466340784160893E-2</v>
      </c>
      <c r="X23">
        <f t="shared" si="8"/>
        <v>4.671229903757096E-4</v>
      </c>
      <c r="Y23">
        <f t="shared" si="9"/>
        <v>9.890308507929867E-3</v>
      </c>
    </row>
    <row r="24" spans="2:25" ht="24">
      <c r="B24" s="9">
        <v>8</v>
      </c>
      <c r="C24" s="10" t="s">
        <v>46</v>
      </c>
      <c r="D24" s="10">
        <v>8.0399999999999991</v>
      </c>
      <c r="E24" s="11">
        <v>3957.4924999999998</v>
      </c>
      <c r="F24" s="10"/>
      <c r="G24" s="9">
        <v>8</v>
      </c>
      <c r="H24" s="10" t="s">
        <v>46</v>
      </c>
      <c r="I24" s="10">
        <v>8.16</v>
      </c>
      <c r="J24" s="11">
        <v>4051.9861999999998</v>
      </c>
      <c r="L24" s="10" t="s">
        <v>46</v>
      </c>
      <c r="M24">
        <f t="shared" si="2"/>
        <v>888.0261000000005</v>
      </c>
      <c r="N24">
        <f t="shared" si="3"/>
        <v>901.07150000000047</v>
      </c>
      <c r="O24">
        <f t="shared" si="4"/>
        <v>2.6338073953792161E-3</v>
      </c>
      <c r="R24" s="10" t="s">
        <v>46</v>
      </c>
      <c r="S24">
        <f t="shared" si="0"/>
        <v>2.6338073953792161E-3</v>
      </c>
      <c r="T24">
        <f t="shared" si="1"/>
        <v>1.1787580537266208E-2</v>
      </c>
      <c r="U24">
        <f t="shared" si="5"/>
        <v>4.2362545295800084E-3</v>
      </c>
      <c r="V24">
        <f t="shared" si="6"/>
        <v>6.2461397877129751E-3</v>
      </c>
      <c r="W24">
        <f t="shared" si="7"/>
        <v>1.4131967345476441E-2</v>
      </c>
      <c r="X24">
        <f t="shared" si="8"/>
        <v>7.640577628357681E-3</v>
      </c>
      <c r="Y24">
        <f t="shared" si="9"/>
        <v>1.4645165639925404E-2</v>
      </c>
    </row>
    <row r="25" spans="2:25" ht="24">
      <c r="B25" s="5">
        <v>9</v>
      </c>
      <c r="C25" s="6" t="s">
        <v>47</v>
      </c>
      <c r="D25" s="6">
        <v>2.62</v>
      </c>
      <c r="E25" s="7">
        <v>1291.2039</v>
      </c>
      <c r="F25" s="10"/>
      <c r="G25" s="5">
        <v>9</v>
      </c>
      <c r="H25" s="6" t="s">
        <v>47</v>
      </c>
      <c r="I25" s="6">
        <v>2.76</v>
      </c>
      <c r="J25" s="7">
        <v>1371.8878</v>
      </c>
      <c r="L25" s="6" t="s">
        <v>47</v>
      </c>
      <c r="M25">
        <f t="shared" si="2"/>
        <v>337.64630000000011</v>
      </c>
      <c r="N25">
        <f t="shared" si="3"/>
        <v>359.91399999999999</v>
      </c>
      <c r="O25">
        <f t="shared" si="4"/>
        <v>1.2858111130268994E-2</v>
      </c>
      <c r="R25" s="6" t="s">
        <v>47</v>
      </c>
      <c r="S25">
        <f>O25</f>
        <v>1.2858111130268994E-2</v>
      </c>
      <c r="T25">
        <f>O47</f>
        <v>3.5538086984311504E-2</v>
      </c>
      <c r="U25">
        <f t="shared" si="5"/>
        <v>2.2169099793251046E-2</v>
      </c>
      <c r="V25">
        <f t="shared" si="6"/>
        <v>2.8485460135983003E-2</v>
      </c>
      <c r="W25">
        <f t="shared" si="7"/>
        <v>4.705909664442981E-2</v>
      </c>
      <c r="X25">
        <f t="shared" si="8"/>
        <v>3.3199152995628353E-2</v>
      </c>
      <c r="Y25">
        <f t="shared" si="9"/>
        <v>5.171458751665834E-2</v>
      </c>
    </row>
    <row r="26" spans="2:25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4">
      <c r="B28" s="9">
        <v>1</v>
      </c>
      <c r="C28" s="10" t="s">
        <v>43</v>
      </c>
      <c r="D28" s="10">
        <v>3.05</v>
      </c>
      <c r="E28" s="11">
        <v>1798.7207000000001</v>
      </c>
      <c r="G28" s="9">
        <v>1</v>
      </c>
      <c r="H28" s="10" t="s">
        <v>43</v>
      </c>
      <c r="I28" s="10">
        <v>2.92</v>
      </c>
      <c r="J28" s="11">
        <v>1749.8197</v>
      </c>
    </row>
    <row r="29" spans="2:25" ht="24">
      <c r="B29" s="9">
        <v>2</v>
      </c>
      <c r="C29" s="10" t="s">
        <v>44</v>
      </c>
      <c r="D29" s="10">
        <v>0.93</v>
      </c>
      <c r="E29" s="11">
        <v>547.5394</v>
      </c>
      <c r="G29" s="9">
        <v>2</v>
      </c>
      <c r="H29" s="10" t="s">
        <v>44</v>
      </c>
      <c r="I29" s="10">
        <v>0.83</v>
      </c>
      <c r="J29" s="11">
        <v>499.78359999999998</v>
      </c>
    </row>
    <row r="30" spans="2:25" ht="24">
      <c r="B30" s="9">
        <v>3</v>
      </c>
      <c r="C30" s="10" t="s">
        <v>39</v>
      </c>
      <c r="D30" s="10">
        <v>3.18</v>
      </c>
      <c r="E30" s="11">
        <v>1871.3978</v>
      </c>
      <c r="G30" s="9">
        <v>3</v>
      </c>
      <c r="H30" s="10" t="s">
        <v>39</v>
      </c>
      <c r="I30" s="10">
        <v>3.06</v>
      </c>
      <c r="J30" s="11">
        <v>1833.4481000000001</v>
      </c>
    </row>
    <row r="31" spans="2:25" ht="24">
      <c r="B31" s="9">
        <v>4</v>
      </c>
      <c r="C31" s="10" t="s">
        <v>42</v>
      </c>
      <c r="D31" s="10">
        <v>4.83</v>
      </c>
      <c r="E31" s="11">
        <v>2848.1048000000001</v>
      </c>
      <c r="G31" s="9">
        <v>4</v>
      </c>
      <c r="H31" s="10" t="s">
        <v>42</v>
      </c>
      <c r="I31" s="10">
        <v>4.75</v>
      </c>
      <c r="J31" s="11">
        <v>2842.3334</v>
      </c>
    </row>
    <row r="32" spans="2:25" ht="24">
      <c r="B32" s="9">
        <v>5</v>
      </c>
      <c r="C32" s="10" t="s">
        <v>32</v>
      </c>
      <c r="D32" s="10">
        <v>5.43</v>
      </c>
      <c r="E32" s="11">
        <v>3196.6417999999999</v>
      </c>
      <c r="G32" s="9">
        <v>5</v>
      </c>
      <c r="H32" s="10" t="s">
        <v>32</v>
      </c>
      <c r="I32" s="10">
        <v>5.32</v>
      </c>
      <c r="J32" s="11">
        <v>3186.2453</v>
      </c>
    </row>
    <row r="33" spans="2:15" ht="24">
      <c r="B33" s="9">
        <v>6</v>
      </c>
      <c r="C33" s="10" t="s">
        <v>40</v>
      </c>
      <c r="D33" s="10">
        <v>8.81</v>
      </c>
      <c r="E33" s="11">
        <v>5192.8887999999997</v>
      </c>
      <c r="G33" s="9">
        <v>6</v>
      </c>
      <c r="H33" s="10" t="s">
        <v>40</v>
      </c>
      <c r="I33" s="10">
        <v>8.08</v>
      </c>
      <c r="J33" s="11">
        <v>4838.8752999999997</v>
      </c>
    </row>
    <row r="34" spans="2:15" ht="24">
      <c r="B34" s="9">
        <v>7</v>
      </c>
      <c r="C34" s="10" t="s">
        <v>45</v>
      </c>
      <c r="D34" s="10">
        <v>8.7799999999999994</v>
      </c>
      <c r="E34" s="11">
        <v>5173.3589000000002</v>
      </c>
      <c r="G34" s="9">
        <v>7</v>
      </c>
      <c r="H34" s="10" t="s">
        <v>45</v>
      </c>
      <c r="I34" s="10">
        <v>7.88</v>
      </c>
      <c r="J34" s="11">
        <v>4719.6859000000004</v>
      </c>
    </row>
    <row r="35" spans="2:15" ht="24">
      <c r="B35" s="9">
        <v>8</v>
      </c>
      <c r="C35" s="10" t="s">
        <v>46</v>
      </c>
      <c r="D35" s="10">
        <v>8.2200000000000006</v>
      </c>
      <c r="E35" s="11">
        <v>4845.5186000000003</v>
      </c>
      <c r="G35" s="9">
        <v>8</v>
      </c>
      <c r="H35" s="10" t="s">
        <v>46</v>
      </c>
      <c r="I35" s="10">
        <v>8.27</v>
      </c>
      <c r="J35" s="11">
        <v>4953.0577000000003</v>
      </c>
    </row>
    <row r="36" spans="2:15" ht="24">
      <c r="B36" s="5">
        <v>9</v>
      </c>
      <c r="C36" s="6" t="s">
        <v>47</v>
      </c>
      <c r="D36" s="6">
        <v>2.76</v>
      </c>
      <c r="E36" s="7">
        <v>1628.8502000000001</v>
      </c>
      <c r="G36" s="5">
        <v>9</v>
      </c>
      <c r="H36" s="6" t="s">
        <v>47</v>
      </c>
      <c r="I36" s="6">
        <v>2.89</v>
      </c>
      <c r="J36" s="7">
        <v>1731.8018</v>
      </c>
    </row>
    <row r="37" spans="2:15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4">
      <c r="B39" s="9">
        <v>1</v>
      </c>
      <c r="C39" s="10" t="s">
        <v>43</v>
      </c>
      <c r="D39" s="10">
        <v>3.71</v>
      </c>
      <c r="E39" s="11">
        <v>1410.0355999999999</v>
      </c>
      <c r="G39" s="9">
        <v>1</v>
      </c>
      <c r="H39" s="10" t="s">
        <v>43</v>
      </c>
      <c r="I39" s="10">
        <v>3.81</v>
      </c>
      <c r="J39" s="11">
        <v>1374.5907999999999</v>
      </c>
      <c r="L39" s="10" t="s">
        <v>43</v>
      </c>
      <c r="M39">
        <f t="shared" ref="M39:M47" si="10">(E50-E39)</f>
        <v>358.74420000000009</v>
      </c>
      <c r="N39">
        <f t="shared" ref="N39:N47" si="11">(J50-J39)</f>
        <v>324.67640000000006</v>
      </c>
      <c r="O39">
        <f>(N39-M39)/J50</f>
        <v>-2.0048524446302521E-2</v>
      </c>
    </row>
    <row r="40" spans="2:15" ht="24">
      <c r="B40" s="9">
        <v>2</v>
      </c>
      <c r="C40" s="10" t="s">
        <v>44</v>
      </c>
      <c r="D40" s="10">
        <v>1</v>
      </c>
      <c r="E40" s="11">
        <v>380.7405</v>
      </c>
      <c r="G40" s="9">
        <v>2</v>
      </c>
      <c r="H40" s="10" t="s">
        <v>44</v>
      </c>
      <c r="I40" s="10">
        <v>0.97</v>
      </c>
      <c r="J40" s="11">
        <v>348.18090000000001</v>
      </c>
      <c r="L40" s="10" t="s">
        <v>44</v>
      </c>
      <c r="M40">
        <f t="shared" si="10"/>
        <v>164.35940000000005</v>
      </c>
      <c r="N40">
        <f t="shared" si="11"/>
        <v>146.02999999999997</v>
      </c>
      <c r="O40">
        <f t="shared" ref="O40:O47" si="12">(N40-M40)/J51</f>
        <v>-3.7088214768229676E-2</v>
      </c>
    </row>
    <row r="41" spans="2:15" ht="24">
      <c r="B41" s="9">
        <v>3</v>
      </c>
      <c r="C41" s="10" t="s">
        <v>39</v>
      </c>
      <c r="D41" s="10">
        <v>3.6</v>
      </c>
      <c r="E41" s="11">
        <v>1367.0323000000001</v>
      </c>
      <c r="G41" s="9">
        <v>3</v>
      </c>
      <c r="H41" s="10" t="s">
        <v>39</v>
      </c>
      <c r="I41" s="10">
        <v>3.7</v>
      </c>
      <c r="J41" s="11">
        <v>1335.6244999999999</v>
      </c>
      <c r="L41" s="10" t="s">
        <v>39</v>
      </c>
      <c r="M41">
        <f t="shared" si="10"/>
        <v>519.04369999999994</v>
      </c>
      <c r="N41">
        <f t="shared" si="11"/>
        <v>511.11820000000012</v>
      </c>
      <c r="O41">
        <f t="shared" si="12"/>
        <v>-4.2916103039150116E-3</v>
      </c>
    </row>
    <row r="42" spans="2:15" ht="24">
      <c r="B42" s="9">
        <v>4</v>
      </c>
      <c r="C42" s="10" t="s">
        <v>42</v>
      </c>
      <c r="D42" s="10">
        <v>5.75</v>
      </c>
      <c r="E42" s="11">
        <v>2187.5974000000001</v>
      </c>
      <c r="G42" s="9">
        <v>4</v>
      </c>
      <c r="H42" s="10" t="s">
        <v>42</v>
      </c>
      <c r="I42" s="10">
        <v>6.04</v>
      </c>
      <c r="J42" s="11">
        <v>2179.0068000000001</v>
      </c>
      <c r="L42" s="10" t="s">
        <v>42</v>
      </c>
      <c r="M42">
        <f t="shared" si="10"/>
        <v>647.67990000000009</v>
      </c>
      <c r="N42">
        <f t="shared" si="11"/>
        <v>661.52520000000004</v>
      </c>
      <c r="O42">
        <f t="shared" si="12"/>
        <v>4.8741925808263916E-3</v>
      </c>
    </row>
    <row r="43" spans="2:15" ht="24">
      <c r="B43" s="9">
        <v>5</v>
      </c>
      <c r="C43" s="10" t="s">
        <v>32</v>
      </c>
      <c r="D43" s="10">
        <v>7.02</v>
      </c>
      <c r="E43" s="11">
        <v>2670.4144999999999</v>
      </c>
      <c r="G43" s="9">
        <v>5</v>
      </c>
      <c r="H43" s="10" t="s">
        <v>32</v>
      </c>
      <c r="I43" s="10">
        <v>7.36</v>
      </c>
      <c r="J43" s="11">
        <v>2655.8505</v>
      </c>
      <c r="L43" s="10" t="s">
        <v>32</v>
      </c>
      <c r="M43">
        <f t="shared" si="10"/>
        <v>498.87609999999995</v>
      </c>
      <c r="N43">
        <f t="shared" si="11"/>
        <v>505.50759999999991</v>
      </c>
      <c r="O43">
        <f t="shared" si="12"/>
        <v>2.0976744140437493E-3</v>
      </c>
    </row>
    <row r="44" spans="2:15" ht="24">
      <c r="B44" s="9">
        <v>6</v>
      </c>
      <c r="C44" s="10" t="s">
        <v>40</v>
      </c>
      <c r="D44" s="10">
        <v>12.01</v>
      </c>
      <c r="E44" s="11">
        <v>4565.0402999999997</v>
      </c>
      <c r="G44" s="9">
        <v>6</v>
      </c>
      <c r="H44" s="10" t="s">
        <v>40</v>
      </c>
      <c r="I44" s="10">
        <v>11.82</v>
      </c>
      <c r="J44" s="11">
        <v>4266.1007</v>
      </c>
      <c r="L44" s="10" t="s">
        <v>40</v>
      </c>
      <c r="M44">
        <f t="shared" si="10"/>
        <v>656.30300000000079</v>
      </c>
      <c r="N44">
        <f t="shared" si="11"/>
        <v>627.48959999999988</v>
      </c>
      <c r="O44">
        <f t="shared" si="12"/>
        <v>-5.8879878031474989E-3</v>
      </c>
    </row>
    <row r="45" spans="2:15" ht="24">
      <c r="B45" s="9">
        <v>7</v>
      </c>
      <c r="C45" s="10" t="s">
        <v>45</v>
      </c>
      <c r="D45" s="10">
        <v>10.99</v>
      </c>
      <c r="E45" s="11">
        <v>4178.2313000000004</v>
      </c>
      <c r="G45" s="9">
        <v>7</v>
      </c>
      <c r="H45" s="10" t="s">
        <v>45</v>
      </c>
      <c r="I45" s="10">
        <v>10.33</v>
      </c>
      <c r="J45" s="11">
        <v>3726.4805000000001</v>
      </c>
      <c r="L45" s="10" t="s">
        <v>45</v>
      </c>
      <c r="M45">
        <f t="shared" si="10"/>
        <v>1024.8414999999995</v>
      </c>
      <c r="N45">
        <f t="shared" si="11"/>
        <v>1061.9360000000001</v>
      </c>
      <c r="O45">
        <f t="shared" si="12"/>
        <v>7.7467154329621509E-3</v>
      </c>
    </row>
    <row r="46" spans="2:15" ht="24">
      <c r="B46" s="9">
        <v>8</v>
      </c>
      <c r="C46" s="10" t="s">
        <v>46</v>
      </c>
      <c r="D46" s="10">
        <v>8.98</v>
      </c>
      <c r="E46" s="11">
        <v>3415.2482</v>
      </c>
      <c r="G46" s="9">
        <v>8</v>
      </c>
      <c r="H46" s="10" t="s">
        <v>46</v>
      </c>
      <c r="I46" s="10">
        <v>9.7100000000000009</v>
      </c>
      <c r="J46" s="11">
        <v>3501.6819</v>
      </c>
      <c r="L46" s="10" t="s">
        <v>46</v>
      </c>
      <c r="M46">
        <f t="shared" si="10"/>
        <v>1415.5289000000002</v>
      </c>
      <c r="N46">
        <f t="shared" si="11"/>
        <v>1474.1822999999999</v>
      </c>
      <c r="O46">
        <f t="shared" si="12"/>
        <v>1.1787580537266208E-2</v>
      </c>
    </row>
    <row r="47" spans="2:15" ht="24">
      <c r="B47" s="5">
        <v>9</v>
      </c>
      <c r="C47" s="6" t="s">
        <v>47</v>
      </c>
      <c r="D47" s="6">
        <v>2.93</v>
      </c>
      <c r="E47" s="7">
        <v>1115.5434</v>
      </c>
      <c r="G47" s="5">
        <v>9</v>
      </c>
      <c r="H47" s="6" t="s">
        <v>47</v>
      </c>
      <c r="I47" s="6">
        <v>3.26</v>
      </c>
      <c r="J47" s="7">
        <v>1177.2253000000001</v>
      </c>
      <c r="L47" s="6" t="s">
        <v>47</v>
      </c>
      <c r="M47">
        <f t="shared" si="10"/>
        <v>517.61329999999998</v>
      </c>
      <c r="N47">
        <f t="shared" si="11"/>
        <v>580.06399999999985</v>
      </c>
      <c r="O47">
        <f t="shared" si="12"/>
        <v>3.5538086984311504E-2</v>
      </c>
    </row>
    <row r="48" spans="2:15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4">
      <c r="B50" s="9">
        <v>1</v>
      </c>
      <c r="C50" s="10" t="s">
        <v>43</v>
      </c>
      <c r="D50" s="10">
        <v>3</v>
      </c>
      <c r="E50" s="11">
        <v>1768.7798</v>
      </c>
      <c r="G50" s="9">
        <v>1</v>
      </c>
      <c r="H50" s="10" t="s">
        <v>43</v>
      </c>
      <c r="I50" s="10">
        <v>2.83</v>
      </c>
      <c r="J50" s="11">
        <v>1699.2672</v>
      </c>
    </row>
    <row r="51" spans="2:15" ht="24">
      <c r="B51" s="9">
        <v>2</v>
      </c>
      <c r="C51" s="10" t="s">
        <v>44</v>
      </c>
      <c r="D51" s="10">
        <v>0.93</v>
      </c>
      <c r="E51" s="11">
        <v>545.09990000000005</v>
      </c>
      <c r="G51" s="9">
        <v>2</v>
      </c>
      <c r="H51" s="10" t="s">
        <v>44</v>
      </c>
      <c r="I51" s="10">
        <v>0.82</v>
      </c>
      <c r="J51" s="11">
        <v>494.21089999999998</v>
      </c>
    </row>
    <row r="52" spans="2:15" ht="24">
      <c r="B52" s="9">
        <v>3</v>
      </c>
      <c r="C52" s="10" t="s">
        <v>39</v>
      </c>
      <c r="D52" s="10">
        <v>3.2</v>
      </c>
      <c r="E52" s="11">
        <v>1886.076</v>
      </c>
      <c r="G52" s="9">
        <v>3</v>
      </c>
      <c r="H52" s="10" t="s">
        <v>39</v>
      </c>
      <c r="I52" s="10">
        <v>3.07</v>
      </c>
      <c r="J52" s="11">
        <v>1846.7427</v>
      </c>
    </row>
    <row r="53" spans="2:15" ht="24">
      <c r="B53" s="9">
        <v>4</v>
      </c>
      <c r="C53" s="10" t="s">
        <v>42</v>
      </c>
      <c r="D53" s="10">
        <v>4.8099999999999996</v>
      </c>
      <c r="E53" s="11">
        <v>2835.2773000000002</v>
      </c>
      <c r="G53" s="9">
        <v>4</v>
      </c>
      <c r="H53" s="10" t="s">
        <v>42</v>
      </c>
      <c r="I53" s="10">
        <v>4.72</v>
      </c>
      <c r="J53" s="11">
        <v>2840.5320000000002</v>
      </c>
    </row>
    <row r="54" spans="2:15" ht="24">
      <c r="B54" s="9">
        <v>5</v>
      </c>
      <c r="C54" s="10" t="s">
        <v>32</v>
      </c>
      <c r="D54" s="10">
        <v>5.38</v>
      </c>
      <c r="E54" s="11">
        <v>3169.2905999999998</v>
      </c>
      <c r="G54" s="9">
        <v>5</v>
      </c>
      <c r="H54" s="10" t="s">
        <v>32</v>
      </c>
      <c r="I54" s="10">
        <v>5.26</v>
      </c>
      <c r="J54" s="11">
        <v>3161.3580999999999</v>
      </c>
    </row>
    <row r="55" spans="2:15" ht="24">
      <c r="B55" s="9">
        <v>6</v>
      </c>
      <c r="C55" s="10" t="s">
        <v>40</v>
      </c>
      <c r="D55" s="10">
        <v>8.8699999999999992</v>
      </c>
      <c r="E55" s="11">
        <v>5221.3433000000005</v>
      </c>
      <c r="G55" s="9">
        <v>6</v>
      </c>
      <c r="H55" s="10" t="s">
        <v>40</v>
      </c>
      <c r="I55" s="10">
        <v>8.14</v>
      </c>
      <c r="J55" s="11">
        <v>4893.5902999999998</v>
      </c>
    </row>
    <row r="56" spans="2:15" ht="24">
      <c r="B56" s="9">
        <v>7</v>
      </c>
      <c r="C56" s="10" t="s">
        <v>45</v>
      </c>
      <c r="D56" s="10">
        <v>8.83</v>
      </c>
      <c r="E56" s="11">
        <v>5203.0727999999999</v>
      </c>
      <c r="G56" s="9">
        <v>7</v>
      </c>
      <c r="H56" s="10" t="s">
        <v>45</v>
      </c>
      <c r="I56" s="10">
        <v>7.96</v>
      </c>
      <c r="J56" s="11">
        <v>4788.4165000000003</v>
      </c>
    </row>
    <row r="57" spans="2:15" ht="24">
      <c r="B57" s="9">
        <v>8</v>
      </c>
      <c r="C57" s="10" t="s">
        <v>46</v>
      </c>
      <c r="D57" s="10">
        <v>8.1999999999999993</v>
      </c>
      <c r="E57" s="11">
        <v>4830.7771000000002</v>
      </c>
      <c r="G57" s="9">
        <v>8</v>
      </c>
      <c r="H57" s="10" t="s">
        <v>46</v>
      </c>
      <c r="I57" s="10">
        <v>8.2799999999999994</v>
      </c>
      <c r="J57" s="11">
        <v>4975.8642</v>
      </c>
    </row>
    <row r="58" spans="2:15" ht="24">
      <c r="B58" s="5">
        <v>9</v>
      </c>
      <c r="C58" s="6" t="s">
        <v>47</v>
      </c>
      <c r="D58" s="6">
        <v>2.77</v>
      </c>
      <c r="E58" s="7">
        <v>1633.1567</v>
      </c>
      <c r="G58" s="5">
        <v>9</v>
      </c>
      <c r="H58" s="6" t="s">
        <v>47</v>
      </c>
      <c r="I58" s="6">
        <v>2.92</v>
      </c>
      <c r="J58" s="7">
        <v>1757.2892999999999</v>
      </c>
    </row>
    <row r="59" spans="2:15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4">
      <c r="B61" s="9">
        <v>1</v>
      </c>
      <c r="C61" s="10" t="s">
        <v>43</v>
      </c>
      <c r="D61" s="10">
        <v>3.88</v>
      </c>
      <c r="E61" s="11">
        <v>1326.1086</v>
      </c>
      <c r="G61" s="9">
        <v>1</v>
      </c>
      <c r="H61" s="10" t="s">
        <v>43</v>
      </c>
      <c r="I61" s="10">
        <v>4.08</v>
      </c>
      <c r="J61" s="11">
        <v>1300.7731000000001</v>
      </c>
      <c r="L61" s="10" t="s">
        <v>43</v>
      </c>
      <c r="M61">
        <f t="shared" ref="M61:M69" si="13">(E72-E61)</f>
        <v>454.13419999999996</v>
      </c>
      <c r="N61">
        <f t="shared" ref="N61:N69" si="14">(J72-J61)</f>
        <v>411.69379999999978</v>
      </c>
      <c r="O61">
        <f t="shared" ref="O61:O69" si="15">(N61-M61)/J72</f>
        <v>-2.4783194349625202E-2</v>
      </c>
    </row>
    <row r="62" spans="2:15" ht="24">
      <c r="B62" s="9">
        <v>2</v>
      </c>
      <c r="C62" s="10" t="s">
        <v>44</v>
      </c>
      <c r="D62" s="10">
        <v>1.02</v>
      </c>
      <c r="E62" s="11">
        <v>346.98750000000001</v>
      </c>
      <c r="G62" s="9">
        <v>2</v>
      </c>
      <c r="H62" s="10" t="s">
        <v>44</v>
      </c>
      <c r="I62" s="10">
        <v>0.99</v>
      </c>
      <c r="J62" s="11">
        <v>315.56420000000003</v>
      </c>
      <c r="L62" s="10" t="s">
        <v>44</v>
      </c>
      <c r="M62">
        <f t="shared" si="13"/>
        <v>206.94969999999995</v>
      </c>
      <c r="N62">
        <f t="shared" si="14"/>
        <v>186.91299999999995</v>
      </c>
      <c r="O62">
        <f t="shared" si="15"/>
        <v>-3.9875839142552133E-2</v>
      </c>
    </row>
    <row r="63" spans="2:15" ht="24">
      <c r="B63" s="9">
        <v>3</v>
      </c>
      <c r="C63" s="10" t="s">
        <v>39</v>
      </c>
      <c r="D63" s="10">
        <v>3.63</v>
      </c>
      <c r="E63" s="11">
        <v>1239.7865999999999</v>
      </c>
      <c r="G63" s="9">
        <v>3</v>
      </c>
      <c r="H63" s="10" t="s">
        <v>39</v>
      </c>
      <c r="I63" s="10">
        <v>3.79</v>
      </c>
      <c r="J63" s="11">
        <v>1208.2481</v>
      </c>
      <c r="L63" s="10" t="s">
        <v>39</v>
      </c>
      <c r="M63">
        <f t="shared" si="13"/>
        <v>660.57860000000005</v>
      </c>
      <c r="N63">
        <f t="shared" si="14"/>
        <v>656.46820000000002</v>
      </c>
      <c r="O63">
        <f t="shared" si="15"/>
        <v>-2.2043031425209437E-3</v>
      </c>
    </row>
    <row r="64" spans="2:15" ht="24">
      <c r="B64" s="9">
        <v>4</v>
      </c>
      <c r="C64" s="10" t="s">
        <v>42</v>
      </c>
      <c r="D64" s="10">
        <v>5.87</v>
      </c>
      <c r="E64" s="11">
        <v>2003.1981000000001</v>
      </c>
      <c r="G64" s="9">
        <v>4</v>
      </c>
      <c r="H64" s="10" t="s">
        <v>42</v>
      </c>
      <c r="I64" s="10">
        <v>6.26</v>
      </c>
      <c r="J64" s="11">
        <v>1994.6733999999999</v>
      </c>
      <c r="L64" s="10" t="s">
        <v>42</v>
      </c>
      <c r="M64">
        <f t="shared" si="13"/>
        <v>832.92160000000013</v>
      </c>
      <c r="N64">
        <f t="shared" si="14"/>
        <v>842.51750000000015</v>
      </c>
      <c r="O64">
        <f t="shared" si="15"/>
        <v>3.3821834124732417E-3</v>
      </c>
    </row>
    <row r="65" spans="2:15" ht="24">
      <c r="B65" s="9">
        <v>5</v>
      </c>
      <c r="C65" s="10" t="s">
        <v>32</v>
      </c>
      <c r="D65" s="10">
        <v>7.37</v>
      </c>
      <c r="E65" s="11">
        <v>2517.6507999999999</v>
      </c>
      <c r="G65" s="9">
        <v>5</v>
      </c>
      <c r="H65" s="10" t="s">
        <v>32</v>
      </c>
      <c r="I65" s="10">
        <v>7.86</v>
      </c>
      <c r="J65" s="11">
        <v>2504.6673000000001</v>
      </c>
      <c r="L65" s="10" t="s">
        <v>32</v>
      </c>
      <c r="M65">
        <f t="shared" si="13"/>
        <v>645.26180000000022</v>
      </c>
      <c r="N65">
        <f t="shared" si="14"/>
        <v>647.96099999999979</v>
      </c>
      <c r="O65">
        <f t="shared" si="15"/>
        <v>8.5617451318303656E-4</v>
      </c>
    </row>
    <row r="66" spans="2:15" ht="24">
      <c r="B66" s="9">
        <v>6</v>
      </c>
      <c r="C66" s="10" t="s">
        <v>40</v>
      </c>
      <c r="D66" s="10">
        <v>12.95</v>
      </c>
      <c r="E66" s="11">
        <v>4420.0151999999998</v>
      </c>
      <c r="G66" s="9">
        <v>6</v>
      </c>
      <c r="H66" s="10" t="s">
        <v>40</v>
      </c>
      <c r="I66" s="10">
        <v>12.95</v>
      </c>
      <c r="J66" s="11">
        <v>4126.0910000000003</v>
      </c>
      <c r="L66" s="10" t="s">
        <v>40</v>
      </c>
      <c r="M66">
        <f t="shared" si="13"/>
        <v>825.63119999999981</v>
      </c>
      <c r="N66">
        <f t="shared" si="14"/>
        <v>778.17119999999977</v>
      </c>
      <c r="O66">
        <f t="shared" si="15"/>
        <v>-9.6772966176237544E-3</v>
      </c>
    </row>
    <row r="67" spans="2:15" ht="24">
      <c r="B67" s="9">
        <v>7</v>
      </c>
      <c r="C67" s="10" t="s">
        <v>45</v>
      </c>
      <c r="D67" s="10">
        <v>11.45</v>
      </c>
      <c r="E67" s="11">
        <v>3908.4503</v>
      </c>
      <c r="G67" s="9">
        <v>7</v>
      </c>
      <c r="H67" s="10" t="s">
        <v>45</v>
      </c>
      <c r="I67" s="10">
        <v>10.87</v>
      </c>
      <c r="J67" s="11">
        <v>3461.5956000000001</v>
      </c>
      <c r="L67" s="10" t="s">
        <v>45</v>
      </c>
      <c r="M67">
        <f t="shared" si="13"/>
        <v>1309.1379000000002</v>
      </c>
      <c r="N67">
        <f t="shared" si="14"/>
        <v>1313.1702</v>
      </c>
      <c r="O67">
        <f t="shared" si="15"/>
        <v>8.4450215338307275E-4</v>
      </c>
    </row>
    <row r="68" spans="2:15" ht="24">
      <c r="B68" s="9">
        <v>8</v>
      </c>
      <c r="C68" s="10" t="s">
        <v>46</v>
      </c>
      <c r="D68" s="10">
        <v>8.9700000000000006</v>
      </c>
      <c r="E68" s="11">
        <v>3061.4931999999999</v>
      </c>
      <c r="G68" s="9">
        <v>8</v>
      </c>
      <c r="H68" s="10" t="s">
        <v>46</v>
      </c>
      <c r="I68" s="10">
        <v>9.91</v>
      </c>
      <c r="J68" s="11">
        <v>3155.5601999999999</v>
      </c>
      <c r="L68" s="10" t="s">
        <v>46</v>
      </c>
      <c r="M68">
        <f t="shared" si="13"/>
        <v>1763.8424000000005</v>
      </c>
      <c r="N68">
        <f t="shared" si="14"/>
        <v>1784.7709000000004</v>
      </c>
      <c r="O68">
        <f t="shared" si="15"/>
        <v>4.2362545295800084E-3</v>
      </c>
    </row>
    <row r="69" spans="2:15" ht="24">
      <c r="B69" s="5">
        <v>9</v>
      </c>
      <c r="C69" s="6" t="s">
        <v>47</v>
      </c>
      <c r="D69" s="6">
        <v>2.87</v>
      </c>
      <c r="E69" s="7">
        <v>978.255</v>
      </c>
      <c r="G69" s="5">
        <v>9</v>
      </c>
      <c r="H69" s="6" t="s">
        <v>47</v>
      </c>
      <c r="I69" s="6">
        <v>3.27</v>
      </c>
      <c r="J69" s="7">
        <v>1042.8009</v>
      </c>
      <c r="L69" s="6" t="s">
        <v>47</v>
      </c>
      <c r="M69">
        <f t="shared" si="13"/>
        <v>652.4129999999999</v>
      </c>
      <c r="N69">
        <f t="shared" si="14"/>
        <v>690.84640000000013</v>
      </c>
      <c r="O69">
        <f t="shared" si="15"/>
        <v>2.2169099793251046E-2</v>
      </c>
    </row>
    <row r="70" spans="2:15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4">
      <c r="B72" s="9">
        <v>1</v>
      </c>
      <c r="C72" s="10" t="s">
        <v>43</v>
      </c>
      <c r="D72" s="10">
        <v>3.02</v>
      </c>
      <c r="E72" s="11">
        <v>1780.2428</v>
      </c>
      <c r="G72" s="9">
        <v>1</v>
      </c>
      <c r="H72" s="10" t="s">
        <v>43</v>
      </c>
      <c r="I72" s="10">
        <v>2.85</v>
      </c>
      <c r="J72" s="11">
        <v>1712.4668999999999</v>
      </c>
    </row>
    <row r="73" spans="2:15" ht="24">
      <c r="B73" s="9">
        <v>2</v>
      </c>
      <c r="C73" s="10" t="s">
        <v>44</v>
      </c>
      <c r="D73" s="10">
        <v>0.94</v>
      </c>
      <c r="E73" s="11">
        <v>553.93719999999996</v>
      </c>
      <c r="G73" s="9">
        <v>2</v>
      </c>
      <c r="H73" s="10" t="s">
        <v>44</v>
      </c>
      <c r="I73" s="10">
        <v>0.84</v>
      </c>
      <c r="J73" s="11">
        <v>502.47719999999998</v>
      </c>
    </row>
    <row r="74" spans="2:15" ht="24">
      <c r="B74" s="9">
        <v>3</v>
      </c>
      <c r="C74" s="10" t="s">
        <v>39</v>
      </c>
      <c r="D74" s="10">
        <v>3.22</v>
      </c>
      <c r="E74" s="11">
        <v>1900.3652</v>
      </c>
      <c r="G74" s="9">
        <v>3</v>
      </c>
      <c r="H74" s="10" t="s">
        <v>39</v>
      </c>
      <c r="I74" s="10">
        <v>3.11</v>
      </c>
      <c r="J74" s="11">
        <v>1864.7163</v>
      </c>
    </row>
    <row r="75" spans="2:15" ht="24">
      <c r="B75" s="9">
        <v>4</v>
      </c>
      <c r="C75" s="10" t="s">
        <v>42</v>
      </c>
      <c r="D75" s="10">
        <v>4.8</v>
      </c>
      <c r="E75" s="11">
        <v>2836.1197000000002</v>
      </c>
      <c r="G75" s="9">
        <v>4</v>
      </c>
      <c r="H75" s="10" t="s">
        <v>42</v>
      </c>
      <c r="I75" s="10">
        <v>4.72</v>
      </c>
      <c r="J75" s="11">
        <v>2837.1909000000001</v>
      </c>
    </row>
    <row r="76" spans="2:15" ht="24">
      <c r="B76" s="9">
        <v>5</v>
      </c>
      <c r="C76" s="10" t="s">
        <v>32</v>
      </c>
      <c r="D76" s="10">
        <v>5.36</v>
      </c>
      <c r="E76" s="11">
        <v>3162.9126000000001</v>
      </c>
      <c r="G76" s="9">
        <v>5</v>
      </c>
      <c r="H76" s="10" t="s">
        <v>32</v>
      </c>
      <c r="I76" s="10">
        <v>5.25</v>
      </c>
      <c r="J76" s="11">
        <v>3152.6282999999999</v>
      </c>
    </row>
    <row r="77" spans="2:15" ht="24">
      <c r="B77" s="9">
        <v>6</v>
      </c>
      <c r="C77" s="10" t="s">
        <v>40</v>
      </c>
      <c r="D77" s="10">
        <v>8.89</v>
      </c>
      <c r="E77" s="11">
        <v>5245.6463999999996</v>
      </c>
      <c r="G77" s="9">
        <v>6</v>
      </c>
      <c r="H77" s="10" t="s">
        <v>40</v>
      </c>
      <c r="I77" s="10">
        <v>8.17</v>
      </c>
      <c r="J77" s="11">
        <v>4904.2622000000001</v>
      </c>
    </row>
    <row r="78" spans="2:15" ht="24">
      <c r="B78" s="9">
        <v>7</v>
      </c>
      <c r="C78" s="10" t="s">
        <v>45</v>
      </c>
      <c r="D78" s="10">
        <v>8.84</v>
      </c>
      <c r="E78" s="11">
        <v>5217.5882000000001</v>
      </c>
      <c r="G78" s="9">
        <v>7</v>
      </c>
      <c r="H78" s="10" t="s">
        <v>45</v>
      </c>
      <c r="I78" s="10">
        <v>7.95</v>
      </c>
      <c r="J78" s="11">
        <v>4774.7658000000001</v>
      </c>
    </row>
    <row r="79" spans="2:15" ht="24">
      <c r="B79" s="9">
        <v>8</v>
      </c>
      <c r="C79" s="10" t="s">
        <v>46</v>
      </c>
      <c r="D79" s="10">
        <v>8.17</v>
      </c>
      <c r="E79" s="11">
        <v>4825.3356000000003</v>
      </c>
      <c r="G79" s="9">
        <v>8</v>
      </c>
      <c r="H79" s="10" t="s">
        <v>46</v>
      </c>
      <c r="I79" s="10">
        <v>8.23</v>
      </c>
      <c r="J79" s="11">
        <v>4940.3311000000003</v>
      </c>
    </row>
    <row r="80" spans="2:15" ht="24">
      <c r="B80" s="5">
        <v>9</v>
      </c>
      <c r="C80" s="6" t="s">
        <v>47</v>
      </c>
      <c r="D80" s="6">
        <v>2.76</v>
      </c>
      <c r="E80" s="7">
        <v>1630.6679999999999</v>
      </c>
      <c r="G80" s="5">
        <v>9</v>
      </c>
      <c r="H80" s="6" t="s">
        <v>47</v>
      </c>
      <c r="I80" s="6">
        <v>2.89</v>
      </c>
      <c r="J80" s="7">
        <v>1733.6473000000001</v>
      </c>
    </row>
    <row r="81" spans="2:15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4">
      <c r="B83" s="9">
        <v>1</v>
      </c>
      <c r="C83" s="10" t="s">
        <v>43</v>
      </c>
      <c r="D83" s="10">
        <v>3.96</v>
      </c>
      <c r="E83" s="11">
        <v>1259.0826999999999</v>
      </c>
      <c r="G83" s="9">
        <v>1</v>
      </c>
      <c r="H83" s="10" t="s">
        <v>43</v>
      </c>
      <c r="I83" s="10">
        <v>4.01</v>
      </c>
      <c r="J83" s="11">
        <v>1206.1927000000001</v>
      </c>
      <c r="L83" s="10" t="s">
        <v>43</v>
      </c>
      <c r="M83">
        <f t="shared" ref="M83:M91" si="16">(E94-E83)</f>
        <v>530.15420000000017</v>
      </c>
      <c r="N83">
        <f t="shared" ref="N83:N91" si="17">(J94-J83)</f>
        <v>499.86509999999998</v>
      </c>
      <c r="O83">
        <f t="shared" ref="O83:O91" si="18">(N83-M83)/J94</f>
        <v>-1.775385335713725E-2</v>
      </c>
    </row>
    <row r="84" spans="2:15" ht="24">
      <c r="B84" s="9">
        <v>2</v>
      </c>
      <c r="C84" s="10" t="s">
        <v>44</v>
      </c>
      <c r="D84" s="10">
        <v>1.01</v>
      </c>
      <c r="E84" s="11">
        <v>320.21010000000001</v>
      </c>
      <c r="G84" s="9">
        <v>2</v>
      </c>
      <c r="H84" s="10" t="s">
        <v>44</v>
      </c>
      <c r="I84" s="10">
        <v>0.95</v>
      </c>
      <c r="J84" s="11">
        <v>285.5102</v>
      </c>
      <c r="L84" s="10" t="s">
        <v>44</v>
      </c>
      <c r="M84">
        <f t="shared" si="16"/>
        <v>239.37569999999994</v>
      </c>
      <c r="N84">
        <f t="shared" si="17"/>
        <v>219.26620000000003</v>
      </c>
      <c r="O84">
        <f t="shared" si="18"/>
        <v>-3.9838431432214168E-2</v>
      </c>
    </row>
    <row r="85" spans="2:15" ht="24">
      <c r="B85" s="9">
        <v>3</v>
      </c>
      <c r="C85" s="10" t="s">
        <v>39</v>
      </c>
      <c r="D85" s="10">
        <v>3.63</v>
      </c>
      <c r="E85" s="11">
        <v>1154.2898</v>
      </c>
      <c r="G85" s="9">
        <v>3</v>
      </c>
      <c r="H85" s="10" t="s">
        <v>39</v>
      </c>
      <c r="I85" s="10">
        <v>3.71</v>
      </c>
      <c r="J85" s="11">
        <v>1117.4475</v>
      </c>
      <c r="L85" s="10" t="s">
        <v>39</v>
      </c>
      <c r="M85">
        <f t="shared" si="16"/>
        <v>755.77520000000004</v>
      </c>
      <c r="N85">
        <f t="shared" si="17"/>
        <v>751.56009999999992</v>
      </c>
      <c r="O85">
        <f t="shared" si="18"/>
        <v>-2.2552610272960475E-3</v>
      </c>
    </row>
    <row r="86" spans="2:15" ht="24">
      <c r="B86" s="9">
        <v>4</v>
      </c>
      <c r="C86" s="10" t="s">
        <v>42</v>
      </c>
      <c r="D86" s="10">
        <v>5.92</v>
      </c>
      <c r="E86" s="11">
        <v>1882.2996000000001</v>
      </c>
      <c r="G86" s="9">
        <v>4</v>
      </c>
      <c r="H86" s="10" t="s">
        <v>42</v>
      </c>
      <c r="I86" s="10">
        <v>6.22</v>
      </c>
      <c r="J86" s="11">
        <v>1870.9549</v>
      </c>
      <c r="L86" s="10" t="s">
        <v>42</v>
      </c>
      <c r="M86">
        <f t="shared" si="16"/>
        <v>952.39290000000005</v>
      </c>
      <c r="N86">
        <f t="shared" si="17"/>
        <v>958.69920000000025</v>
      </c>
      <c r="O86">
        <f t="shared" si="18"/>
        <v>2.2286469572377031E-3</v>
      </c>
    </row>
    <row r="87" spans="2:15" ht="24">
      <c r="B87" s="9">
        <v>5</v>
      </c>
      <c r="C87" s="10" t="s">
        <v>32</v>
      </c>
      <c r="D87" s="10">
        <v>7.55</v>
      </c>
      <c r="E87" s="11">
        <v>2403.7028</v>
      </c>
      <c r="G87" s="9">
        <v>5</v>
      </c>
      <c r="H87" s="10" t="s">
        <v>32</v>
      </c>
      <c r="I87" s="10">
        <v>7.91</v>
      </c>
      <c r="J87" s="11">
        <v>2380.3139000000001</v>
      </c>
      <c r="L87" s="10" t="s">
        <v>32</v>
      </c>
      <c r="M87">
        <f t="shared" si="16"/>
        <v>756.846</v>
      </c>
      <c r="N87">
        <f t="shared" si="17"/>
        <v>761.39100000000008</v>
      </c>
      <c r="O87">
        <f t="shared" si="18"/>
        <v>1.446666744543726E-3</v>
      </c>
    </row>
    <row r="88" spans="2:15" ht="24">
      <c r="B88" s="9">
        <v>6</v>
      </c>
      <c r="C88" s="10" t="s">
        <v>40</v>
      </c>
      <c r="D88" s="10">
        <v>13.54</v>
      </c>
      <c r="E88" s="11">
        <v>4309.5789000000004</v>
      </c>
      <c r="G88" s="9">
        <v>6</v>
      </c>
      <c r="H88" s="10" t="s">
        <v>40</v>
      </c>
      <c r="I88" s="10">
        <v>13.35</v>
      </c>
      <c r="J88" s="11">
        <v>4015.8348999999998</v>
      </c>
      <c r="L88" s="10" t="s">
        <v>40</v>
      </c>
      <c r="M88">
        <f t="shared" si="16"/>
        <v>959.64649999999983</v>
      </c>
      <c r="N88">
        <f t="shared" si="17"/>
        <v>900.92489999999998</v>
      </c>
      <c r="O88">
        <f t="shared" si="18"/>
        <v>-1.1943150039584984E-2</v>
      </c>
    </row>
    <row r="89" spans="2:15" ht="24">
      <c r="B89" s="9">
        <v>7</v>
      </c>
      <c r="C89" s="10" t="s">
        <v>45</v>
      </c>
      <c r="D89" s="10">
        <v>11.69</v>
      </c>
      <c r="E89" s="11">
        <v>3720.4094</v>
      </c>
      <c r="G89" s="9">
        <v>7</v>
      </c>
      <c r="H89" s="10" t="s">
        <v>45</v>
      </c>
      <c r="I89" s="10">
        <v>10.95</v>
      </c>
      <c r="J89" s="11">
        <v>3296.1839</v>
      </c>
      <c r="L89" s="10" t="s">
        <v>45</v>
      </c>
      <c r="M89">
        <f t="shared" si="16"/>
        <v>1497.1997999999999</v>
      </c>
      <c r="N89">
        <f t="shared" si="17"/>
        <v>1492.9345999999996</v>
      </c>
      <c r="O89">
        <f t="shared" si="18"/>
        <v>-8.9060231021643706E-4</v>
      </c>
    </row>
    <row r="90" spans="2:15" ht="24">
      <c r="B90" s="9">
        <v>8</v>
      </c>
      <c r="C90" s="10" t="s">
        <v>46</v>
      </c>
      <c r="D90" s="10">
        <v>8.9</v>
      </c>
      <c r="E90" s="11">
        <v>2832.5025999999998</v>
      </c>
      <c r="G90" s="9">
        <v>8</v>
      </c>
      <c r="H90" s="10" t="s">
        <v>46</v>
      </c>
      <c r="I90" s="10">
        <v>9.73</v>
      </c>
      <c r="J90" s="11">
        <v>2927.3721</v>
      </c>
      <c r="L90" s="10" t="s">
        <v>46</v>
      </c>
      <c r="M90">
        <f t="shared" si="16"/>
        <v>1981.5920999999998</v>
      </c>
      <c r="N90">
        <f t="shared" si="17"/>
        <v>2012.4469000000004</v>
      </c>
      <c r="O90">
        <f t="shared" si="18"/>
        <v>6.2461397877129751E-3</v>
      </c>
    </row>
    <row r="91" spans="2:15" ht="24">
      <c r="B91" s="5">
        <v>9</v>
      </c>
      <c r="C91" s="6" t="s">
        <v>47</v>
      </c>
      <c r="D91" s="6">
        <v>2.8</v>
      </c>
      <c r="E91" s="7">
        <v>892.14490000000001</v>
      </c>
      <c r="G91" s="5">
        <v>9</v>
      </c>
      <c r="H91" s="6" t="s">
        <v>47</v>
      </c>
      <c r="I91" s="6">
        <v>3.17</v>
      </c>
      <c r="J91" s="7">
        <v>953.50649999999996</v>
      </c>
      <c r="L91" s="6" t="s">
        <v>47</v>
      </c>
      <c r="M91">
        <f t="shared" si="16"/>
        <v>733.12599999999998</v>
      </c>
      <c r="N91">
        <f t="shared" si="17"/>
        <v>782.57920000000013</v>
      </c>
      <c r="O91">
        <f t="shared" si="18"/>
        <v>2.8485460135983003E-2</v>
      </c>
    </row>
    <row r="92" spans="2:15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4">
      <c r="B94" s="9">
        <v>1</v>
      </c>
      <c r="C94" s="10" t="s">
        <v>43</v>
      </c>
      <c r="D94" s="10">
        <v>3.03</v>
      </c>
      <c r="E94" s="11">
        <v>1789.2369000000001</v>
      </c>
      <c r="G94" s="9">
        <v>1</v>
      </c>
      <c r="H94" s="10" t="s">
        <v>43</v>
      </c>
      <c r="I94" s="10">
        <v>2.84</v>
      </c>
      <c r="J94" s="11">
        <v>1706.0578</v>
      </c>
    </row>
    <row r="95" spans="2:15" ht="24">
      <c r="B95" s="9">
        <v>2</v>
      </c>
      <c r="C95" s="10" t="s">
        <v>44</v>
      </c>
      <c r="D95" s="10">
        <v>0.95</v>
      </c>
      <c r="E95" s="11">
        <v>559.58579999999995</v>
      </c>
      <c r="G95" s="9">
        <v>2</v>
      </c>
      <c r="H95" s="10" t="s">
        <v>44</v>
      </c>
      <c r="I95" s="10">
        <v>0.84</v>
      </c>
      <c r="J95" s="11">
        <v>504.77640000000002</v>
      </c>
    </row>
    <row r="96" spans="2:15" ht="24">
      <c r="B96" s="9">
        <v>3</v>
      </c>
      <c r="C96" s="10" t="s">
        <v>39</v>
      </c>
      <c r="D96" s="10">
        <v>3.23</v>
      </c>
      <c r="E96" s="11">
        <v>1910.0650000000001</v>
      </c>
      <c r="G96" s="9">
        <v>3</v>
      </c>
      <c r="H96" s="10" t="s">
        <v>39</v>
      </c>
      <c r="I96" s="10">
        <v>3.11</v>
      </c>
      <c r="J96" s="11">
        <v>1869.0075999999999</v>
      </c>
    </row>
    <row r="97" spans="2:15" ht="24">
      <c r="B97" s="9">
        <v>4</v>
      </c>
      <c r="C97" s="10" t="s">
        <v>42</v>
      </c>
      <c r="D97" s="10">
        <v>4.8</v>
      </c>
      <c r="E97" s="11">
        <v>2834.6925000000001</v>
      </c>
      <c r="G97" s="9">
        <v>4</v>
      </c>
      <c r="H97" s="10" t="s">
        <v>42</v>
      </c>
      <c r="I97" s="10">
        <v>4.71</v>
      </c>
      <c r="J97" s="11">
        <v>2829.6541000000002</v>
      </c>
    </row>
    <row r="98" spans="2:15" ht="24">
      <c r="B98" s="9">
        <v>5</v>
      </c>
      <c r="C98" s="10" t="s">
        <v>32</v>
      </c>
      <c r="D98" s="10">
        <v>5.35</v>
      </c>
      <c r="E98" s="11">
        <v>3160.5488</v>
      </c>
      <c r="G98" s="9">
        <v>5</v>
      </c>
      <c r="H98" s="10" t="s">
        <v>32</v>
      </c>
      <c r="I98" s="10">
        <v>5.23</v>
      </c>
      <c r="J98" s="11">
        <v>3141.7049000000002</v>
      </c>
    </row>
    <row r="99" spans="2:15" ht="24">
      <c r="B99" s="9">
        <v>6</v>
      </c>
      <c r="C99" s="10" t="s">
        <v>40</v>
      </c>
      <c r="D99" s="10">
        <v>8.92</v>
      </c>
      <c r="E99" s="11">
        <v>5269.2254000000003</v>
      </c>
      <c r="G99" s="9">
        <v>6</v>
      </c>
      <c r="H99" s="10" t="s">
        <v>40</v>
      </c>
      <c r="I99" s="10">
        <v>8.18</v>
      </c>
      <c r="J99" s="11">
        <v>4916.7597999999998</v>
      </c>
    </row>
    <row r="100" spans="2:15" ht="24">
      <c r="B100" s="9">
        <v>7</v>
      </c>
      <c r="C100" s="10" t="s">
        <v>45</v>
      </c>
      <c r="D100" s="10">
        <v>8.83</v>
      </c>
      <c r="E100" s="11">
        <v>5217.6091999999999</v>
      </c>
      <c r="G100" s="9">
        <v>7</v>
      </c>
      <c r="H100" s="10" t="s">
        <v>45</v>
      </c>
      <c r="I100" s="10">
        <v>7.97</v>
      </c>
      <c r="J100" s="11">
        <v>4789.1184999999996</v>
      </c>
    </row>
    <row r="101" spans="2:15" ht="24">
      <c r="B101" s="9">
        <v>8</v>
      </c>
      <c r="C101" s="10" t="s">
        <v>46</v>
      </c>
      <c r="D101" s="10">
        <v>8.15</v>
      </c>
      <c r="E101" s="11">
        <v>4814.0946999999996</v>
      </c>
      <c r="G101" s="9">
        <v>8</v>
      </c>
      <c r="H101" s="10" t="s">
        <v>46</v>
      </c>
      <c r="I101" s="10">
        <v>8.2200000000000006</v>
      </c>
      <c r="J101" s="11">
        <v>4939.8190000000004</v>
      </c>
    </row>
    <row r="102" spans="2:15" ht="24">
      <c r="B102" s="5">
        <v>9</v>
      </c>
      <c r="C102" s="6" t="s">
        <v>47</v>
      </c>
      <c r="D102" s="6">
        <v>2.75</v>
      </c>
      <c r="E102" s="7">
        <v>1625.2709</v>
      </c>
      <c r="G102" s="5">
        <v>9</v>
      </c>
      <c r="H102" s="6" t="s">
        <v>47</v>
      </c>
      <c r="I102" s="6">
        <v>2.89</v>
      </c>
      <c r="J102" s="7">
        <v>1736.0857000000001</v>
      </c>
    </row>
    <row r="103" spans="2:15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4">
      <c r="B105" s="9">
        <v>1</v>
      </c>
      <c r="C105" s="10" t="s">
        <v>43</v>
      </c>
      <c r="D105" s="10">
        <v>3.98</v>
      </c>
      <c r="E105" s="11">
        <v>1178.0650000000001</v>
      </c>
      <c r="G105" s="9">
        <v>1</v>
      </c>
      <c r="H105" s="10" t="s">
        <v>43</v>
      </c>
      <c r="I105" s="10">
        <v>4.1399999999999997</v>
      </c>
      <c r="J105" s="11">
        <v>1257.4503999999999</v>
      </c>
      <c r="L105" s="10" t="s">
        <v>43</v>
      </c>
      <c r="M105">
        <f t="shared" ref="M105:M113" si="19">(E116-E105)</f>
        <v>601.94689999999991</v>
      </c>
      <c r="N105">
        <f t="shared" ref="N105:N113" si="20">(J116-J105)</f>
        <v>454.14160000000015</v>
      </c>
      <c r="O105">
        <f t="shared" ref="O105:O113" si="21">(N105-M105)/J116</f>
        <v>-8.6355451532841798E-2</v>
      </c>
    </row>
    <row r="106" spans="2:15" ht="24">
      <c r="B106" s="9">
        <v>2</v>
      </c>
      <c r="C106" s="10" t="s">
        <v>44</v>
      </c>
      <c r="D106" s="10">
        <v>0.99</v>
      </c>
      <c r="E106" s="11">
        <v>293.33370000000002</v>
      </c>
      <c r="G106" s="9">
        <v>2</v>
      </c>
      <c r="H106" s="10" t="s">
        <v>44</v>
      </c>
      <c r="I106" s="10">
        <v>1.01</v>
      </c>
      <c r="J106" s="11">
        <v>307.2482</v>
      </c>
      <c r="L106" s="10" t="s">
        <v>44</v>
      </c>
      <c r="M106">
        <f t="shared" si="19"/>
        <v>268.43420000000003</v>
      </c>
      <c r="N106">
        <f t="shared" si="20"/>
        <v>200.94880000000001</v>
      </c>
      <c r="O106">
        <f t="shared" si="21"/>
        <v>-0.13279377879050847</v>
      </c>
    </row>
    <row r="107" spans="2:15" ht="24">
      <c r="B107" s="9">
        <v>3</v>
      </c>
      <c r="C107" s="10" t="s">
        <v>39</v>
      </c>
      <c r="D107" s="10">
        <v>3.66</v>
      </c>
      <c r="E107" s="11">
        <v>1082.932</v>
      </c>
      <c r="G107" s="9">
        <v>3</v>
      </c>
      <c r="H107" s="10" t="s">
        <v>39</v>
      </c>
      <c r="I107" s="10">
        <v>3.6</v>
      </c>
      <c r="J107" s="11">
        <v>1093.8124</v>
      </c>
      <c r="L107" s="10" t="s">
        <v>39</v>
      </c>
      <c r="M107">
        <f t="shared" si="19"/>
        <v>826.46630000000005</v>
      </c>
      <c r="N107">
        <f t="shared" si="20"/>
        <v>784.23219999999992</v>
      </c>
      <c r="O107">
        <f t="shared" si="21"/>
        <v>-2.2488337071441288E-2</v>
      </c>
    </row>
    <row r="108" spans="2:15" ht="24">
      <c r="B108" s="9">
        <v>4</v>
      </c>
      <c r="C108" s="10" t="s">
        <v>42</v>
      </c>
      <c r="D108" s="10">
        <v>6.04</v>
      </c>
      <c r="E108" s="11">
        <v>1789.4150999999999</v>
      </c>
      <c r="G108" s="9">
        <v>4</v>
      </c>
      <c r="H108" s="10" t="s">
        <v>42</v>
      </c>
      <c r="I108" s="10">
        <v>6</v>
      </c>
      <c r="J108" s="11">
        <v>1823.2797</v>
      </c>
      <c r="L108" s="10" t="s">
        <v>42</v>
      </c>
      <c r="M108">
        <f t="shared" si="19"/>
        <v>1043.0854999999999</v>
      </c>
      <c r="N108">
        <f t="shared" si="20"/>
        <v>1010.0754999999999</v>
      </c>
      <c r="O108">
        <f t="shared" si="21"/>
        <v>-1.1650498320860014E-2</v>
      </c>
    </row>
    <row r="109" spans="2:15" ht="24">
      <c r="B109" s="9">
        <v>5</v>
      </c>
      <c r="C109" s="10" t="s">
        <v>32</v>
      </c>
      <c r="D109" s="10">
        <v>7.82</v>
      </c>
      <c r="E109" s="11">
        <v>2314.7323999999999</v>
      </c>
      <c r="G109" s="9">
        <v>5</v>
      </c>
      <c r="H109" s="10" t="s">
        <v>32</v>
      </c>
      <c r="I109" s="10">
        <v>7.75</v>
      </c>
      <c r="J109" s="11">
        <v>2353.3283999999999</v>
      </c>
      <c r="L109" s="10" t="s">
        <v>32</v>
      </c>
      <c r="M109">
        <f t="shared" si="19"/>
        <v>839.44790000000012</v>
      </c>
      <c r="N109">
        <f t="shared" si="20"/>
        <v>796.16789999999992</v>
      </c>
      <c r="O109">
        <f t="shared" si="21"/>
        <v>-1.3741879931721209E-2</v>
      </c>
    </row>
    <row r="110" spans="2:15" ht="24">
      <c r="B110" s="9">
        <v>6</v>
      </c>
      <c r="C110" s="10" t="s">
        <v>40</v>
      </c>
      <c r="D110" s="10">
        <v>14.19</v>
      </c>
      <c r="E110" s="11">
        <v>4201.8352000000004</v>
      </c>
      <c r="G110" s="9">
        <v>6</v>
      </c>
      <c r="H110" s="10" t="s">
        <v>40</v>
      </c>
      <c r="I110" s="10">
        <v>13.06</v>
      </c>
      <c r="J110" s="11">
        <v>3967.2251999999999</v>
      </c>
      <c r="L110" s="10" t="s">
        <v>40</v>
      </c>
      <c r="M110">
        <f t="shared" si="19"/>
        <v>1070.2721999999994</v>
      </c>
      <c r="N110">
        <f t="shared" si="20"/>
        <v>966.44409999999971</v>
      </c>
      <c r="O110">
        <f t="shared" si="21"/>
        <v>-2.1044803306942306E-2</v>
      </c>
    </row>
    <row r="111" spans="2:15" ht="24">
      <c r="B111" s="9">
        <v>7</v>
      </c>
      <c r="C111" s="10" t="s">
        <v>45</v>
      </c>
      <c r="D111" s="10">
        <v>12.27</v>
      </c>
      <c r="E111" s="11">
        <v>3633.1046999999999</v>
      </c>
      <c r="G111" s="9">
        <v>7</v>
      </c>
      <c r="H111" s="10" t="s">
        <v>45</v>
      </c>
      <c r="I111" s="10">
        <v>10.36</v>
      </c>
      <c r="J111" s="11">
        <v>3147.3222999999998</v>
      </c>
      <c r="L111" s="10" t="s">
        <v>45</v>
      </c>
      <c r="M111">
        <f t="shared" si="19"/>
        <v>1602.8620000000001</v>
      </c>
      <c r="N111">
        <f t="shared" si="20"/>
        <v>1677.4841000000006</v>
      </c>
      <c r="O111">
        <f t="shared" si="21"/>
        <v>1.5466340784160893E-2</v>
      </c>
    </row>
    <row r="112" spans="2:15" ht="24">
      <c r="B112" s="9">
        <v>8</v>
      </c>
      <c r="C112" s="10" t="s">
        <v>46</v>
      </c>
      <c r="D112" s="10">
        <v>9.14</v>
      </c>
      <c r="E112" s="11">
        <v>2706.4045000000001</v>
      </c>
      <c r="G112" s="9">
        <v>8</v>
      </c>
      <c r="H112" s="10" t="s">
        <v>46</v>
      </c>
      <c r="I112" s="10">
        <v>9.14</v>
      </c>
      <c r="J112" s="11">
        <v>2778.1774999999998</v>
      </c>
      <c r="L112" s="10" t="s">
        <v>46</v>
      </c>
      <c r="M112">
        <f t="shared" si="19"/>
        <v>2113.2725999999998</v>
      </c>
      <c r="N112">
        <f t="shared" si="20"/>
        <v>2183.3892999999998</v>
      </c>
      <c r="O112">
        <f t="shared" si="21"/>
        <v>1.4131967345476441E-2</v>
      </c>
    </row>
    <row r="113" spans="2:15" ht="24">
      <c r="B113" s="5">
        <v>9</v>
      </c>
      <c r="C113" s="6" t="s">
        <v>47</v>
      </c>
      <c r="D113" s="6">
        <v>2.92</v>
      </c>
      <c r="E113" s="7">
        <v>864.22400000000005</v>
      </c>
      <c r="G113" s="5">
        <v>9</v>
      </c>
      <c r="H113" s="6" t="s">
        <v>47</v>
      </c>
      <c r="I113" s="6">
        <v>2.94</v>
      </c>
      <c r="J113" s="7">
        <v>894.35550000000001</v>
      </c>
      <c r="L113" s="6" t="s">
        <v>47</v>
      </c>
      <c r="M113">
        <f t="shared" si="19"/>
        <v>772.2296</v>
      </c>
      <c r="N113">
        <f t="shared" si="20"/>
        <v>854.53059999999994</v>
      </c>
      <c r="O113">
        <f t="shared" si="21"/>
        <v>4.705909664442981E-2</v>
      </c>
    </row>
    <row r="114" spans="2:15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4">
      <c r="B116" s="9">
        <v>1</v>
      </c>
      <c r="C116" s="10" t="s">
        <v>43</v>
      </c>
      <c r="D116" s="10">
        <v>3.01</v>
      </c>
      <c r="E116" s="11">
        <v>1780.0119</v>
      </c>
      <c r="G116" s="9">
        <v>1</v>
      </c>
      <c r="H116" s="10" t="s">
        <v>43</v>
      </c>
      <c r="I116" s="10">
        <v>2.84</v>
      </c>
      <c r="J116" s="11">
        <v>1711.5920000000001</v>
      </c>
    </row>
    <row r="117" spans="2:15" ht="24">
      <c r="B117" s="9">
        <v>2</v>
      </c>
      <c r="C117" s="10" t="s">
        <v>44</v>
      </c>
      <c r="D117" s="10">
        <v>0.95</v>
      </c>
      <c r="E117" s="11">
        <v>561.76790000000005</v>
      </c>
      <c r="G117" s="9">
        <v>2</v>
      </c>
      <c r="H117" s="10" t="s">
        <v>44</v>
      </c>
      <c r="I117" s="10">
        <v>0.84</v>
      </c>
      <c r="J117" s="11">
        <v>508.197</v>
      </c>
    </row>
    <row r="118" spans="2:15" ht="24">
      <c r="B118" s="9">
        <v>3</v>
      </c>
      <c r="C118" s="10" t="s">
        <v>39</v>
      </c>
      <c r="D118" s="10">
        <v>3.23</v>
      </c>
      <c r="E118" s="11">
        <v>1909.3983000000001</v>
      </c>
      <c r="G118" s="9">
        <v>3</v>
      </c>
      <c r="H118" s="10" t="s">
        <v>39</v>
      </c>
      <c r="I118" s="10">
        <v>3.11</v>
      </c>
      <c r="J118" s="11">
        <v>1878.0445999999999</v>
      </c>
    </row>
    <row r="119" spans="2:15" ht="24">
      <c r="B119" s="9">
        <v>4</v>
      </c>
      <c r="C119" s="10" t="s">
        <v>42</v>
      </c>
      <c r="D119" s="10">
        <v>4.79</v>
      </c>
      <c r="E119" s="11">
        <v>2832.5005999999998</v>
      </c>
      <c r="G119" s="9">
        <v>4</v>
      </c>
      <c r="H119" s="10" t="s">
        <v>42</v>
      </c>
      <c r="I119" s="10">
        <v>4.7</v>
      </c>
      <c r="J119" s="11">
        <v>2833.3552</v>
      </c>
    </row>
    <row r="120" spans="2:15" ht="24">
      <c r="B120" s="9">
        <v>5</v>
      </c>
      <c r="C120" s="10" t="s">
        <v>32</v>
      </c>
      <c r="D120" s="10">
        <v>5.33</v>
      </c>
      <c r="E120" s="11">
        <v>3154.1803</v>
      </c>
      <c r="G120" s="9">
        <v>5</v>
      </c>
      <c r="H120" s="10" t="s">
        <v>32</v>
      </c>
      <c r="I120" s="10">
        <v>5.22</v>
      </c>
      <c r="J120" s="11">
        <v>3149.4962999999998</v>
      </c>
    </row>
    <row r="121" spans="2:15" ht="24">
      <c r="B121" s="9">
        <v>6</v>
      </c>
      <c r="C121" s="10" t="s">
        <v>40</v>
      </c>
      <c r="D121" s="10">
        <v>8.92</v>
      </c>
      <c r="E121" s="11">
        <v>5272.1073999999999</v>
      </c>
      <c r="G121" s="9">
        <v>6</v>
      </c>
      <c r="H121" s="10" t="s">
        <v>40</v>
      </c>
      <c r="I121" s="10">
        <v>8.18</v>
      </c>
      <c r="J121" s="11">
        <v>4933.6692999999996</v>
      </c>
    </row>
    <row r="122" spans="2:15" ht="24">
      <c r="B122" s="9">
        <v>7</v>
      </c>
      <c r="C122" s="10" t="s">
        <v>45</v>
      </c>
      <c r="D122" s="10">
        <v>8.85</v>
      </c>
      <c r="E122" s="11">
        <v>5235.9666999999999</v>
      </c>
      <c r="G122" s="9">
        <v>7</v>
      </c>
      <c r="H122" s="10" t="s">
        <v>45</v>
      </c>
      <c r="I122" s="10">
        <v>8</v>
      </c>
      <c r="J122" s="11">
        <v>4824.8064000000004</v>
      </c>
    </row>
    <row r="123" spans="2:15" ht="24">
      <c r="B123" s="9">
        <v>8</v>
      </c>
      <c r="C123" s="10" t="s">
        <v>46</v>
      </c>
      <c r="D123" s="10">
        <v>8.15</v>
      </c>
      <c r="E123" s="11">
        <v>4819.6770999999999</v>
      </c>
      <c r="G123" s="9">
        <v>8</v>
      </c>
      <c r="H123" s="10" t="s">
        <v>46</v>
      </c>
      <c r="I123" s="10">
        <v>8.2200000000000006</v>
      </c>
      <c r="J123" s="11">
        <v>4961.5667999999996</v>
      </c>
    </row>
    <row r="124" spans="2:15" ht="24">
      <c r="B124" s="5">
        <v>9</v>
      </c>
      <c r="C124" s="6" t="s">
        <v>47</v>
      </c>
      <c r="D124" s="6">
        <v>2.77</v>
      </c>
      <c r="E124" s="7">
        <v>1636.4536000000001</v>
      </c>
      <c r="G124" s="5">
        <v>9</v>
      </c>
      <c r="H124" s="6" t="s">
        <v>47</v>
      </c>
      <c r="I124" s="6">
        <v>2.9</v>
      </c>
      <c r="J124" s="7">
        <v>1748.8860999999999</v>
      </c>
    </row>
    <row r="125" spans="2:15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4">
      <c r="B127" s="9">
        <v>1</v>
      </c>
      <c r="C127" s="10" t="s">
        <v>43</v>
      </c>
      <c r="D127" s="10">
        <v>4.0599999999999996</v>
      </c>
      <c r="E127" s="11">
        <v>1172.1479999999999</v>
      </c>
      <c r="G127" s="9">
        <v>1</v>
      </c>
      <c r="H127" s="10" t="s">
        <v>43</v>
      </c>
      <c r="I127" s="10">
        <v>4.17</v>
      </c>
      <c r="J127" s="11">
        <v>1163.3487</v>
      </c>
      <c r="L127" s="10" t="s">
        <v>43</v>
      </c>
      <c r="M127">
        <f t="shared" ref="M127:M135" si="22">(E138-E127)</f>
        <v>599.41340000000014</v>
      </c>
      <c r="N127">
        <f t="shared" ref="N127:N135" si="23">(J138-J127)</f>
        <v>538.78160000000003</v>
      </c>
      <c r="O127">
        <f t="shared" ref="O127:O135" si="24">(N127-M127)/J138</f>
        <v>-3.5621127242726432E-2</v>
      </c>
    </row>
    <row r="128" spans="2:15" ht="24">
      <c r="B128" s="9">
        <v>2</v>
      </c>
      <c r="C128" s="10" t="s">
        <v>44</v>
      </c>
      <c r="D128" s="10">
        <v>1.02</v>
      </c>
      <c r="E128" s="11">
        <v>293.62979999999999</v>
      </c>
      <c r="G128" s="9">
        <v>2</v>
      </c>
      <c r="H128" s="10" t="s">
        <v>44</v>
      </c>
      <c r="I128" s="10">
        <v>0.98</v>
      </c>
      <c r="J128" s="11">
        <v>274.35849999999999</v>
      </c>
      <c r="L128" s="10" t="s">
        <v>44</v>
      </c>
      <c r="M128">
        <f t="shared" si="22"/>
        <v>264.51929999999999</v>
      </c>
      <c r="N128">
        <f t="shared" si="23"/>
        <v>237.47550000000001</v>
      </c>
      <c r="O128">
        <f t="shared" si="24"/>
        <v>-5.2837052638159979E-2</v>
      </c>
    </row>
    <row r="129" spans="2:15" ht="24">
      <c r="B129" s="9">
        <v>3</v>
      </c>
      <c r="C129" s="10" t="s">
        <v>39</v>
      </c>
      <c r="D129" s="10">
        <v>3.67</v>
      </c>
      <c r="E129" s="11">
        <v>1060.0233000000001</v>
      </c>
      <c r="G129" s="9">
        <v>3</v>
      </c>
      <c r="H129" s="10" t="s">
        <v>39</v>
      </c>
      <c r="I129" s="10">
        <v>3.74</v>
      </c>
      <c r="J129" s="11">
        <v>1044.7922000000001</v>
      </c>
      <c r="L129" s="10" t="s">
        <v>39</v>
      </c>
      <c r="M129">
        <f t="shared" si="22"/>
        <v>854.97090000000003</v>
      </c>
      <c r="N129">
        <f t="shared" si="23"/>
        <v>834.50669999999991</v>
      </c>
      <c r="O129">
        <f t="shared" si="24"/>
        <v>-1.0889273654127143E-2</v>
      </c>
    </row>
    <row r="130" spans="2:15" ht="24">
      <c r="B130" s="9">
        <v>4</v>
      </c>
      <c r="C130" s="10" t="s">
        <v>42</v>
      </c>
      <c r="D130" s="10">
        <v>6.04</v>
      </c>
      <c r="E130" s="11">
        <v>1745.5608</v>
      </c>
      <c r="G130" s="9">
        <v>4</v>
      </c>
      <c r="H130" s="10" t="s">
        <v>42</v>
      </c>
      <c r="I130" s="10">
        <v>6.26</v>
      </c>
      <c r="J130" s="11">
        <v>1747.7429</v>
      </c>
      <c r="L130" s="10" t="s">
        <v>42</v>
      </c>
      <c r="M130">
        <f t="shared" si="22"/>
        <v>1079.5557999999999</v>
      </c>
      <c r="N130">
        <f t="shared" si="23"/>
        <v>1085.0002999999999</v>
      </c>
      <c r="O130">
        <f t="shared" si="24"/>
        <v>1.9219885515919912E-3</v>
      </c>
    </row>
    <row r="131" spans="2:15" ht="24">
      <c r="B131" s="9">
        <v>5</v>
      </c>
      <c r="C131" s="10" t="s">
        <v>32</v>
      </c>
      <c r="D131" s="10">
        <v>7.87</v>
      </c>
      <c r="E131" s="11">
        <v>2273.5162</v>
      </c>
      <c r="G131" s="9">
        <v>5</v>
      </c>
      <c r="H131" s="10" t="s">
        <v>32</v>
      </c>
      <c r="I131" s="10">
        <v>8.17</v>
      </c>
      <c r="J131" s="11">
        <v>2281.2264</v>
      </c>
      <c r="L131" s="10" t="s">
        <v>32</v>
      </c>
      <c r="M131">
        <f t="shared" si="22"/>
        <v>873.4036000000001</v>
      </c>
      <c r="N131">
        <f t="shared" si="23"/>
        <v>859.72280000000001</v>
      </c>
      <c r="O131">
        <f t="shared" si="24"/>
        <v>-4.3556259999366085E-3</v>
      </c>
    </row>
    <row r="132" spans="2:15" ht="24">
      <c r="B132" s="9">
        <v>6</v>
      </c>
      <c r="C132" s="10" t="s">
        <v>40</v>
      </c>
      <c r="D132" s="10">
        <v>14.43</v>
      </c>
      <c r="E132" s="11">
        <v>4169.8131999999996</v>
      </c>
      <c r="G132" s="9">
        <v>6</v>
      </c>
      <c r="H132" s="10" t="s">
        <v>40</v>
      </c>
      <c r="I132" s="10">
        <v>14</v>
      </c>
      <c r="J132" s="11">
        <v>3911.3845999999999</v>
      </c>
      <c r="L132" s="10" t="s">
        <v>40</v>
      </c>
      <c r="M132">
        <f t="shared" si="22"/>
        <v>1109.4107000000004</v>
      </c>
      <c r="N132">
        <f t="shared" si="23"/>
        <v>1019.5099000000005</v>
      </c>
      <c r="O132">
        <f t="shared" si="24"/>
        <v>-1.8232148345497939E-2</v>
      </c>
    </row>
    <row r="133" spans="2:15" ht="24">
      <c r="B133" s="9">
        <v>7</v>
      </c>
      <c r="C133" s="10" t="s">
        <v>45</v>
      </c>
      <c r="D133" s="10">
        <v>12.12</v>
      </c>
      <c r="E133" s="11">
        <v>3501.8346999999999</v>
      </c>
      <c r="G133" s="9">
        <v>7</v>
      </c>
      <c r="H133" s="10" t="s">
        <v>45</v>
      </c>
      <c r="I133" s="10">
        <v>11</v>
      </c>
      <c r="J133" s="11">
        <v>3073.2649000000001</v>
      </c>
      <c r="L133" s="10" t="s">
        <v>45</v>
      </c>
      <c r="M133">
        <f t="shared" si="22"/>
        <v>1732.2167000000004</v>
      </c>
      <c r="N133">
        <f t="shared" si="23"/>
        <v>1734.4624999999996</v>
      </c>
      <c r="O133">
        <f t="shared" si="24"/>
        <v>4.671229903757096E-4</v>
      </c>
    </row>
    <row r="134" spans="2:15" ht="24">
      <c r="B134" s="9">
        <v>8</v>
      </c>
      <c r="C134" s="10" t="s">
        <v>46</v>
      </c>
      <c r="D134" s="10">
        <v>8.98</v>
      </c>
      <c r="E134" s="11">
        <v>2595.1729999999998</v>
      </c>
      <c r="G134" s="9">
        <v>8</v>
      </c>
      <c r="H134" s="10" t="s">
        <v>46</v>
      </c>
      <c r="I134" s="10">
        <v>9.6</v>
      </c>
      <c r="J134" s="11">
        <v>2682.4463000000001</v>
      </c>
      <c r="L134" s="10" t="s">
        <v>46</v>
      </c>
      <c r="M134">
        <f t="shared" si="22"/>
        <v>2213.1914000000006</v>
      </c>
      <c r="N134">
        <f t="shared" si="23"/>
        <v>2250.8848999999996</v>
      </c>
      <c r="O134">
        <f t="shared" si="24"/>
        <v>7.640577628357681E-3</v>
      </c>
    </row>
    <row r="135" spans="2:15" ht="24">
      <c r="B135" s="5">
        <v>9</v>
      </c>
      <c r="C135" s="6" t="s">
        <v>47</v>
      </c>
      <c r="D135" s="6">
        <v>2.81</v>
      </c>
      <c r="E135" s="7">
        <v>810.76689999999996</v>
      </c>
      <c r="G135" s="5">
        <v>9</v>
      </c>
      <c r="H135" s="6" t="s">
        <v>47</v>
      </c>
      <c r="I135" s="6">
        <v>3.08</v>
      </c>
      <c r="J135" s="7">
        <v>859.60260000000005</v>
      </c>
      <c r="L135" s="6" t="s">
        <v>47</v>
      </c>
      <c r="M135">
        <f t="shared" si="22"/>
        <v>816.98349999999994</v>
      </c>
      <c r="N135">
        <f t="shared" si="23"/>
        <v>874.5560999999999</v>
      </c>
      <c r="O135">
        <f t="shared" si="24"/>
        <v>3.3199152995628353E-2</v>
      </c>
    </row>
    <row r="136" spans="2:15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4">
      <c r="B138" s="9">
        <v>1</v>
      </c>
      <c r="C138" s="10" t="s">
        <v>43</v>
      </c>
      <c r="D138" s="10">
        <v>3</v>
      </c>
      <c r="E138" s="11">
        <v>1771.5614</v>
      </c>
      <c r="G138" s="9">
        <v>1</v>
      </c>
      <c r="H138" s="10" t="s">
        <v>43</v>
      </c>
      <c r="I138" s="10">
        <v>2.83</v>
      </c>
      <c r="J138" s="11">
        <v>1702.1303</v>
      </c>
    </row>
    <row r="139" spans="2:15" ht="24">
      <c r="B139" s="9">
        <v>2</v>
      </c>
      <c r="C139" s="10" t="s">
        <v>44</v>
      </c>
      <c r="D139" s="10">
        <v>0.95</v>
      </c>
      <c r="E139" s="11">
        <v>558.14909999999998</v>
      </c>
      <c r="G139" s="9">
        <v>2</v>
      </c>
      <c r="H139" s="10" t="s">
        <v>44</v>
      </c>
      <c r="I139" s="10">
        <v>0.85</v>
      </c>
      <c r="J139" s="11">
        <v>511.834</v>
      </c>
    </row>
    <row r="140" spans="2:15" ht="24">
      <c r="B140" s="9">
        <v>3</v>
      </c>
      <c r="C140" s="10" t="s">
        <v>39</v>
      </c>
      <c r="D140" s="10">
        <v>3.24</v>
      </c>
      <c r="E140" s="11">
        <v>1914.9942000000001</v>
      </c>
      <c r="G140" s="9">
        <v>3</v>
      </c>
      <c r="H140" s="10" t="s">
        <v>39</v>
      </c>
      <c r="I140" s="10">
        <v>3.12</v>
      </c>
      <c r="J140" s="11">
        <v>1879.2989</v>
      </c>
    </row>
    <row r="141" spans="2:15" ht="24">
      <c r="B141" s="9">
        <v>4</v>
      </c>
      <c r="C141" s="10" t="s">
        <v>42</v>
      </c>
      <c r="D141" s="10">
        <v>4.78</v>
      </c>
      <c r="E141" s="11">
        <v>2825.1165999999998</v>
      </c>
      <c r="G141" s="9">
        <v>4</v>
      </c>
      <c r="H141" s="10" t="s">
        <v>42</v>
      </c>
      <c r="I141" s="10">
        <v>4.71</v>
      </c>
      <c r="J141" s="11">
        <v>2832.7431999999999</v>
      </c>
    </row>
    <row r="142" spans="2:15" ht="24">
      <c r="B142" s="9">
        <v>5</v>
      </c>
      <c r="C142" s="10" t="s">
        <v>32</v>
      </c>
      <c r="D142" s="10">
        <v>5.33</v>
      </c>
      <c r="E142" s="11">
        <v>3146.9198000000001</v>
      </c>
      <c r="G142" s="9">
        <v>5</v>
      </c>
      <c r="H142" s="10" t="s">
        <v>32</v>
      </c>
      <c r="I142" s="10">
        <v>5.22</v>
      </c>
      <c r="J142" s="11">
        <v>3140.9492</v>
      </c>
    </row>
    <row r="143" spans="2:15" ht="24">
      <c r="B143" s="9">
        <v>6</v>
      </c>
      <c r="C143" s="10" t="s">
        <v>40</v>
      </c>
      <c r="D143" s="10">
        <v>8.94</v>
      </c>
      <c r="E143" s="11">
        <v>5279.2239</v>
      </c>
      <c r="G143" s="9">
        <v>6</v>
      </c>
      <c r="H143" s="10" t="s">
        <v>40</v>
      </c>
      <c r="I143" s="10">
        <v>8.1999999999999993</v>
      </c>
      <c r="J143" s="11">
        <v>4930.8945000000003</v>
      </c>
    </row>
    <row r="144" spans="2:15" ht="24">
      <c r="B144" s="9">
        <v>7</v>
      </c>
      <c r="C144" s="10" t="s">
        <v>45</v>
      </c>
      <c r="D144" s="10">
        <v>8.86</v>
      </c>
      <c r="E144" s="11">
        <v>5234.0514000000003</v>
      </c>
      <c r="G144" s="9">
        <v>7</v>
      </c>
      <c r="H144" s="10" t="s">
        <v>45</v>
      </c>
      <c r="I144" s="10">
        <v>7.99</v>
      </c>
      <c r="J144" s="11">
        <v>4807.7273999999998</v>
      </c>
    </row>
    <row r="145" spans="2:15" ht="24">
      <c r="B145" s="9">
        <v>8</v>
      </c>
      <c r="C145" s="10" t="s">
        <v>46</v>
      </c>
      <c r="D145" s="10">
        <v>8.14</v>
      </c>
      <c r="E145" s="11">
        <v>4808.3644000000004</v>
      </c>
      <c r="G145" s="9">
        <v>8</v>
      </c>
      <c r="H145" s="10" t="s">
        <v>46</v>
      </c>
      <c r="I145" s="10">
        <v>8.1999999999999993</v>
      </c>
      <c r="J145" s="11">
        <v>4933.3311999999996</v>
      </c>
    </row>
    <row r="146" spans="2:15" ht="24">
      <c r="B146" s="5">
        <v>9</v>
      </c>
      <c r="C146" s="6" t="s">
        <v>47</v>
      </c>
      <c r="D146" s="6">
        <v>2.76</v>
      </c>
      <c r="E146" s="7">
        <v>1627.7503999999999</v>
      </c>
      <c r="G146" s="5">
        <v>9</v>
      </c>
      <c r="H146" s="6" t="s">
        <v>47</v>
      </c>
      <c r="I146" s="6">
        <v>2.88</v>
      </c>
      <c r="J146" s="7">
        <v>1734.1587</v>
      </c>
    </row>
    <row r="147" spans="2:15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4">
      <c r="B149" s="9">
        <v>1</v>
      </c>
      <c r="C149" s="10" t="s">
        <v>43</v>
      </c>
      <c r="D149" s="10">
        <v>4.08</v>
      </c>
      <c r="E149" s="11">
        <v>1119.6869999999999</v>
      </c>
      <c r="G149" s="9">
        <v>1</v>
      </c>
      <c r="H149" s="10" t="s">
        <v>43</v>
      </c>
      <c r="I149" s="10">
        <v>4.07</v>
      </c>
      <c r="J149" s="11">
        <v>1130.8968</v>
      </c>
      <c r="L149" s="10" t="s">
        <v>43</v>
      </c>
      <c r="M149">
        <f t="shared" ref="M149:M157" si="25">(E160-E149)</f>
        <v>652.37570000000005</v>
      </c>
      <c r="N149">
        <f t="shared" ref="N149:N157" si="26">(J160-J149)</f>
        <v>577.14969999999994</v>
      </c>
      <c r="O149">
        <f t="shared" ref="O149:O157" si="27">(N149-M149)/J160</f>
        <v>-4.4042126487774259E-2</v>
      </c>
    </row>
    <row r="150" spans="2:15" ht="24">
      <c r="B150" s="9">
        <v>2</v>
      </c>
      <c r="C150" s="10" t="s">
        <v>44</v>
      </c>
      <c r="D150" s="10">
        <v>1.01</v>
      </c>
      <c r="E150" s="11">
        <v>276.16300000000001</v>
      </c>
      <c r="G150" s="9">
        <v>2</v>
      </c>
      <c r="H150" s="10" t="s">
        <v>44</v>
      </c>
      <c r="I150" s="10">
        <v>0.96</v>
      </c>
      <c r="J150" s="11">
        <v>266.40600000000001</v>
      </c>
      <c r="L150" s="10" t="s">
        <v>44</v>
      </c>
      <c r="M150">
        <f t="shared" si="25"/>
        <v>284.4796</v>
      </c>
      <c r="N150">
        <f t="shared" si="26"/>
        <v>246.78130000000004</v>
      </c>
      <c r="O150">
        <f t="shared" si="27"/>
        <v>-7.3459144448820068E-2</v>
      </c>
    </row>
    <row r="151" spans="2:15" ht="24">
      <c r="B151" s="9">
        <v>3</v>
      </c>
      <c r="C151" s="10" t="s">
        <v>39</v>
      </c>
      <c r="D151" s="10">
        <v>3.75</v>
      </c>
      <c r="E151" s="11">
        <v>1029.0424</v>
      </c>
      <c r="G151" s="9">
        <v>3</v>
      </c>
      <c r="H151" s="10" t="s">
        <v>39</v>
      </c>
      <c r="I151" s="10">
        <v>3.65</v>
      </c>
      <c r="J151" s="11">
        <v>1014.8125</v>
      </c>
      <c r="L151" s="10" t="s">
        <v>39</v>
      </c>
      <c r="M151">
        <f t="shared" si="25"/>
        <v>886.76530000000002</v>
      </c>
      <c r="N151">
        <f t="shared" si="26"/>
        <v>861.83729999999991</v>
      </c>
      <c r="O151">
        <f t="shared" si="27"/>
        <v>-1.3283245494178036E-2</v>
      </c>
    </row>
    <row r="152" spans="2:15" ht="24">
      <c r="B152" s="9">
        <v>4</v>
      </c>
      <c r="C152" s="10" t="s">
        <v>42</v>
      </c>
      <c r="D152" s="10">
        <v>6.21</v>
      </c>
      <c r="E152" s="11">
        <v>1702.7206000000001</v>
      </c>
      <c r="G152" s="9">
        <v>4</v>
      </c>
      <c r="H152" s="10" t="s">
        <v>42</v>
      </c>
      <c r="I152" s="10">
        <v>6.16</v>
      </c>
      <c r="J152" s="11">
        <v>1711.4208000000001</v>
      </c>
      <c r="L152" s="10" t="s">
        <v>42</v>
      </c>
      <c r="M152">
        <f t="shared" si="25"/>
        <v>1124.0001999999999</v>
      </c>
      <c r="N152">
        <f t="shared" si="26"/>
        <v>1120.2843</v>
      </c>
      <c r="O152">
        <f t="shared" si="27"/>
        <v>-1.312248228108188E-3</v>
      </c>
    </row>
    <row r="153" spans="2:15" ht="24">
      <c r="B153" s="9">
        <v>5</v>
      </c>
      <c r="C153" s="10" t="s">
        <v>32</v>
      </c>
      <c r="D153" s="10">
        <v>8.1199999999999992</v>
      </c>
      <c r="E153" s="11">
        <v>2227.5138999999999</v>
      </c>
      <c r="G153" s="9">
        <v>5</v>
      </c>
      <c r="H153" s="10" t="s">
        <v>32</v>
      </c>
      <c r="I153" s="10">
        <v>8.02</v>
      </c>
      <c r="J153" s="11">
        <v>2228.3344999999999</v>
      </c>
      <c r="L153" s="10" t="s">
        <v>32</v>
      </c>
      <c r="M153">
        <f t="shared" si="25"/>
        <v>917.07360000000017</v>
      </c>
      <c r="N153">
        <f t="shared" si="26"/>
        <v>911.10530000000017</v>
      </c>
      <c r="O153">
        <f t="shared" si="27"/>
        <v>-1.9010716497892392E-3</v>
      </c>
    </row>
    <row r="154" spans="2:15" ht="24">
      <c r="B154" s="9">
        <v>6</v>
      </c>
      <c r="C154" s="10" t="s">
        <v>40</v>
      </c>
      <c r="D154" s="10">
        <v>14.97</v>
      </c>
      <c r="E154" s="11">
        <v>4105.4413999999997</v>
      </c>
      <c r="G154" s="9">
        <v>6</v>
      </c>
      <c r="H154" s="10" t="s">
        <v>40</v>
      </c>
      <c r="I154" s="10">
        <v>13.92</v>
      </c>
      <c r="J154" s="11">
        <v>3869.0099</v>
      </c>
      <c r="L154" s="10" t="s">
        <v>40</v>
      </c>
      <c r="M154">
        <f t="shared" si="25"/>
        <v>1177.8115000000007</v>
      </c>
      <c r="N154">
        <f t="shared" si="26"/>
        <v>1078.1616999999997</v>
      </c>
      <c r="O154">
        <f t="shared" si="27"/>
        <v>-2.0142782190939377E-2</v>
      </c>
    </row>
    <row r="155" spans="2:15" ht="24">
      <c r="B155" s="9">
        <v>7</v>
      </c>
      <c r="C155" s="10" t="s">
        <v>45</v>
      </c>
      <c r="D155" s="10">
        <v>12.64</v>
      </c>
      <c r="E155" s="11">
        <v>3466.55</v>
      </c>
      <c r="G155" s="9">
        <v>7</v>
      </c>
      <c r="H155" s="10" t="s">
        <v>45</v>
      </c>
      <c r="I155" s="10">
        <v>10.83</v>
      </c>
      <c r="J155" s="11">
        <v>3009.1984000000002</v>
      </c>
      <c r="L155" s="10" t="s">
        <v>45</v>
      </c>
      <c r="M155">
        <f t="shared" si="25"/>
        <v>1771.4706999999999</v>
      </c>
      <c r="N155">
        <f t="shared" si="26"/>
        <v>1819.2253000000001</v>
      </c>
      <c r="O155">
        <f t="shared" si="27"/>
        <v>9.890308507929867E-3</v>
      </c>
    </row>
    <row r="156" spans="2:15" ht="24">
      <c r="B156" s="9">
        <v>8</v>
      </c>
      <c r="C156" s="10" t="s">
        <v>46</v>
      </c>
      <c r="D156" s="10">
        <v>9.2799999999999994</v>
      </c>
      <c r="E156" s="11">
        <v>2545.4594999999999</v>
      </c>
      <c r="G156" s="9">
        <v>8</v>
      </c>
      <c r="H156" s="10" t="s">
        <v>46</v>
      </c>
      <c r="I156" s="10">
        <v>9.39</v>
      </c>
      <c r="J156" s="11">
        <v>2608.6322</v>
      </c>
      <c r="L156" s="10" t="s">
        <v>46</v>
      </c>
      <c r="M156">
        <f t="shared" si="25"/>
        <v>2261.2263000000003</v>
      </c>
      <c r="N156">
        <f t="shared" si="26"/>
        <v>2333.6062000000002</v>
      </c>
      <c r="O156">
        <f t="shared" si="27"/>
        <v>1.4645165639925404E-2</v>
      </c>
    </row>
    <row r="157" spans="2:15" ht="24">
      <c r="B157" s="5">
        <v>9</v>
      </c>
      <c r="C157" s="6" t="s">
        <v>47</v>
      </c>
      <c r="D157" s="6">
        <v>2.95</v>
      </c>
      <c r="E157" s="7">
        <v>807.9633</v>
      </c>
      <c r="G157" s="5">
        <v>9</v>
      </c>
      <c r="H157" s="6" t="s">
        <v>47</v>
      </c>
      <c r="I157" s="6">
        <v>3.02</v>
      </c>
      <c r="J157" s="7">
        <v>838.7269</v>
      </c>
      <c r="L157" s="6" t="s">
        <v>47</v>
      </c>
      <c r="M157">
        <f t="shared" si="25"/>
        <v>822.71210000000008</v>
      </c>
      <c r="N157">
        <f t="shared" si="26"/>
        <v>913.3184</v>
      </c>
      <c r="O157">
        <f t="shared" si="27"/>
        <v>5.171458751665834E-2</v>
      </c>
    </row>
    <row r="158" spans="2:15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4">
      <c r="B160" s="9">
        <v>1</v>
      </c>
      <c r="C160" s="10" t="s">
        <v>43</v>
      </c>
      <c r="D160" s="10">
        <v>3</v>
      </c>
      <c r="E160" s="11">
        <v>1772.0626999999999</v>
      </c>
      <c r="G160" s="9">
        <v>1</v>
      </c>
      <c r="H160" s="10" t="s">
        <v>43</v>
      </c>
      <c r="I160" s="10">
        <v>2.83</v>
      </c>
      <c r="J160" s="11">
        <v>1708.0464999999999</v>
      </c>
    </row>
    <row r="161" spans="2:10" ht="24">
      <c r="B161" s="9">
        <v>2</v>
      </c>
      <c r="C161" s="10" t="s">
        <v>44</v>
      </c>
      <c r="D161" s="10">
        <v>0.95</v>
      </c>
      <c r="E161" s="11">
        <v>560.64260000000002</v>
      </c>
      <c r="G161" s="9">
        <v>2</v>
      </c>
      <c r="H161" s="10" t="s">
        <v>44</v>
      </c>
      <c r="I161" s="10">
        <v>0.85</v>
      </c>
      <c r="J161" s="11">
        <v>513.18730000000005</v>
      </c>
    </row>
    <row r="162" spans="2:10" ht="24">
      <c r="B162" s="9">
        <v>3</v>
      </c>
      <c r="C162" s="10" t="s">
        <v>39</v>
      </c>
      <c r="D162" s="10">
        <v>3.24</v>
      </c>
      <c r="E162" s="11">
        <v>1915.8077000000001</v>
      </c>
      <c r="G162" s="9">
        <v>3</v>
      </c>
      <c r="H162" s="10" t="s">
        <v>39</v>
      </c>
      <c r="I162" s="10">
        <v>3.11</v>
      </c>
      <c r="J162" s="11">
        <v>1876.6497999999999</v>
      </c>
    </row>
    <row r="163" spans="2:10" ht="24">
      <c r="B163" s="9">
        <v>4</v>
      </c>
      <c r="C163" s="10" t="s">
        <v>42</v>
      </c>
      <c r="D163" s="10">
        <v>4.78</v>
      </c>
      <c r="E163" s="11">
        <v>2826.7208000000001</v>
      </c>
      <c r="G163" s="9">
        <v>4</v>
      </c>
      <c r="H163" s="10" t="s">
        <v>42</v>
      </c>
      <c r="I163" s="10">
        <v>4.6900000000000004</v>
      </c>
      <c r="J163" s="11">
        <v>2831.7051000000001</v>
      </c>
    </row>
    <row r="164" spans="2:10" ht="24">
      <c r="B164" s="9">
        <v>5</v>
      </c>
      <c r="C164" s="10" t="s">
        <v>32</v>
      </c>
      <c r="D164" s="10">
        <v>5.32</v>
      </c>
      <c r="E164" s="11">
        <v>3144.5875000000001</v>
      </c>
      <c r="G164" s="9">
        <v>5</v>
      </c>
      <c r="H164" s="10" t="s">
        <v>32</v>
      </c>
      <c r="I164" s="10">
        <v>5.21</v>
      </c>
      <c r="J164" s="11">
        <v>3139.4398000000001</v>
      </c>
    </row>
    <row r="165" spans="2:10" ht="24">
      <c r="B165" s="9">
        <v>6</v>
      </c>
      <c r="C165" s="10" t="s">
        <v>40</v>
      </c>
      <c r="D165" s="10">
        <v>8.94</v>
      </c>
      <c r="E165" s="11">
        <v>5283.2529000000004</v>
      </c>
      <c r="G165" s="9">
        <v>6</v>
      </c>
      <c r="H165" s="10" t="s">
        <v>40</v>
      </c>
      <c r="I165" s="10">
        <v>8.1999999999999993</v>
      </c>
      <c r="J165" s="11">
        <v>4947.1715999999997</v>
      </c>
    </row>
    <row r="166" spans="2:10" ht="24">
      <c r="B166" s="9">
        <v>7</v>
      </c>
      <c r="C166" s="10" t="s">
        <v>45</v>
      </c>
      <c r="D166" s="10">
        <v>8.8699999999999992</v>
      </c>
      <c r="E166" s="11">
        <v>5238.0207</v>
      </c>
      <c r="G166" s="9">
        <v>7</v>
      </c>
      <c r="H166" s="10" t="s">
        <v>45</v>
      </c>
      <c r="I166" s="10">
        <v>8.01</v>
      </c>
      <c r="J166" s="11">
        <v>4828.4237000000003</v>
      </c>
    </row>
    <row r="167" spans="2:10" ht="24">
      <c r="B167" s="9">
        <v>8</v>
      </c>
      <c r="C167" s="10" t="s">
        <v>46</v>
      </c>
      <c r="D167" s="10">
        <v>8.14</v>
      </c>
      <c r="E167" s="11">
        <v>4806.6858000000002</v>
      </c>
      <c r="G167" s="9">
        <v>8</v>
      </c>
      <c r="H167" s="10" t="s">
        <v>46</v>
      </c>
      <c r="I167" s="10">
        <v>8.19</v>
      </c>
      <c r="J167" s="11">
        <v>4942.2384000000002</v>
      </c>
    </row>
    <row r="168" spans="2:10" ht="24">
      <c r="B168" s="5">
        <v>9</v>
      </c>
      <c r="C168" s="6" t="s">
        <v>47</v>
      </c>
      <c r="D168" s="6">
        <v>2.76</v>
      </c>
      <c r="E168" s="7">
        <v>1630.6754000000001</v>
      </c>
      <c r="G168" s="5">
        <v>9</v>
      </c>
      <c r="H168" s="6" t="s">
        <v>47</v>
      </c>
      <c r="I168" s="6">
        <v>2.9</v>
      </c>
      <c r="J168" s="7">
        <v>1752.0453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AEA0-AFDD-4117-9EB5-9510BE48E6B0}">
  <dimension ref="A2:W96"/>
  <sheetViews>
    <sheetView tabSelected="1" topLeftCell="G1" zoomScale="141" zoomScaleNormal="125" workbookViewId="0">
      <selection activeCell="L5" sqref="L5"/>
    </sheetView>
  </sheetViews>
  <sheetFormatPr baseColWidth="10" defaultColWidth="8.83203125" defaultRowHeight="15"/>
  <cols>
    <col min="11" max="11" width="20.6640625" customWidth="1"/>
  </cols>
  <sheetData>
    <row r="2" spans="2:23">
      <c r="B2" t="s">
        <v>53</v>
      </c>
      <c r="K2">
        <f>AVERAGE(4.2992,4.2043)</f>
        <v>4.2517499999999995</v>
      </c>
    </row>
    <row r="3" spans="2:23"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  <c r="T3" t="s">
        <v>55</v>
      </c>
      <c r="U3">
        <f>_xlfn.T.INV.2T(0.05,5)</f>
        <v>2.570581835636315</v>
      </c>
      <c r="V3" t="s">
        <v>52</v>
      </c>
      <c r="W3">
        <f>(6)</f>
        <v>6</v>
      </c>
    </row>
    <row r="4" spans="2:23">
      <c r="B4" s="12" t="s">
        <v>43</v>
      </c>
      <c r="C4">
        <v>-6.2714436289308447E-3</v>
      </c>
      <c r="D4">
        <v>-4.733049544434241E-2</v>
      </c>
      <c r="E4">
        <v>-3.5169245713206544E-2</v>
      </c>
      <c r="F4">
        <v>-6.3403034869408533E-3</v>
      </c>
      <c r="G4">
        <v>-3.237124132172807E-2</v>
      </c>
      <c r="H4">
        <v>-7.1074245867091448E-2</v>
      </c>
      <c r="I4">
        <v>-7.3915526957957181E-2</v>
      </c>
      <c r="K4" s="12" t="s">
        <v>43</v>
      </c>
      <c r="L4">
        <f>AVERAGE(C4,C16,C28,C40,C88,C76)</f>
        <v>-1.1677680812495741E-3</v>
      </c>
      <c r="M4">
        <f>AVERAGE(D4,D16,D28,D40,D88,D76)</f>
        <v>-3.2333770452157302E-2</v>
      </c>
      <c r="N4">
        <f>AVERAGE(E4,E16,E28,E40,E88,E76)</f>
        <v>-2.6763718261065602E-2</v>
      </c>
      <c r="O4">
        <f>AVERAGE(F4,F16,F28,F40,F88,F76)</f>
        <v>-2.6776372460157793E-2</v>
      </c>
      <c r="P4">
        <f>AVERAGE(G4,G16,G28,G40,G88,G76)</f>
        <v>-4.2764966308411749E-2</v>
      </c>
      <c r="Q4">
        <f>AVERAGE(H4,H16,H28,H40,H88,H76)</f>
        <v>-4.7105348271829502E-2</v>
      </c>
      <c r="R4">
        <f>AVERAGE(I4,I16,I28,I40,I88,I76)</f>
        <v>-5.3641543442681877E-2</v>
      </c>
    </row>
    <row r="5" spans="2:23">
      <c r="B5" s="12" t="s">
        <v>44</v>
      </c>
      <c r="C5">
        <v>-1.3456782449741628E-3</v>
      </c>
      <c r="D5">
        <v>-4.212986197549911E-2</v>
      </c>
      <c r="E5">
        <v>-5.4341498514862294E-2</v>
      </c>
      <c r="F5">
        <v>-2.9665256683570975E-2</v>
      </c>
      <c r="G5">
        <v>-3.2735144885903032E-2</v>
      </c>
      <c r="H5">
        <v>-9.2932006404544132E-2</v>
      </c>
      <c r="I5">
        <v>-9.813531436434017E-2</v>
      </c>
      <c r="K5" s="12" t="s">
        <v>44</v>
      </c>
      <c r="L5">
        <f>AVERAGE(C5,C17,C29,C41,C89,C77)</f>
        <v>-2.3916960563407359E-3</v>
      </c>
      <c r="M5">
        <f>AVERAGE(D5,D17,D29,D41,D89,D77)</f>
        <v>-3.146814438175171E-2</v>
      </c>
      <c r="N5">
        <f>AVERAGE(E5,E17,E29,E41,E89,E77)</f>
        <v>-3.412353068564427E-2</v>
      </c>
      <c r="O5">
        <f>AVERAGE(F5,F17,F29,F41,F89,F77)</f>
        <v>-3.3809794850031272E-2</v>
      </c>
      <c r="P5">
        <f>AVERAGE(G5,G17,G29,G41,G89,G77)</f>
        <v>-4.8486374971457108E-2</v>
      </c>
      <c r="Q5">
        <f>AVERAGE(H5,H17,H29,H41,H89,H77)</f>
        <v>-6.2985585837479638E-2</v>
      </c>
      <c r="R5">
        <f>AVERAGE(I5,I17,I29,I41,I89,I77)</f>
        <v>-6.6216627329685279E-2</v>
      </c>
    </row>
    <row r="6" spans="2:23">
      <c r="B6" s="12" t="s">
        <v>39</v>
      </c>
      <c r="C6">
        <v>6.8319457271097108E-3</v>
      </c>
      <c r="D6">
        <v>-4.68800308433497E-3</v>
      </c>
      <c r="E6">
        <v>-2.4516345697390683E-3</v>
      </c>
      <c r="F6">
        <v>3.6942894193199996E-3</v>
      </c>
      <c r="G6">
        <v>-1.4695202984733402E-3</v>
      </c>
      <c r="H6">
        <v>-9.0600539051230496E-3</v>
      </c>
      <c r="I6">
        <v>-1.0538515239290121E-3</v>
      </c>
      <c r="K6" s="12" t="s">
        <v>39</v>
      </c>
      <c r="L6">
        <f>AVERAGE(C6,C18,C30,C42,C90,C78)</f>
        <v>1.3406618948477694E-3</v>
      </c>
      <c r="M6">
        <f>AVERAGE(D6,D18,D30,D42,D90,D78)</f>
        <v>-5.5521434290412971E-3</v>
      </c>
      <c r="N6">
        <f>AVERAGE(E6,E18,E30,E42,E90,E78)</f>
        <v>-5.5653807812908905E-3</v>
      </c>
      <c r="O6">
        <f>AVERAGE(F6,F18,F30,F42,F90,F78)</f>
        <v>-6.2190297076853166E-3</v>
      </c>
      <c r="P6">
        <f>AVERAGE(G6,G18,G30,G42,G90,G78)</f>
        <v>-9.8598550211994682E-3</v>
      </c>
      <c r="Q6">
        <f>AVERAGE(H6,H18,H30,H42,H90,H78)</f>
        <v>-1.2344752181284642E-2</v>
      </c>
      <c r="R6">
        <f>AVERAGE(I6,I18,I30,I42,I90,I78)</f>
        <v>-1.1500743695510759E-2</v>
      </c>
      <c r="S6" s="19"/>
    </row>
    <row r="7" spans="2:23">
      <c r="B7" t="s">
        <v>42</v>
      </c>
      <c r="C7">
        <v>4.296602179979252E-3</v>
      </c>
      <c r="D7">
        <v>-7.6409375689908711E-4</v>
      </c>
      <c r="E7">
        <v>4.5906649687171902E-3</v>
      </c>
      <c r="F7">
        <v>8.2089425252741908E-3</v>
      </c>
      <c r="G7">
        <v>1.0304859111797628E-3</v>
      </c>
      <c r="H7">
        <v>-8.1738357730432344E-3</v>
      </c>
      <c r="I7">
        <v>-3.5576616736203368E-3</v>
      </c>
      <c r="K7" t="s">
        <v>42</v>
      </c>
      <c r="L7">
        <f>AVERAGE(C7,C19,C31,C43,C91,C79)</f>
        <v>2.6179837755343238E-3</v>
      </c>
      <c r="M7">
        <f>AVERAGE(D7,D19,D31,D43,D91,D79)</f>
        <v>-1.7558907590912202E-3</v>
      </c>
      <c r="N7">
        <f>AVERAGE(E7,E19,E31,E43,E91,E79)</f>
        <v>-5.5329955774508876E-4</v>
      </c>
      <c r="O7">
        <f>AVERAGE(F7,F19,F31,F43,F91,F79)</f>
        <v>-1.972881221722813E-3</v>
      </c>
      <c r="P7">
        <f>AVERAGE(G7,G19,G31,G43,G91,G79)</f>
        <v>-5.9248595278623487E-3</v>
      </c>
      <c r="Q7">
        <f>AVERAGE(H7,H19,H31,H43,H91,H79)</f>
        <v>-7.3016438600410002E-3</v>
      </c>
      <c r="R7">
        <f>AVERAGE(I7,I19,I31,I43,I91,I79)</f>
        <v>-7.4395886989433264E-3</v>
      </c>
    </row>
    <row r="8" spans="2:23">
      <c r="B8" t="s">
        <v>32</v>
      </c>
      <c r="C8">
        <v>2.1329316717279209E-3</v>
      </c>
      <c r="D8">
        <v>1.0490980016636016E-3</v>
      </c>
      <c r="E8">
        <v>-5.4191402172283707E-4</v>
      </c>
      <c r="F8">
        <v>7.9818987366383192E-3</v>
      </c>
      <c r="G8">
        <v>9.0033336677042687E-4</v>
      </c>
      <c r="H8">
        <v>-8.552133425283966E-3</v>
      </c>
      <c r="I8">
        <v>-6.6681372194712435E-3</v>
      </c>
      <c r="K8" s="12" t="s">
        <v>32</v>
      </c>
      <c r="L8">
        <f>AVERAGE(C8,C20,C32,C44,C92,C80)</f>
        <v>2.9094847796359261E-3</v>
      </c>
      <c r="M8">
        <f>AVERAGE(D8,D20,D32,D44,D92,D80)</f>
        <v>-1.327882096706249E-3</v>
      </c>
      <c r="N8">
        <f>AVERAGE(E8,E20,E32,E44,E92,E80)</f>
        <v>-2.4865129384318576E-3</v>
      </c>
      <c r="O8">
        <f>AVERAGE(F8,F20,F32,F44,F92,F80)</f>
        <v>-1.3788921060512216E-4</v>
      </c>
      <c r="P8">
        <f>AVERAGE(G8,G20,G32,G44,G92,G80)</f>
        <v>-4.5295446055093431E-3</v>
      </c>
      <c r="Q8">
        <f>AVERAGE(H8,H20,H32,H44,H92,H80)</f>
        <v>-6.8888382264962857E-3</v>
      </c>
      <c r="R8">
        <f>AVERAGE(I8,I20,I32,I44,I92,I80)</f>
        <v>-6.2901736964925325E-3</v>
      </c>
      <c r="S8" s="19"/>
    </row>
    <row r="9" spans="2:23">
      <c r="B9" s="12" t="s">
        <v>40</v>
      </c>
      <c r="C9">
        <v>-4.1568208531774561E-3</v>
      </c>
      <c r="D9">
        <v>-6.7646327831525467E-3</v>
      </c>
      <c r="E9">
        <v>-5.1446683398509892E-3</v>
      </c>
      <c r="F9">
        <v>-1.2286695790038207E-2</v>
      </c>
      <c r="G9">
        <v>-8.0918915271792867E-3</v>
      </c>
      <c r="H9">
        <v>-9.0527511845751377E-3</v>
      </c>
      <c r="I9">
        <v>-7.8653569338739404E-3</v>
      </c>
      <c r="K9" s="12" t="s">
        <v>40</v>
      </c>
      <c r="L9">
        <f>AVERAGE(C9,C21,C33,C45,C93,C81)</f>
        <v>-5.6211319228693405E-3</v>
      </c>
      <c r="M9">
        <f>AVERAGE(D9,D21,D33,D45,D93,D81)</f>
        <v>-9.921217751929395E-3</v>
      </c>
      <c r="N9">
        <f>AVERAGE(E9,E21,E33,E45,E93,E81)</f>
        <v>-1.276307640317237E-2</v>
      </c>
      <c r="O9">
        <f>AVERAGE(F9,F21,F33,F45,F93,F81)</f>
        <v>-1.6925945647043833E-2</v>
      </c>
      <c r="P9">
        <f>AVERAGE(G9,G21,G33,G45,G93,G81)</f>
        <v>-1.5873992080027172E-2</v>
      </c>
      <c r="Q9">
        <f>AVERAGE(H9,H21,H33,H45,H93,H81)</f>
        <v>-1.8232679870197718E-2</v>
      </c>
      <c r="R9">
        <f>AVERAGE(I9,I21,I33,I45,I93,I81)</f>
        <v>-1.8547944872426728E-2</v>
      </c>
    </row>
    <row r="10" spans="2:23">
      <c r="B10" t="s">
        <v>45</v>
      </c>
      <c r="C10">
        <v>3.9500624691374822E-3</v>
      </c>
      <c r="D10">
        <v>5.8142922394091171E-3</v>
      </c>
      <c r="E10">
        <v>3.9436558856683224E-3</v>
      </c>
      <c r="F10">
        <v>1.5325740938375825E-3</v>
      </c>
      <c r="G10">
        <v>1.7378975921636299E-3</v>
      </c>
      <c r="H10">
        <v>7.4861410233394536E-3</v>
      </c>
      <c r="I10">
        <v>3.2124654815450151E-3</v>
      </c>
      <c r="K10" t="s">
        <v>45</v>
      </c>
      <c r="L10">
        <f>AVERAGE(C10,C22,C34,C46,C94,C82)</f>
        <v>-2.38654714425483E-3</v>
      </c>
      <c r="M10">
        <f>AVERAGE(D10,D22,D34,D46,D94,D82)</f>
        <v>-3.233026480004602E-3</v>
      </c>
      <c r="N10">
        <f>AVERAGE(E10,E22,E34,E46,E94,E82)</f>
        <v>-6.7226181639058998E-3</v>
      </c>
      <c r="O10">
        <f>AVERAGE(F10,F22,F34,F46,F94,F82)</f>
        <v>-9.133767110590359E-3</v>
      </c>
      <c r="P10">
        <f>AVERAGE(G10,G22,G34,G46,G94,G82)</f>
        <v>-6.7094787786688643E-3</v>
      </c>
      <c r="Q10">
        <f>AVERAGE(H10,H22,H34,H46,H94,H82)</f>
        <v>-8.0955132110368238E-3</v>
      </c>
      <c r="R10">
        <f>AVERAGE(I10,I22,I34,I46,I94,I82)</f>
        <v>-6.7796921874581197E-3</v>
      </c>
    </row>
    <row r="11" spans="2:23">
      <c r="B11" t="s">
        <v>46</v>
      </c>
      <c r="C11">
        <v>6.241960246380635E-3</v>
      </c>
      <c r="D11">
        <v>1.313318502049983E-2</v>
      </c>
      <c r="E11">
        <v>6.9250128990794553E-3</v>
      </c>
      <c r="F11">
        <v>4.8015329754748284E-3</v>
      </c>
      <c r="G11">
        <v>5.7819942802241594E-3</v>
      </c>
      <c r="H11">
        <v>9.6442753099244445E-3</v>
      </c>
      <c r="I11">
        <v>7.5030337185093884E-3</v>
      </c>
      <c r="K11" t="s">
        <v>46</v>
      </c>
      <c r="L11">
        <f>AVERAGE(C11,C23,C35,C47,C95,C83)</f>
        <v>-2.908083471107158E-5</v>
      </c>
      <c r="M11">
        <f>AVERAGE(D11,D23,D35,D47,D95,D83)</f>
        <v>-4.2628260801630646E-4</v>
      </c>
      <c r="N11">
        <f>AVERAGE(E11,E23,E35,E47,E95,E83)</f>
        <v>-4.9821759058041237E-3</v>
      </c>
      <c r="O11">
        <f>AVERAGE(F11,F23,F35,F47,F95,F83)</f>
        <v>-7.4339178446469383E-3</v>
      </c>
      <c r="P11">
        <f>AVERAGE(G11,G23,G35,G47,G95,G83)</f>
        <v>-4.5891132592896632E-3</v>
      </c>
      <c r="Q11">
        <f>AVERAGE(H11,H23,H35,H47,H95,H83)</f>
        <v>-5.4873999401683698E-3</v>
      </c>
      <c r="R11">
        <f>AVERAGE(I11,I23,I35,I47,I95,I83)</f>
        <v>-4.3204935724551656E-3</v>
      </c>
    </row>
    <row r="12" spans="2:23">
      <c r="B12" s="15" t="s">
        <v>47</v>
      </c>
      <c r="C12">
        <v>2.5132523025438697E-2</v>
      </c>
      <c r="D12">
        <v>4.9161587551920509E-2</v>
      </c>
      <c r="E12">
        <v>2.7119075042764205E-2</v>
      </c>
      <c r="F12">
        <v>3.6225577207995178E-2</v>
      </c>
      <c r="G12">
        <v>3.5619269837750767E-2</v>
      </c>
      <c r="H12">
        <v>3.8047610377446771E-2</v>
      </c>
      <c r="I12">
        <v>3.2688938707582882E-2</v>
      </c>
      <c r="K12" s="15" t="s">
        <v>47</v>
      </c>
      <c r="L12">
        <f>AVERAGE(C12,C24,C36,C48,C96,C84)</f>
        <v>4.6455430447379896E-3</v>
      </c>
      <c r="M12">
        <f>AVERAGE(D12,D24,D36,D48,D96,D84)</f>
        <v>3.0250391116594991E-3</v>
      </c>
      <c r="N12">
        <f>AVERAGE(E12,E24,E36,E48,E96,E84)</f>
        <v>-9.4569751271911095E-3</v>
      </c>
      <c r="O12">
        <f>AVERAGE(F12,F24,F36,F48,F96,F84)</f>
        <v>-7.5237544150539128E-3</v>
      </c>
      <c r="P12">
        <f>AVERAGE(G12,G24,G36,G48,G96,G84)</f>
        <v>-6.975208006617141E-3</v>
      </c>
      <c r="Q12">
        <f>AVERAGE(H12,H24,H36,H48,H96,H84)</f>
        <v>-2.6305630492966178E-3</v>
      </c>
      <c r="R12">
        <f>AVERAGE(I12,I24,I36,I48,I96,I84)</f>
        <v>-2.4777498651431585E-3</v>
      </c>
    </row>
    <row r="14" spans="2:23">
      <c r="B14" t="s">
        <v>54</v>
      </c>
    </row>
    <row r="15" spans="2:23">
      <c r="C15">
        <v>0.25</v>
      </c>
      <c r="D15">
        <v>0.5</v>
      </c>
      <c r="E15">
        <v>0.75</v>
      </c>
      <c r="F15">
        <v>1</v>
      </c>
      <c r="G15">
        <v>1.25</v>
      </c>
      <c r="H15">
        <v>1.5</v>
      </c>
      <c r="I15">
        <v>1.75</v>
      </c>
      <c r="L15">
        <v>0.25</v>
      </c>
      <c r="M15">
        <v>0.5</v>
      </c>
      <c r="N15">
        <v>0.75</v>
      </c>
      <c r="O15">
        <v>1</v>
      </c>
      <c r="P15">
        <v>1.25</v>
      </c>
      <c r="Q15">
        <v>1.5</v>
      </c>
      <c r="R15">
        <v>1.75</v>
      </c>
    </row>
    <row r="16" spans="2:23">
      <c r="B16" s="12" t="s">
        <v>43</v>
      </c>
      <c r="C16">
        <v>-1.1062384025327988E-2</v>
      </c>
      <c r="D16">
        <v>-5.0985843056369912E-2</v>
      </c>
      <c r="E16">
        <v>-3.9738645001389565E-2</v>
      </c>
      <c r="F16">
        <v>-4.8745810190557938E-2</v>
      </c>
      <c r="G16">
        <v>-5.7101444525659177E-2</v>
      </c>
      <c r="H16">
        <v>-4.0106570169457401E-2</v>
      </c>
      <c r="I16">
        <v>-8.5940066343878754E-2</v>
      </c>
      <c r="K16" t="s">
        <v>43</v>
      </c>
      <c r="L16">
        <f>_xlfn.STDEV.S(C4,C16,C28,C40,C88,C76)</f>
        <v>1.9485688969201432E-2</v>
      </c>
      <c r="M16">
        <f>_xlfn.STDEV.S(D4,D16,D28,D40,D88,D76)</f>
        <v>1.5889377077417114E-2</v>
      </c>
      <c r="N16">
        <f>_xlfn.STDEV.S(E4,E16,E28,E40,E88,E76)</f>
        <v>1.1971958441642554E-2</v>
      </c>
      <c r="O16">
        <f>_xlfn.STDEV.S(F4,F16,F28,F40,F88,F76)</f>
        <v>1.5394514401488812E-2</v>
      </c>
      <c r="P16">
        <f>_xlfn.STDEV.S(G4,G16,G28,G40,G88,G76)</f>
        <v>2.5847785541751885E-2</v>
      </c>
      <c r="Q16">
        <f>_xlfn.STDEV.S(H4,H16,H28,H40,H88,H76)</f>
        <v>1.8640468731267162E-2</v>
      </c>
      <c r="R16">
        <f>_xlfn.STDEV.S(I4,I16,I28,I40,I88,I76)</f>
        <v>2.6513666589523012E-2</v>
      </c>
    </row>
    <row r="17" spans="2:19">
      <c r="B17" s="12" t="s">
        <v>44</v>
      </c>
      <c r="C17">
        <v>-1.6840733951146332E-2</v>
      </c>
      <c r="D17">
        <v>-4.9040495112703732E-2</v>
      </c>
      <c r="E17">
        <v>-5.6863065824686761E-2</v>
      </c>
      <c r="F17">
        <v>-8.659908040227382E-2</v>
      </c>
      <c r="G17">
        <v>-6.8850403111687636E-2</v>
      </c>
      <c r="H17">
        <v>-7.02790678554642E-2</v>
      </c>
      <c r="I17">
        <v>-0.11181733346001502</v>
      </c>
      <c r="K17" t="s">
        <v>44</v>
      </c>
      <c r="L17">
        <f>_xlfn.STDEV.S(C5,C17,C29,C41,C89,C77)</f>
        <v>2.5590319198662392E-2</v>
      </c>
      <c r="M17">
        <f>_xlfn.STDEV.S(D5,D17,D29,D41,D89,D77)</f>
        <v>1.9500366859762294E-2</v>
      </c>
      <c r="N17">
        <f>_xlfn.STDEV.S(E5,E17,E29,E41,E89,E77)</f>
        <v>2.2765302953725287E-2</v>
      </c>
      <c r="O17">
        <f>_xlfn.STDEV.S(F5,F17,F29,F41,F89,F77)</f>
        <v>4.1927645798406042E-2</v>
      </c>
      <c r="P17">
        <f>_xlfn.STDEV.S(G5,G17,G29,G41,G89,G77)</f>
        <v>5.008960398803209E-2</v>
      </c>
      <c r="Q17">
        <f>_xlfn.STDEV.S(H5,H17,H29,H41,H89,H77)</f>
        <v>2.7525749278686756E-2</v>
      </c>
      <c r="R17">
        <f>_xlfn.STDEV.S(I5,I17,I29,I41,I89,I77)</f>
        <v>4.3903572971012703E-2</v>
      </c>
    </row>
    <row r="18" spans="2:19">
      <c r="B18" s="12" t="s">
        <v>39</v>
      </c>
      <c r="C18">
        <v>-5.8482168537676215E-3</v>
      </c>
      <c r="D18">
        <v>-9.6116718627010361E-3</v>
      </c>
      <c r="E18">
        <v>-1.7371698402665402E-2</v>
      </c>
      <c r="F18">
        <v>-2.0087838270361418E-2</v>
      </c>
      <c r="G18">
        <v>-1.8246538065321463E-2</v>
      </c>
      <c r="H18">
        <v>-1.3452344898736757E-2</v>
      </c>
      <c r="I18">
        <v>-2.7805750368425409E-2</v>
      </c>
      <c r="K18" t="s">
        <v>39</v>
      </c>
      <c r="L18">
        <f>_xlfn.STDEV.S(C6,C18,C30,C42,C90,C78)</f>
        <v>7.798483553021175E-3</v>
      </c>
      <c r="M18">
        <f>_xlfn.STDEV.S(D6,D18,D30,D42,D90,D78)</f>
        <v>4.6967999149220277E-3</v>
      </c>
      <c r="N18">
        <f>_xlfn.STDEV.S(E6,E18,E30,E42,E90,E78)</f>
        <v>7.2021703451342275E-3</v>
      </c>
      <c r="O18">
        <f>_xlfn.STDEV.S(F6,F18,F30,F42,F90,F78)</f>
        <v>1.1530876931364918E-2</v>
      </c>
      <c r="P18">
        <f>_xlfn.STDEV.S(G6,G18,G30,G42,G90,G78)</f>
        <v>1.087122273702624E-2</v>
      </c>
      <c r="Q18">
        <f>_xlfn.STDEV.S(H6,H18,H30,H42,H90,H78)</f>
        <v>4.5267445453857063E-3</v>
      </c>
      <c r="R18">
        <f>_xlfn.STDEV.S(I6,I18,I30,I42,I90,I78)</f>
        <v>9.8647209247561748E-3</v>
      </c>
      <c r="S18" s="19"/>
    </row>
    <row r="19" spans="2:19">
      <c r="B19" t="s">
        <v>42</v>
      </c>
      <c r="C19">
        <v>-5.710865923297988E-5</v>
      </c>
      <c r="D19">
        <v>-9.2939496158077253E-3</v>
      </c>
      <c r="E19">
        <v>-4.8346334840650203E-3</v>
      </c>
      <c r="F19">
        <v>-8.0777766382755557E-3</v>
      </c>
      <c r="G19">
        <v>-1.0538661099631051E-2</v>
      </c>
      <c r="H19">
        <v>-6.6075814522839815E-3</v>
      </c>
      <c r="I19">
        <v>-1.1968833479670531E-2</v>
      </c>
      <c r="K19" t="s">
        <v>42</v>
      </c>
      <c r="L19">
        <f>_xlfn.STDEV.S(C7,C19,C31,C43,C91,C79)</f>
        <v>5.1935293085237635E-3</v>
      </c>
      <c r="M19">
        <f>_xlfn.STDEV.S(D7,D19,D31,D43,D91,D79)</f>
        <v>4.5519425151092563E-3</v>
      </c>
      <c r="N19">
        <f>_xlfn.STDEV.S(E7,E19,E31,E43,E91,E79)</f>
        <v>4.4113345367081929E-3</v>
      </c>
      <c r="O19">
        <f>_xlfn.STDEV.S(F7,F19,F31,F43,F91,F79)</f>
        <v>6.0891638083368929E-3</v>
      </c>
      <c r="P19">
        <f>_xlfn.STDEV.S(G7,G19,G31,G43,G91,G79)</f>
        <v>5.2486223938771458E-3</v>
      </c>
      <c r="Q19">
        <f>_xlfn.STDEV.S(H7,H19,H31,H43,H91,H79)</f>
        <v>6.4675738807236051E-3</v>
      </c>
      <c r="R19">
        <f>_xlfn.STDEV.S(I7,I19,I31,I43,I91,I79)</f>
        <v>6.7780000708445552E-3</v>
      </c>
    </row>
    <row r="20" spans="2:19">
      <c r="B20" t="s">
        <v>32</v>
      </c>
      <c r="C20">
        <v>9.7179549734748342E-4</v>
      </c>
      <c r="D20">
        <v>-7.7820125840736328E-3</v>
      </c>
      <c r="E20">
        <v>-7.7121430442842571E-3</v>
      </c>
      <c r="F20">
        <v>-4.5424833181320909E-3</v>
      </c>
      <c r="G20">
        <v>-7.1167676022723479E-3</v>
      </c>
      <c r="H20">
        <v>-6.1966174750681235E-3</v>
      </c>
      <c r="I20">
        <v>-1.1403695672298458E-2</v>
      </c>
      <c r="K20" t="s">
        <v>32</v>
      </c>
      <c r="L20">
        <f>_xlfn.STDEV.S(C8,C20,C32,C44,C92,C80)</f>
        <v>3.3513256118075886E-3</v>
      </c>
      <c r="M20">
        <f>_xlfn.STDEV.S(D8,D20,D32,D44,D92,D80)</f>
        <v>4.2982549631971085E-3</v>
      </c>
      <c r="N20">
        <f>_xlfn.STDEV.S(E8,E20,E32,E44,E92,E80)</f>
        <v>4.7627643457415891E-3</v>
      </c>
      <c r="O20">
        <f>_xlfn.STDEV.S(F8,F20,F32,F44,F92,F80)</f>
        <v>5.2852122547119035E-3</v>
      </c>
      <c r="P20">
        <f>_xlfn.STDEV.S(G8,G20,G32,G44,G92,G80)</f>
        <v>7.2983728604817388E-3</v>
      </c>
      <c r="Q20">
        <f>_xlfn.STDEV.S(H8,H20,H32,H44,H92,H80)</f>
        <v>6.4627030331821569E-3</v>
      </c>
      <c r="R20">
        <f>_xlfn.STDEV.S(I8,I20,I32,I44,I92,I80)</f>
        <v>9.4159239406809234E-3</v>
      </c>
      <c r="S20" s="19"/>
    </row>
    <row r="21" spans="2:19">
      <c r="B21" s="12" t="s">
        <v>40</v>
      </c>
      <c r="C21">
        <v>-2.9748665113050799E-3</v>
      </c>
      <c r="D21">
        <v>-1.3095418525232948E-2</v>
      </c>
      <c r="E21">
        <v>-1.624332659751385E-2</v>
      </c>
      <c r="F21">
        <v>-2.0530510804224491E-2</v>
      </c>
      <c r="G21">
        <v>-1.4483563119822991E-2</v>
      </c>
      <c r="H21">
        <v>-1.7616273888962138E-2</v>
      </c>
      <c r="I21">
        <v>-1.5980828077034551E-2</v>
      </c>
      <c r="K21" t="s">
        <v>40</v>
      </c>
      <c r="L21">
        <f>_xlfn.STDEV.S(C9,C21,C33,C45,C93,C81)</f>
        <v>6.0021765890962558E-3</v>
      </c>
      <c r="M21">
        <f>_xlfn.STDEV.S(D9,D21,D33,D45,D93,D81)</f>
        <v>3.4945746907867944E-3</v>
      </c>
      <c r="N21">
        <f>_xlfn.STDEV.S(E9,E21,E33,E45,E93,E81)</f>
        <v>6.3382917320986996E-3</v>
      </c>
      <c r="O21">
        <f>_xlfn.STDEV.S(F9,F21,F33,F45,F93,F81)</f>
        <v>6.3077382649768003E-3</v>
      </c>
      <c r="P21">
        <f>_xlfn.STDEV.S(G9,G21,G33,G45,G93,G81)</f>
        <v>8.6371198073382418E-3</v>
      </c>
      <c r="Q21">
        <f>_xlfn.STDEV.S(H9,H21,H33,H45,H93,H81)</f>
        <v>1.0801660500088229E-2</v>
      </c>
      <c r="R21">
        <f>_xlfn.STDEV.S(I9,I21,I33,I45,I93,I81)</f>
        <v>1.3329876565361174E-2</v>
      </c>
    </row>
    <row r="22" spans="2:19">
      <c r="B22" t="s">
        <v>45</v>
      </c>
      <c r="C22">
        <v>2.7119388812993838E-3</v>
      </c>
      <c r="D22">
        <v>-5.8854548256866276E-3</v>
      </c>
      <c r="E22">
        <v>-3.8536578792812697E-3</v>
      </c>
      <c r="F22">
        <v>-8.0025665729138076E-3</v>
      </c>
      <c r="G22">
        <v>-5.262470691513612E-3</v>
      </c>
      <c r="H22">
        <v>-7.5424928148768505E-3</v>
      </c>
      <c r="I22">
        <v>1.5773202419463491E-3</v>
      </c>
      <c r="K22" t="s">
        <v>45</v>
      </c>
      <c r="L22">
        <f>_xlfn.STDEV.S(C10,C22,C34,C46,C94,C82)</f>
        <v>7.2078070844331195E-3</v>
      </c>
      <c r="M22">
        <f>_xlfn.STDEV.S(D10,D22,D34,D46,D94,D82)</f>
        <v>1.1536714969759217E-2</v>
      </c>
      <c r="N22">
        <f>_xlfn.STDEV.S(E10,E22,E34,E46,E94,E82)</f>
        <v>1.2567144891250595E-2</v>
      </c>
      <c r="O22">
        <f>_xlfn.STDEV.S(F10,F22,F34,F46,F94,F82)</f>
        <v>1.2698210042661258E-2</v>
      </c>
      <c r="P22">
        <f>_xlfn.STDEV.S(G10,G22,G34,G46,G94,G82)</f>
        <v>1.7135022611355796E-2</v>
      </c>
      <c r="Q22">
        <f>_xlfn.STDEV.S(H10,H22,H34,H46,H94,H82)</f>
        <v>1.5911631670246815E-2</v>
      </c>
      <c r="R22">
        <f>_xlfn.STDEV.S(I10,I22,I34,I46,I94,I82)</f>
        <v>1.7933992859094784E-2</v>
      </c>
    </row>
    <row r="23" spans="2:19">
      <c r="B23" t="s">
        <v>46</v>
      </c>
      <c r="C23">
        <v>3.3637820908873047E-3</v>
      </c>
      <c r="D23">
        <v>-3.1686213848786273E-4</v>
      </c>
      <c r="E23">
        <v>-9.7423279718422164E-4</v>
      </c>
      <c r="F23">
        <v>-4.3465014185088543E-3</v>
      </c>
      <c r="G23">
        <v>-2.1790016953881827E-4</v>
      </c>
      <c r="H23">
        <v>-1.8819470293876138E-3</v>
      </c>
      <c r="I23">
        <v>4.339163418586818E-3</v>
      </c>
      <c r="K23" t="s">
        <v>46</v>
      </c>
      <c r="L23">
        <f>_xlfn.STDEV.S(C11,C23,C35,C47,C95,C83)</f>
        <v>8.4354242009704698E-3</v>
      </c>
      <c r="M23">
        <f>_xlfn.STDEV.S(D11,D23,D35,D47,D95,D83)</f>
        <v>1.6961679006880309E-2</v>
      </c>
      <c r="N23">
        <f>_xlfn.STDEV.S(E11,E23,E35,E47,E95,E83)</f>
        <v>1.5947862379869362E-2</v>
      </c>
      <c r="O23">
        <f>_xlfn.STDEV.S(F11,F23,F35,F47,F95,F83)</f>
        <v>1.8581597510862479E-2</v>
      </c>
      <c r="P23">
        <f>_xlfn.STDEV.S(G11,G23,G35,G47,G95,G83)</f>
        <v>2.0493582005906646E-2</v>
      </c>
      <c r="Q23">
        <f>_xlfn.STDEV.S(H11,H23,H35,H47,H95,H83)</f>
        <v>2.2057811358701704E-2</v>
      </c>
      <c r="R23">
        <f>_xlfn.STDEV.S(I11,I23,I35,I47,I95,I83)</f>
        <v>2.2685949344572989E-2</v>
      </c>
    </row>
    <row r="24" spans="2:19">
      <c r="B24" s="15" t="s">
        <v>47</v>
      </c>
      <c r="C24">
        <v>2.4633345662261257E-2</v>
      </c>
      <c r="D24">
        <v>5.3520786139772368E-3</v>
      </c>
      <c r="E24">
        <v>1.273417695303811E-2</v>
      </c>
      <c r="F24">
        <v>1.7398411699895096E-2</v>
      </c>
      <c r="G24">
        <v>1.8303985441020597E-2</v>
      </c>
      <c r="H24">
        <v>1.6544778298138017E-2</v>
      </c>
      <c r="I24">
        <v>3.6345660212168354E-2</v>
      </c>
      <c r="K24" t="s">
        <v>47</v>
      </c>
      <c r="L24">
        <f>_xlfn.STDEV.S(C12,C24,C36,C48,C96,C84)</f>
        <v>5.4541909433592405E-2</v>
      </c>
      <c r="M24">
        <f>_xlfn.STDEV.S(D12,D24,D36,D48,D96,D84)</f>
        <v>8.2450961306155438E-2</v>
      </c>
      <c r="N24">
        <f>_xlfn.STDEV.S(E12,E24,E36,E48,E96,E84)</f>
        <v>8.7351300671739046E-2</v>
      </c>
      <c r="O24">
        <f>_xlfn.STDEV.S(F12,F24,F36,F48,F96,F84)</f>
        <v>9.0925782489977722E-2</v>
      </c>
      <c r="P24">
        <f>_xlfn.STDEV.S(G12,G24,G36,G48,G96,G84)</f>
        <v>9.7054514960332808E-2</v>
      </c>
      <c r="Q24">
        <f>_xlfn.STDEV.S(H12,H24,H36,H48,H96,H84)</f>
        <v>0.1050617040787805</v>
      </c>
      <c r="R24">
        <f>_xlfn.STDEV.S(I12,I24,I36,I48,I96,I84)</f>
        <v>0.10116440236394331</v>
      </c>
    </row>
    <row r="26" spans="2:19">
      <c r="B26" t="s">
        <v>63</v>
      </c>
      <c r="K26" t="s">
        <v>72</v>
      </c>
    </row>
    <row r="27" spans="2:19">
      <c r="C27">
        <v>0.25</v>
      </c>
      <c r="D27">
        <v>0.5</v>
      </c>
      <c r="E27">
        <v>0.75</v>
      </c>
      <c r="F27">
        <v>1</v>
      </c>
      <c r="G27">
        <v>1.25</v>
      </c>
      <c r="H27">
        <v>1.5</v>
      </c>
      <c r="I27">
        <v>1.75</v>
      </c>
      <c r="L27">
        <v>0.25</v>
      </c>
      <c r="M27">
        <v>0.5</v>
      </c>
      <c r="N27">
        <v>0.75</v>
      </c>
      <c r="O27">
        <v>1</v>
      </c>
      <c r="P27">
        <v>1.25</v>
      </c>
      <c r="Q27">
        <v>1.5</v>
      </c>
      <c r="R27">
        <v>1.75</v>
      </c>
    </row>
    <row r="28" spans="2:19">
      <c r="B28" s="12" t="s">
        <v>43</v>
      </c>
      <c r="C28">
        <v>3.0178251804355811E-2</v>
      </c>
      <c r="D28">
        <v>-4.0606563628890389E-2</v>
      </c>
      <c r="E28">
        <v>-2.9625726559680481E-2</v>
      </c>
      <c r="F28">
        <v>-4.0345523014045884E-2</v>
      </c>
      <c r="G28">
        <v>-4.234799360817549E-2</v>
      </c>
      <c r="H28">
        <v>-7.031764189970266E-2</v>
      </c>
      <c r="I28">
        <v>-6.7505139765420052E-2</v>
      </c>
      <c r="K28" s="12" t="s">
        <v>43</v>
      </c>
      <c r="L28" t="b">
        <f>IF(ABS(L4)-$U$3*L16/SQRT($W$3)&gt;0,TRUE,FALSE)</f>
        <v>0</v>
      </c>
      <c r="M28" t="b">
        <f t="shared" ref="M28:Q28" si="0">IF(ABS(M4)-$U$3*M16/SQRT($W$3)&gt;0,TRUE,FALSE)</f>
        <v>1</v>
      </c>
      <c r="N28" t="b">
        <f t="shared" si="0"/>
        <v>1</v>
      </c>
      <c r="O28" t="b">
        <f t="shared" si="0"/>
        <v>1</v>
      </c>
      <c r="P28" t="b">
        <f t="shared" si="0"/>
        <v>1</v>
      </c>
      <c r="Q28" t="b">
        <f t="shared" si="0"/>
        <v>1</v>
      </c>
      <c r="R28" t="b">
        <f>IF(ABS(R4)-$U$3*R16/SQRT($W$3)&gt;0,TRUE,FALSE)</f>
        <v>1</v>
      </c>
    </row>
    <row r="29" spans="2:19">
      <c r="B29" s="12" t="s">
        <v>44</v>
      </c>
      <c r="C29">
        <v>3.6756447502010542E-2</v>
      </c>
      <c r="D29">
        <v>-4.5068409709050683E-2</v>
      </c>
      <c r="E29">
        <v>-4.0029198851288812E-2</v>
      </c>
      <c r="F29">
        <v>-5.3935249687652037E-2</v>
      </c>
      <c r="G29">
        <v>-5.2140048594078711E-2</v>
      </c>
      <c r="H29">
        <v>-9.4699254670989483E-2</v>
      </c>
      <c r="I29">
        <v>-8.9870199373137186E-2</v>
      </c>
      <c r="K29" s="12" t="s">
        <v>44</v>
      </c>
      <c r="L29" t="b">
        <f t="shared" ref="L29:R29" si="1">IF(ABS(L5)-$U$3*L17/SQRT($W$3)&gt;0,TRUE,FALSE)</f>
        <v>0</v>
      </c>
      <c r="M29" t="b">
        <f t="shared" si="1"/>
        <v>1</v>
      </c>
      <c r="N29" t="b">
        <f t="shared" si="1"/>
        <v>1</v>
      </c>
      <c r="O29" t="b">
        <f t="shared" si="1"/>
        <v>0</v>
      </c>
      <c r="P29" t="b">
        <f t="shared" si="1"/>
        <v>0</v>
      </c>
      <c r="Q29" t="b">
        <f t="shared" si="1"/>
        <v>1</v>
      </c>
      <c r="R29" t="b">
        <f t="shared" si="1"/>
        <v>1</v>
      </c>
    </row>
    <row r="30" spans="2:19">
      <c r="B30" s="12" t="s">
        <v>39</v>
      </c>
      <c r="C30">
        <v>1.0398273235981742E-2</v>
      </c>
      <c r="D30">
        <v>-9.6890259078209039E-3</v>
      </c>
      <c r="E30">
        <v>-7.2710061166159495E-3</v>
      </c>
      <c r="F30">
        <v>-1.1943687204933525E-2</v>
      </c>
      <c r="G30">
        <v>-1.1387477654746661E-2</v>
      </c>
      <c r="H30">
        <v>-2.0230884620517618E-2</v>
      </c>
      <c r="I30">
        <v>-1.6036502114258579E-2</v>
      </c>
      <c r="K30" s="12" t="s">
        <v>39</v>
      </c>
      <c r="L30" t="b">
        <f t="shared" ref="L30:R30" si="2">IF(ABS(L6)-$U$3*L18/SQRT($W$3)&gt;0,TRUE,FALSE)</f>
        <v>0</v>
      </c>
      <c r="M30" t="b">
        <f t="shared" si="2"/>
        <v>1</v>
      </c>
      <c r="N30" t="b">
        <f t="shared" si="2"/>
        <v>0</v>
      </c>
      <c r="O30" t="b">
        <f t="shared" si="2"/>
        <v>0</v>
      </c>
      <c r="P30" t="b">
        <f t="shared" si="2"/>
        <v>0</v>
      </c>
      <c r="Q30" t="b">
        <f>IF(ABS(Q6)-$U$3*Q18/SQRT($W$3)&gt;0,TRUE,FALSE)</f>
        <v>1</v>
      </c>
      <c r="R30" t="b">
        <f t="shared" si="2"/>
        <v>1</v>
      </c>
      <c r="S30" s="19"/>
    </row>
    <row r="31" spans="2:19">
      <c r="B31" t="s">
        <v>42</v>
      </c>
      <c r="C31">
        <v>1.0226708494048203E-2</v>
      </c>
      <c r="D31">
        <v>-7.4516357888011655E-4</v>
      </c>
      <c r="E31">
        <v>8.9910052626643148E-4</v>
      </c>
      <c r="F31">
        <v>-3.5683946657135705E-3</v>
      </c>
      <c r="G31">
        <v>-3.1836091178659575E-3</v>
      </c>
      <c r="H31">
        <v>-6.5532021574736914E-3</v>
      </c>
      <c r="I31">
        <v>-9.6685013596081587E-3</v>
      </c>
      <c r="K31" t="s">
        <v>42</v>
      </c>
      <c r="L31" t="b">
        <f t="shared" ref="L31:R31" si="3">IF(ABS(L7)-$U$3*L19/SQRT($W$3)&gt;0,TRUE,FALSE)</f>
        <v>0</v>
      </c>
      <c r="M31" t="b">
        <f t="shared" si="3"/>
        <v>0</v>
      </c>
      <c r="N31" t="b">
        <f t="shared" si="3"/>
        <v>0</v>
      </c>
      <c r="O31" t="b">
        <f t="shared" si="3"/>
        <v>0</v>
      </c>
      <c r="P31" t="b">
        <f t="shared" si="3"/>
        <v>1</v>
      </c>
      <c r="Q31" t="b">
        <f t="shared" si="3"/>
        <v>1</v>
      </c>
      <c r="R31" t="b">
        <f t="shared" si="3"/>
        <v>1</v>
      </c>
    </row>
    <row r="32" spans="2:19">
      <c r="B32" t="s">
        <v>32</v>
      </c>
      <c r="C32">
        <v>8.7464874040385256E-3</v>
      </c>
      <c r="D32">
        <v>4.421367562352208E-4</v>
      </c>
      <c r="E32">
        <v>-4.4053596022174376E-3</v>
      </c>
      <c r="F32">
        <v>3.2110927974842655E-4</v>
      </c>
      <c r="G32">
        <v>-3.213741401131441E-3</v>
      </c>
      <c r="H32">
        <v>-7.8674389959040025E-3</v>
      </c>
      <c r="I32">
        <v>-6.3092117093266707E-3</v>
      </c>
      <c r="K32" s="12" t="s">
        <v>32</v>
      </c>
      <c r="L32" t="b">
        <f>IF(ABS(L8)-$U$3*L20/SQRT($W$3)&gt;0,TRUE,FALSE)</f>
        <v>0</v>
      </c>
      <c r="M32" t="b">
        <f t="shared" ref="L32:R32" si="4">IF(ABS(M8)-$U$3*M20/SQRT($W$3)&gt;0,TRUE,FALSE)</f>
        <v>0</v>
      </c>
      <c r="N32" t="b">
        <f t="shared" si="4"/>
        <v>0</v>
      </c>
      <c r="O32" t="b">
        <f t="shared" si="4"/>
        <v>0</v>
      </c>
      <c r="P32" t="b">
        <f t="shared" si="4"/>
        <v>0</v>
      </c>
      <c r="Q32" t="b">
        <f t="shared" si="4"/>
        <v>1</v>
      </c>
      <c r="R32" t="b">
        <f t="shared" si="4"/>
        <v>0</v>
      </c>
      <c r="S32" s="19"/>
    </row>
    <row r="33" spans="2:18">
      <c r="B33" s="12" t="s">
        <v>40</v>
      </c>
      <c r="C33">
        <v>-1.7394997297779601E-3</v>
      </c>
      <c r="D33">
        <v>-1.1269428820101785E-2</v>
      </c>
      <c r="E33">
        <v>-1.0711542778858392E-2</v>
      </c>
      <c r="F33">
        <v>-1.3578668223164975E-2</v>
      </c>
      <c r="G33">
        <v>-6.7233101873776799E-3</v>
      </c>
      <c r="H33">
        <v>-9.4899670995606256E-3</v>
      </c>
      <c r="I33">
        <v>-9.6939548448433804E-3</v>
      </c>
      <c r="K33" s="12" t="s">
        <v>40</v>
      </c>
      <c r="L33" t="b">
        <f t="shared" ref="L33:R33" si="5">IF(ABS(L9)-$U$3*L21/SQRT($W$3)&gt;0,TRUE,FALSE)</f>
        <v>0</v>
      </c>
      <c r="M33" t="b">
        <f t="shared" si="5"/>
        <v>1</v>
      </c>
      <c r="N33" t="b">
        <f t="shared" si="5"/>
        <v>1</v>
      </c>
      <c r="O33" t="b">
        <f t="shared" si="5"/>
        <v>1</v>
      </c>
      <c r="P33" t="b">
        <f t="shared" si="5"/>
        <v>1</v>
      </c>
      <c r="Q33" t="b">
        <f t="shared" si="5"/>
        <v>1</v>
      </c>
      <c r="R33" t="b">
        <f t="shared" si="5"/>
        <v>1</v>
      </c>
    </row>
    <row r="34" spans="2:18">
      <c r="B34" t="s">
        <v>45</v>
      </c>
      <c r="C34">
        <v>3.4248357397704751E-4</v>
      </c>
      <c r="D34">
        <v>-3.25272073536798E-4</v>
      </c>
      <c r="E34">
        <v>-6.6560277992036207E-4</v>
      </c>
      <c r="F34">
        <v>-3.7677556426527831E-4</v>
      </c>
      <c r="G34">
        <v>5.7760302682572067E-4</v>
      </c>
      <c r="H34">
        <v>3.2818201432054952E-3</v>
      </c>
      <c r="I34">
        <v>3.3843077803248247E-3</v>
      </c>
      <c r="K34" t="s">
        <v>45</v>
      </c>
      <c r="L34" t="b">
        <f t="shared" ref="L34:R34" si="6">IF(ABS(L10)-$U$3*L22/SQRT($W$3)&gt;0,TRUE,FALSE)</f>
        <v>0</v>
      </c>
      <c r="M34" t="b">
        <f t="shared" si="6"/>
        <v>0</v>
      </c>
      <c r="N34" t="b">
        <f t="shared" si="6"/>
        <v>0</v>
      </c>
      <c r="O34" t="b">
        <f t="shared" si="6"/>
        <v>0</v>
      </c>
      <c r="P34" t="b">
        <f t="shared" si="6"/>
        <v>0</v>
      </c>
      <c r="Q34" t="b">
        <f t="shared" si="6"/>
        <v>0</v>
      </c>
      <c r="R34" t="b">
        <f t="shared" si="6"/>
        <v>0</v>
      </c>
    </row>
    <row r="35" spans="2:18">
      <c r="B35" t="s">
        <v>46</v>
      </c>
      <c r="C35">
        <v>2.220182978078388E-3</v>
      </c>
      <c r="D35">
        <v>4.7448250135345106E-3</v>
      </c>
      <c r="E35">
        <v>2.2601366458004702E-3</v>
      </c>
      <c r="F35">
        <v>3.0502174921078601E-3</v>
      </c>
      <c r="G35">
        <v>6.9573103558049606E-3</v>
      </c>
      <c r="H35">
        <v>8.6654231158837663E-3</v>
      </c>
      <c r="I35">
        <v>7.9740669359549508E-3</v>
      </c>
      <c r="K35" t="s">
        <v>46</v>
      </c>
      <c r="L35" t="b">
        <f t="shared" ref="L35:R35" si="7">IF(ABS(L11)-$U$3*L23/SQRT($W$3)&gt;0,TRUE,FALSE)</f>
        <v>0</v>
      </c>
      <c r="M35" t="b">
        <f t="shared" si="7"/>
        <v>0</v>
      </c>
      <c r="N35" t="b">
        <f t="shared" si="7"/>
        <v>0</v>
      </c>
      <c r="O35" t="b">
        <f t="shared" si="7"/>
        <v>0</v>
      </c>
      <c r="P35" t="b">
        <f t="shared" si="7"/>
        <v>0</v>
      </c>
      <c r="Q35" t="b">
        <f t="shared" si="7"/>
        <v>0</v>
      </c>
      <c r="R35" t="b">
        <f t="shared" si="7"/>
        <v>0</v>
      </c>
    </row>
    <row r="36" spans="2:18">
      <c r="B36" s="15" t="s">
        <v>47</v>
      </c>
      <c r="C36">
        <v>8.4848371118991951E-3</v>
      </c>
      <c r="D36">
        <v>3.2381520797521719E-2</v>
      </c>
      <c r="E36">
        <v>2.179496971181373E-2</v>
      </c>
      <c r="F36">
        <v>3.325598237999243E-2</v>
      </c>
      <c r="G36">
        <v>3.7818895730567036E-2</v>
      </c>
      <c r="H36">
        <v>4.5056709799957323E-2</v>
      </c>
      <c r="I36">
        <v>4.0915606267943633E-2</v>
      </c>
      <c r="K36" s="15" t="s">
        <v>47</v>
      </c>
      <c r="L36" t="b">
        <f t="shared" ref="L36:R36" si="8">IF(ABS(L12)-$U$3*L24/SQRT($W$3)&gt;0,TRUE,FALSE)</f>
        <v>0</v>
      </c>
      <c r="M36" t="b">
        <f t="shared" si="8"/>
        <v>0</v>
      </c>
      <c r="N36" t="b">
        <f t="shared" si="8"/>
        <v>0</v>
      </c>
      <c r="O36" t="b">
        <f t="shared" si="8"/>
        <v>0</v>
      </c>
      <c r="P36" t="b">
        <f t="shared" si="8"/>
        <v>0</v>
      </c>
      <c r="Q36" t="b">
        <f t="shared" si="8"/>
        <v>0</v>
      </c>
      <c r="R36" t="b">
        <f t="shared" si="8"/>
        <v>0</v>
      </c>
    </row>
    <row r="38" spans="2:18">
      <c r="B38" t="s">
        <v>50</v>
      </c>
    </row>
    <row r="39" spans="2:18">
      <c r="C39">
        <v>0.25</v>
      </c>
      <c r="D39">
        <v>0.5</v>
      </c>
      <c r="E39">
        <v>0.75</v>
      </c>
      <c r="F39">
        <v>1</v>
      </c>
      <c r="G39">
        <v>1.25</v>
      </c>
      <c r="H39">
        <v>1.5</v>
      </c>
      <c r="I39">
        <v>1.75</v>
      </c>
    </row>
    <row r="40" spans="2:18">
      <c r="B40" s="12" t="s">
        <v>43</v>
      </c>
      <c r="C40">
        <v>-2.77304640668882E-2</v>
      </c>
      <c r="D40">
        <v>-2.1454957449554266E-2</v>
      </c>
      <c r="E40">
        <v>-5.1989862786774475E-3</v>
      </c>
      <c r="F40">
        <v>-2.3163938937810796E-2</v>
      </c>
      <c r="G40">
        <v>-2.2096508379802992E-2</v>
      </c>
      <c r="H40">
        <v>-2.8796870773578703E-2</v>
      </c>
      <c r="I40">
        <v>-1.6248484494315523E-2</v>
      </c>
    </row>
    <row r="41" spans="2:18">
      <c r="B41" s="12" t="s">
        <v>44</v>
      </c>
      <c r="C41">
        <v>-3.5069910093218387E-2</v>
      </c>
      <c r="D41">
        <v>-1.5997732496118293E-2</v>
      </c>
      <c r="E41">
        <v>4.6607483421948952E-4</v>
      </c>
      <c r="F41">
        <v>-3.3470731695258729E-2</v>
      </c>
      <c r="G41">
        <v>-1.7626659352188177E-2</v>
      </c>
      <c r="H41">
        <v>-3.4124179043896773E-2</v>
      </c>
      <c r="I41">
        <v>-6.9845609520745389E-3</v>
      </c>
    </row>
    <row r="42" spans="2:18">
      <c r="B42" s="12" t="s">
        <v>39</v>
      </c>
      <c r="C42">
        <v>-9.6806665639118487E-3</v>
      </c>
      <c r="D42">
        <v>-7.8048189013826272E-3</v>
      </c>
      <c r="E42">
        <v>-8.0178016257379942E-3</v>
      </c>
      <c r="F42">
        <v>-1.579800688235047E-2</v>
      </c>
      <c r="G42">
        <v>-1.2484790740538113E-2</v>
      </c>
      <c r="H42">
        <v>-1.3140753835329517E-2</v>
      </c>
      <c r="I42">
        <v>-8.0288827900591025E-3</v>
      </c>
    </row>
    <row r="43" spans="2:18">
      <c r="B43" t="s">
        <v>42</v>
      </c>
      <c r="C43">
        <v>-5.3091187634245682E-3</v>
      </c>
      <c r="D43">
        <v>-1.9742899137043172E-3</v>
      </c>
      <c r="E43">
        <v>-9.0572227062230156E-4</v>
      </c>
      <c r="F43">
        <v>-4.3343194984881471E-3</v>
      </c>
      <c r="G43">
        <v>-1.8904753718907721E-3</v>
      </c>
      <c r="H43">
        <v>-6.1031718490721998E-3</v>
      </c>
      <c r="I43">
        <v>-5.1161235327173862E-4</v>
      </c>
    </row>
    <row r="44" spans="2:18">
      <c r="B44" t="s">
        <v>32</v>
      </c>
      <c r="C44">
        <v>-1.1626654219788369E-3</v>
      </c>
      <c r="D44">
        <v>1.9584419550471377E-3</v>
      </c>
      <c r="E44">
        <v>4.1757911885488847E-3</v>
      </c>
      <c r="F44">
        <v>1.1679994360928887E-3</v>
      </c>
      <c r="G44">
        <v>6.0839456766287299E-3</v>
      </c>
      <c r="H44">
        <v>2.7703191204294124E-3</v>
      </c>
      <c r="I44">
        <v>8.3615586914093914E-3</v>
      </c>
    </row>
    <row r="45" spans="2:18">
      <c r="B45" s="12" t="s">
        <v>40</v>
      </c>
      <c r="C45">
        <v>-7.9202754812155302E-3</v>
      </c>
      <c r="D45">
        <v>-8.1421596105346068E-3</v>
      </c>
      <c r="E45">
        <v>-1.1319306605921212E-2</v>
      </c>
      <c r="F45">
        <v>-1.510677012196715E-2</v>
      </c>
      <c r="G45">
        <v>-1.4915614276557474E-2</v>
      </c>
      <c r="H45">
        <v>-1.631240054299693E-2</v>
      </c>
      <c r="I45">
        <v>-1.3367396913636496E-2</v>
      </c>
    </row>
    <row r="46" spans="2:18">
      <c r="B46" t="s">
        <v>45</v>
      </c>
      <c r="C46">
        <v>-1.5997800663217633E-2</v>
      </c>
      <c r="D46">
        <v>-2.4371770376106588E-2</v>
      </c>
      <c r="E46">
        <v>-3.0424083725425537E-2</v>
      </c>
      <c r="F46">
        <v>-3.1653080046190933E-2</v>
      </c>
      <c r="G46">
        <v>-3.2521085541930894E-2</v>
      </c>
      <c r="H46">
        <v>-3.5334843298541578E-2</v>
      </c>
      <c r="I46">
        <v>-3.3643416912800872E-2</v>
      </c>
    </row>
    <row r="47" spans="2:18">
      <c r="B47" t="s">
        <v>46</v>
      </c>
      <c r="C47">
        <v>-1.6975358332702129E-2</v>
      </c>
      <c r="D47">
        <v>-3.3223587778826766E-2</v>
      </c>
      <c r="E47">
        <v>-3.6208358444255788E-2</v>
      </c>
      <c r="F47">
        <v>-4.2837355367578732E-2</v>
      </c>
      <c r="G47">
        <v>-4.2529799359118797E-2</v>
      </c>
      <c r="H47">
        <v>-4.7980938266741525E-2</v>
      </c>
      <c r="I47">
        <v>-4.6144211985055736E-2</v>
      </c>
    </row>
    <row r="48" spans="2:18">
      <c r="B48" t="s">
        <v>47</v>
      </c>
      <c r="C48">
        <v>-0.1009687722772995</v>
      </c>
      <c r="D48">
        <v>-0.16134593616821763</v>
      </c>
      <c r="E48">
        <v>-0.18635137701713098</v>
      </c>
      <c r="F48">
        <v>-0.19264470285418023</v>
      </c>
      <c r="G48">
        <v>-0.20395625645610796</v>
      </c>
      <c r="H48">
        <v>-0.21455134106325779</v>
      </c>
      <c r="I48">
        <v>-0.20844948295816274</v>
      </c>
    </row>
    <row r="49" spans="1:10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spans="1:10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spans="1:10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spans="1:10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spans="1:10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spans="1:10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spans="1:10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spans="1:10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spans="1:10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spans="1:10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spans="1:10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10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10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10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spans="1:10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spans="1:10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spans="1:10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spans="1:10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spans="1:10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spans="1:10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spans="1:10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spans="1:10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spans="1:10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spans="1:10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4" spans="1:10">
      <c r="B74" t="s">
        <v>67</v>
      </c>
    </row>
    <row r="75" spans="1:10">
      <c r="C75">
        <v>0.25</v>
      </c>
      <c r="D75">
        <v>0.5</v>
      </c>
      <c r="E75">
        <v>0.75</v>
      </c>
      <c r="F75">
        <v>1</v>
      </c>
      <c r="G75">
        <v>1.25</v>
      </c>
      <c r="H75">
        <v>1.5</v>
      </c>
      <c r="I75">
        <v>1.75</v>
      </c>
    </row>
    <row r="76" spans="1:10">
      <c r="B76" s="12" t="s">
        <v>43</v>
      </c>
      <c r="C76">
        <v>8.0741372038374021E-3</v>
      </c>
      <c r="D76">
        <v>-1.3576238687484329E-2</v>
      </c>
      <c r="E76">
        <v>-2.6066511663814355E-2</v>
      </c>
      <c r="F76">
        <v>-2.4308805774454031E-2</v>
      </c>
      <c r="G76">
        <v>-1.6317158482263002E-2</v>
      </c>
      <c r="H76">
        <v>-3.6715633678420394E-2</v>
      </c>
      <c r="I76">
        <v>-3.4197916606745461E-2</v>
      </c>
    </row>
    <row r="77" spans="1:10">
      <c r="B77" s="12" t="s">
        <v>44</v>
      </c>
      <c r="C77">
        <v>1.590685254557684E-2</v>
      </c>
      <c r="D77">
        <v>5.1584777109124982E-4</v>
      </c>
      <c r="E77">
        <v>-1.409765661469512E-2</v>
      </c>
      <c r="F77">
        <v>4.0649980800782068E-2</v>
      </c>
      <c r="G77">
        <v>1.3227784905623447E-2</v>
      </c>
      <c r="H77">
        <v>-3.3041954411823338E-2</v>
      </c>
      <c r="I77">
        <v>-1.7033211379724668E-2</v>
      </c>
    </row>
    <row r="78" spans="1:10">
      <c r="B78" s="12" t="s">
        <v>39</v>
      </c>
      <c r="C78">
        <v>5.6243716960999099E-3</v>
      </c>
      <c r="D78">
        <v>2.7722694859067683E-3</v>
      </c>
      <c r="E78">
        <v>3.9241591695340196E-3</v>
      </c>
      <c r="F78">
        <v>9.0763257195095627E-3</v>
      </c>
      <c r="G78">
        <v>6.9175337033240553E-3</v>
      </c>
      <c r="H78">
        <v>-7.2952021738737572E-3</v>
      </c>
      <c r="I78">
        <v>-2.7962298822144091E-3</v>
      </c>
    </row>
    <row r="79" spans="1:10">
      <c r="B79" t="s">
        <v>42</v>
      </c>
      <c r="C79">
        <v>4.5587237525359899E-3</v>
      </c>
      <c r="D79">
        <v>-2.6320402700824668E-3</v>
      </c>
      <c r="E79">
        <v>-6.4513904992400742E-3</v>
      </c>
      <c r="F79">
        <v>-6.294386010371497E-3</v>
      </c>
      <c r="G79">
        <v>-9.3163991681060581E-3</v>
      </c>
      <c r="H79">
        <v>-1.8294060479964888E-2</v>
      </c>
      <c r="I79">
        <v>-1.7618675099381E-2</v>
      </c>
    </row>
    <row r="80" spans="1:10">
      <c r="B80" t="s">
        <v>32</v>
      </c>
      <c r="C80">
        <v>3.9739105242762723E-3</v>
      </c>
      <c r="D80">
        <v>-5.7326311231535717E-3</v>
      </c>
      <c r="E80">
        <v>-7.2916266640985364E-3</v>
      </c>
      <c r="F80">
        <v>-7.2025261425220028E-3</v>
      </c>
      <c r="G80">
        <v>-1.0089157741330217E-2</v>
      </c>
      <c r="H80">
        <v>-1.713153258321443E-2</v>
      </c>
      <c r="I80">
        <v>-1.9820484619478974E-2</v>
      </c>
    </row>
    <row r="81" spans="2:9">
      <c r="B81" s="12" t="s">
        <v>40</v>
      </c>
      <c r="C81">
        <v>-1.6665989514203599E-2</v>
      </c>
      <c r="D81">
        <v>-1.4367678969406985E-2</v>
      </c>
      <c r="E81">
        <v>-2.3482317479266029E-2</v>
      </c>
      <c r="F81">
        <v>-2.8109878903283193E-2</v>
      </c>
      <c r="G81">
        <v>-2.9984770062283311E-2</v>
      </c>
      <c r="H81">
        <v>-3.8692538159593524E-2</v>
      </c>
      <c r="I81">
        <v>-4.4237350274232638E-2</v>
      </c>
    </row>
    <row r="82" spans="2:9">
      <c r="B82" t="s">
        <v>45</v>
      </c>
      <c r="C82">
        <v>-3.2747713045625975E-3</v>
      </c>
      <c r="D82">
        <v>-2.3766692770688658E-3</v>
      </c>
      <c r="E82">
        <v>-1.0180522637859629E-2</v>
      </c>
      <c r="F82">
        <v>-1.5412152263793279E-2</v>
      </c>
      <c r="G82">
        <v>-2.0255157841718927E-2</v>
      </c>
      <c r="H82">
        <v>-1.693082730972317E-2</v>
      </c>
      <c r="I82">
        <v>-2.5099138223693904E-2</v>
      </c>
    </row>
    <row r="83" spans="2:9">
      <c r="B83" t="s">
        <v>46</v>
      </c>
      <c r="C83">
        <v>2.3411406137101554E-3</v>
      </c>
      <c r="D83">
        <v>1.3171636979162425E-3</v>
      </c>
      <c r="E83">
        <v>-6.1318682678446618E-3</v>
      </c>
      <c r="F83">
        <v>-1.1517540537089709E-2</v>
      </c>
      <c r="G83">
        <v>-1.1658252008585925E-2</v>
      </c>
      <c r="H83">
        <v>-9.0117903990469695E-3</v>
      </c>
      <c r="I83">
        <v>-1.4240179162651821E-2</v>
      </c>
    </row>
    <row r="84" spans="2:9">
      <c r="B84" t="s">
        <v>47</v>
      </c>
      <c r="C84">
        <v>5.7733213615859293E-2</v>
      </c>
      <c r="D84">
        <v>5.7062896890443651E-2</v>
      </c>
      <c r="E84">
        <v>4.5792204753117224E-2</v>
      </c>
      <c r="F84">
        <v>3.2136744939991038E-2</v>
      </c>
      <c r="G84">
        <v>2.3303760762636901E-2</v>
      </c>
      <c r="H84">
        <v>6.5919711296307623E-2</v>
      </c>
      <c r="I84">
        <v>3.1918191062950574E-2</v>
      </c>
    </row>
    <row r="86" spans="2:9">
      <c r="B86" t="s">
        <v>70</v>
      </c>
    </row>
    <row r="87" spans="2:9">
      <c r="C87">
        <v>0.25</v>
      </c>
      <c r="D87">
        <v>0.5</v>
      </c>
      <c r="E87">
        <v>0.75</v>
      </c>
      <c r="F87">
        <v>1</v>
      </c>
      <c r="G87">
        <v>1.25</v>
      </c>
      <c r="H87">
        <v>1.5</v>
      </c>
      <c r="I87">
        <v>1.75</v>
      </c>
    </row>
    <row r="88" spans="2:9">
      <c r="B88" s="12" t="s">
        <v>43</v>
      </c>
      <c r="C88">
        <v>-1.9470577454362708E-4</v>
      </c>
      <c r="D88">
        <v>-2.0048524446302521E-2</v>
      </c>
      <c r="E88">
        <v>-2.4783194349625202E-2</v>
      </c>
      <c r="F88">
        <v>-1.775385335713725E-2</v>
      </c>
      <c r="G88">
        <v>-8.6355451532841798E-2</v>
      </c>
      <c r="H88">
        <v>-3.5621127242726432E-2</v>
      </c>
      <c r="I88">
        <v>-4.4042126487774259E-2</v>
      </c>
    </row>
    <row r="89" spans="2:9">
      <c r="B89" s="12" t="s">
        <v>44</v>
      </c>
      <c r="C89">
        <v>-1.3757154096292915E-2</v>
      </c>
      <c r="D89">
        <v>-3.7088214768229676E-2</v>
      </c>
      <c r="E89">
        <v>-3.9875839142552133E-2</v>
      </c>
      <c r="F89">
        <v>-3.9838431432214168E-2</v>
      </c>
      <c r="G89">
        <v>-0.13279377879050847</v>
      </c>
      <c r="H89">
        <v>-5.2837052638159979E-2</v>
      </c>
      <c r="I89">
        <v>-7.3459144448820068E-2</v>
      </c>
    </row>
    <row r="90" spans="2:9">
      <c r="B90" s="12" t="s">
        <v>39</v>
      </c>
      <c r="C90">
        <v>7.1826412757472241E-4</v>
      </c>
      <c r="D90">
        <v>-4.2916103039150116E-3</v>
      </c>
      <c r="E90">
        <v>-2.2043031425209437E-3</v>
      </c>
      <c r="F90">
        <v>-2.2552610272960475E-3</v>
      </c>
      <c r="G90">
        <v>-2.2488337071441288E-2</v>
      </c>
      <c r="H90">
        <v>-1.0889273654127143E-2</v>
      </c>
      <c r="I90">
        <v>-1.3283245494178036E-2</v>
      </c>
    </row>
    <row r="91" spans="2:9">
      <c r="B91" t="s">
        <v>42</v>
      </c>
      <c r="C91">
        <v>1.9920956493000475E-3</v>
      </c>
      <c r="D91">
        <v>4.8741925808263916E-3</v>
      </c>
      <c r="E91">
        <v>3.3821834124732417E-3</v>
      </c>
      <c r="F91">
        <v>2.2286469572377031E-3</v>
      </c>
      <c r="G91">
        <v>-1.1650498320860014E-2</v>
      </c>
      <c r="H91">
        <v>1.9219885515919912E-3</v>
      </c>
      <c r="I91">
        <v>-1.312248228108188E-3</v>
      </c>
    </row>
    <row r="92" spans="2:9">
      <c r="B92" t="s">
        <v>32</v>
      </c>
      <c r="C92">
        <v>2.7944490024041924E-3</v>
      </c>
      <c r="D92">
        <v>2.0976744140437493E-3</v>
      </c>
      <c r="E92">
        <v>8.5617451318303656E-4</v>
      </c>
      <c r="F92">
        <v>1.446666744543726E-3</v>
      </c>
      <c r="G92">
        <v>-1.3741879931721209E-2</v>
      </c>
      <c r="H92">
        <v>-4.3556259999366085E-3</v>
      </c>
      <c r="I92">
        <v>-1.9010716497892392E-3</v>
      </c>
    </row>
    <row r="93" spans="2:9">
      <c r="B93" s="12" t="s">
        <v>40</v>
      </c>
      <c r="C93">
        <v>-2.6933944753641017E-4</v>
      </c>
      <c r="D93">
        <v>-5.8879878031474989E-3</v>
      </c>
      <c r="E93">
        <v>-9.6772966176237544E-3</v>
      </c>
      <c r="F93">
        <v>-1.1943150039584984E-2</v>
      </c>
      <c r="G93">
        <v>-2.1044803306942306E-2</v>
      </c>
      <c r="H93">
        <v>-1.8232148345497939E-2</v>
      </c>
      <c r="I93">
        <v>-2.0142782190939377E-2</v>
      </c>
    </row>
    <row r="94" spans="2:9">
      <c r="B94" t="s">
        <v>45</v>
      </c>
      <c r="C94">
        <v>-2.0511958221626652E-3</v>
      </c>
      <c r="D94">
        <v>7.7467154329621509E-3</v>
      </c>
      <c r="E94">
        <v>8.4450215338307275E-4</v>
      </c>
      <c r="F94">
        <v>-8.9060231021643706E-4</v>
      </c>
      <c r="G94">
        <v>1.5466340784160893E-2</v>
      </c>
      <c r="H94">
        <v>4.671229903757096E-4</v>
      </c>
      <c r="I94">
        <v>9.890308507929867E-3</v>
      </c>
    </row>
    <row r="95" spans="2:9">
      <c r="B95" t="s">
        <v>46</v>
      </c>
      <c r="C95">
        <v>2.6338073953792161E-3</v>
      </c>
      <c r="D95">
        <v>1.1787580537266208E-2</v>
      </c>
      <c r="E95">
        <v>4.2362545295800084E-3</v>
      </c>
      <c r="F95">
        <v>6.2461397877129751E-3</v>
      </c>
      <c r="G95">
        <v>1.4131967345476441E-2</v>
      </c>
      <c r="H95">
        <v>7.640577628357681E-3</v>
      </c>
      <c r="I95">
        <v>1.4645165639925404E-2</v>
      </c>
    </row>
    <row r="96" spans="2:9">
      <c r="B96" t="s">
        <v>47</v>
      </c>
      <c r="C96">
        <v>1.2858111130268994E-2</v>
      </c>
      <c r="D96">
        <v>3.5538086984311504E-2</v>
      </c>
      <c r="E96">
        <v>2.2169099793251046E-2</v>
      </c>
      <c r="F96">
        <v>2.8485460135983003E-2</v>
      </c>
      <c r="G96">
        <v>4.705909664442981E-2</v>
      </c>
      <c r="H96">
        <v>3.3199152995628353E-2</v>
      </c>
      <c r="I96">
        <v>5.171458751665834E-2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64DC-0A00-4227-9D0A-537D90B4207D}">
  <dimension ref="B3:X140"/>
  <sheetViews>
    <sheetView zoomScale="75" workbookViewId="0">
      <selection activeCell="I14" sqref="I14"/>
    </sheetView>
  </sheetViews>
  <sheetFormatPr baseColWidth="10" defaultColWidth="8.83203125" defaultRowHeight="15"/>
  <cols>
    <col min="2" max="2" width="14.1640625" customWidth="1"/>
    <col min="3" max="6" width="12" bestFit="1" customWidth="1"/>
    <col min="7" max="8" width="9.33203125" bestFit="1" customWidth="1"/>
    <col min="9" max="9" width="12" bestFit="1" customWidth="1"/>
    <col min="12" max="12" width="12.6640625" bestFit="1" customWidth="1"/>
    <col min="20" max="20" width="12" bestFit="1" customWidth="1"/>
    <col min="23" max="23" width="12" bestFit="1" customWidth="1"/>
  </cols>
  <sheetData>
    <row r="3" spans="2:23">
      <c r="B3" t="s">
        <v>51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  <c r="T3" t="s">
        <v>59</v>
      </c>
      <c r="U3" t="s">
        <v>56</v>
      </c>
      <c r="V3" t="s">
        <v>57</v>
      </c>
      <c r="W3" t="s">
        <v>58</v>
      </c>
    </row>
    <row r="4" spans="2:23">
      <c r="B4" s="12" t="s">
        <v>43</v>
      </c>
      <c r="C4" s="13">
        <v>-4.772758409713535E-3</v>
      </c>
      <c r="D4">
        <v>-2.6705836434350944E-2</v>
      </c>
      <c r="E4">
        <v>-1.9852742591112218E-2</v>
      </c>
      <c r="F4">
        <v>-1.9797575146751799E-2</v>
      </c>
      <c r="G4">
        <v>-2.9331499264642357E-2</v>
      </c>
      <c r="H4">
        <v>-3.682745636547273E-2</v>
      </c>
      <c r="I4">
        <v>-4.4306583632240527E-2</v>
      </c>
      <c r="L4">
        <f>-$U$4*(1-EXP(-$V$4*L3))</f>
        <v>-1.0127492240711043E-2</v>
      </c>
      <c r="M4">
        <f t="shared" ref="M4:R4" si="0">-$U$4*(1-EXP(-$V$4*M3))</f>
        <v>-1.8253764365605704E-2</v>
      </c>
      <c r="N4">
        <f t="shared" si="0"/>
        <v>-2.4774262933097448E-2</v>
      </c>
      <c r="O4">
        <f t="shared" si="0"/>
        <v>-3.0006293182049136E-2</v>
      </c>
      <c r="P4">
        <f t="shared" si="0"/>
        <v>-3.4204459969849783E-2</v>
      </c>
      <c r="Q4">
        <f t="shared" si="0"/>
        <v>-3.7573057538971964E-2</v>
      </c>
      <c r="R4">
        <f t="shared" si="0"/>
        <v>-4.0276011031832266E-2</v>
      </c>
      <c r="T4">
        <f>SUM(D9:E9,G9:I9)</f>
        <v>1.3620606736341876E-4</v>
      </c>
      <c r="U4">
        <v>5.1251782987311027E-2</v>
      </c>
      <c r="V4">
        <v>0.88060577902455328</v>
      </c>
      <c r="W4">
        <f>U4*V4</f>
        <v>4.5132616283938373E-2</v>
      </c>
    </row>
    <row r="5" spans="2:23">
      <c r="B5" s="12" t="s">
        <v>44</v>
      </c>
      <c r="C5" s="13">
        <v>-2.2161374723978816E-3</v>
      </c>
      <c r="D5">
        <v>-2.0013273358196953E-2</v>
      </c>
      <c r="E5">
        <v>-2.2831072192333702E-2</v>
      </c>
      <c r="F5">
        <v>-2.2740175197355939E-2</v>
      </c>
      <c r="G5">
        <v>-2.719625525951852E-2</v>
      </c>
      <c r="H5">
        <v>-4.5196324090240221E-2</v>
      </c>
      <c r="I5">
        <v>-4.9475996522457023E-2</v>
      </c>
      <c r="L5">
        <f>-$U$5*(1-EXP(-$V$5*L3))</f>
        <v>-6.9888429519713241E-3</v>
      </c>
      <c r="M5">
        <f t="shared" ref="M5:R5" si="1">-$U$5*(1-EXP(-$V$5*M3))</f>
        <v>-1.3913977052271405E-2</v>
      </c>
      <c r="N5">
        <f t="shared" si="1"/>
        <v>-2.0775983057659094E-2</v>
      </c>
      <c r="O5">
        <f t="shared" si="1"/>
        <v>-2.7575436430834412E-2</v>
      </c>
      <c r="P5">
        <f t="shared" si="1"/>
        <v>-3.4312907388698015E-2</v>
      </c>
      <c r="Q5">
        <f t="shared" si="1"/>
        <v>-4.0988960950170808E-2</v>
      </c>
      <c r="R5">
        <f t="shared" si="1"/>
        <v>-4.7604156983577721E-2</v>
      </c>
      <c r="T5">
        <f>SUM(D10:I10)</f>
        <v>1.3665698335439607E-4</v>
      </c>
      <c r="U5">
        <v>0.76667408885869426</v>
      </c>
      <c r="V5">
        <v>3.6630387794038807E-2</v>
      </c>
      <c r="W5">
        <f t="shared" ref="W5:W6" si="2">U5*V5</f>
        <v>2.8083569186535338E-2</v>
      </c>
    </row>
    <row r="6" spans="2:23">
      <c r="B6" s="12" t="s">
        <v>40</v>
      </c>
      <c r="C6">
        <v>-4.4450452257889283E-3</v>
      </c>
      <c r="D6">
        <v>-7.612148056630093E-3</v>
      </c>
      <c r="E6">
        <v>-9.705814475376353E-3</v>
      </c>
      <c r="F6">
        <v>-1.2573409802518476E-2</v>
      </c>
      <c r="G6">
        <v>-1.1481836371108294E-2</v>
      </c>
      <c r="H6">
        <v>-1.3094296015974645E-2</v>
      </c>
      <c r="I6">
        <v>-1.2652604510980778E-2</v>
      </c>
      <c r="L6">
        <f>-$U$6*(1-EXP(-$V$6*L3))</f>
        <v>-4.8439331602025647E-3</v>
      </c>
      <c r="M6">
        <f t="shared" ref="M6:R6" si="3">-$U$6*(1-EXP(-$V$6*M3))</f>
        <v>-7.9754843124630118E-3</v>
      </c>
      <c r="N6">
        <f t="shared" si="3"/>
        <v>-9.9999987503983211E-3</v>
      </c>
      <c r="O6">
        <f t="shared" si="3"/>
        <v>-1.1308825753415663E-2</v>
      </c>
      <c r="P6">
        <f t="shared" si="3"/>
        <v>-1.2154968458910207E-2</v>
      </c>
      <c r="Q6">
        <f t="shared" si="3"/>
        <v>-1.2701990698221496E-2</v>
      </c>
      <c r="R6">
        <f t="shared" si="3"/>
        <v>-1.3055634744737555E-2</v>
      </c>
      <c r="T6">
        <f t="shared" ref="T6" si="4">SUM(D11:I11)</f>
        <v>2.587174079006155E-6</v>
      </c>
      <c r="U6">
        <v>1.37023680181666E-2</v>
      </c>
      <c r="V6">
        <v>1.7447942781074006</v>
      </c>
      <c r="W6">
        <f t="shared" si="2"/>
        <v>2.3907813314618925E-2</v>
      </c>
    </row>
    <row r="8" spans="2:23">
      <c r="B8" t="s">
        <v>62</v>
      </c>
      <c r="C8">
        <v>0.25</v>
      </c>
      <c r="D8">
        <v>0.5</v>
      </c>
      <c r="E8">
        <v>0.75</v>
      </c>
      <c r="F8">
        <v>1</v>
      </c>
      <c r="G8">
        <v>1.25</v>
      </c>
      <c r="H8">
        <v>1.5</v>
      </c>
      <c r="I8">
        <v>1.75</v>
      </c>
    </row>
    <row r="9" spans="2:23">
      <c r="B9" t="s">
        <v>43</v>
      </c>
      <c r="C9">
        <f t="shared" ref="C9:I11" si="5">(L4-C4)^2</f>
        <v>2.8673174400829249E-5</v>
      </c>
      <c r="D9">
        <f t="shared" si="5"/>
        <v>7.1437522255263437E-5</v>
      </c>
      <c r="E9">
        <f t="shared" si="5"/>
        <v>2.4221362476574418E-5</v>
      </c>
      <c r="F9">
        <f t="shared" si="5"/>
        <v>1.0421792392420511E-4</v>
      </c>
      <c r="G9">
        <f t="shared" si="5"/>
        <v>2.3745746034495659E-5</v>
      </c>
      <c r="H9">
        <f t="shared" si="5"/>
        <v>5.5592110992343528E-7</v>
      </c>
      <c r="I9">
        <f t="shared" si="5"/>
        <v>1.6245515487161811E-5</v>
      </c>
    </row>
    <row r="10" spans="2:23">
      <c r="B10" t="s">
        <v>44</v>
      </c>
      <c r="C10">
        <f t="shared" si="5"/>
        <v>2.277871759475036E-5</v>
      </c>
      <c r="D10">
        <f t="shared" si="5"/>
        <v>3.7201415427477031E-5</v>
      </c>
      <c r="E10">
        <f t="shared" si="5"/>
        <v>4.2233913514576279E-6</v>
      </c>
      <c r="F10">
        <f t="shared" si="5"/>
        <v>2.3379751195979767E-5</v>
      </c>
      <c r="G10">
        <f t="shared" si="5"/>
        <v>5.0646737527755037E-5</v>
      </c>
      <c r="H10">
        <f t="shared" si="5"/>
        <v>1.770190459241475E-5</v>
      </c>
      <c r="I10">
        <f t="shared" si="5"/>
        <v>3.5037832593118794E-6</v>
      </c>
    </row>
    <row r="11" spans="2:23">
      <c r="B11" t="s">
        <v>40</v>
      </c>
      <c r="C11">
        <f t="shared" si="5"/>
        <v>1.5911158422077753E-7</v>
      </c>
      <c r="D11">
        <f t="shared" si="5"/>
        <v>1.3201323480268422E-7</v>
      </c>
      <c r="E11">
        <f t="shared" si="5"/>
        <v>8.6544387670201001E-8</v>
      </c>
      <c r="F11">
        <f t="shared" si="5"/>
        <v>1.5991728172452656E-6</v>
      </c>
      <c r="G11">
        <f t="shared" si="5"/>
        <v>4.5310680762856258E-7</v>
      </c>
      <c r="H11">
        <f t="shared" si="5"/>
        <v>1.5390346233739938E-7</v>
      </c>
      <c r="I11">
        <f t="shared" si="5"/>
        <v>1.624333693220419E-7</v>
      </c>
    </row>
    <row r="13" spans="2:23">
      <c r="B13" t="s">
        <v>60</v>
      </c>
      <c r="C13">
        <v>0.25</v>
      </c>
      <c r="D13">
        <v>0.5</v>
      </c>
      <c r="E13">
        <v>0.75</v>
      </c>
      <c r="F13">
        <v>1</v>
      </c>
      <c r="G13">
        <v>1.25</v>
      </c>
      <c r="H13">
        <v>1.5</v>
      </c>
      <c r="I13">
        <v>1.75</v>
      </c>
    </row>
    <row r="14" spans="2:23">
      <c r="B14" t="s">
        <v>43</v>
      </c>
      <c r="C14" t="b">
        <v>0</v>
      </c>
      <c r="D14" s="12" t="b">
        <v>1</v>
      </c>
      <c r="E14" s="12" t="b">
        <v>1</v>
      </c>
      <c r="F14" s="12" t="b">
        <v>1</v>
      </c>
      <c r="G14" s="12" t="b">
        <v>1</v>
      </c>
      <c r="H14" s="12" t="b">
        <v>1</v>
      </c>
      <c r="I14" s="12" t="b">
        <v>1</v>
      </c>
    </row>
    <row r="15" spans="2:23">
      <c r="B15" t="s">
        <v>44</v>
      </c>
      <c r="C15" t="b">
        <v>0</v>
      </c>
      <c r="D15" s="12" t="b">
        <v>1</v>
      </c>
      <c r="E15" s="12" t="b">
        <v>1</v>
      </c>
      <c r="F15" s="12" t="b">
        <v>1</v>
      </c>
      <c r="G15" s="12" t="b">
        <v>1</v>
      </c>
      <c r="H15" s="12" t="b">
        <v>1</v>
      </c>
      <c r="I15" s="12" t="b">
        <v>1</v>
      </c>
    </row>
    <row r="16" spans="2:23">
      <c r="B16" t="s">
        <v>40</v>
      </c>
      <c r="C16" s="12" t="b">
        <v>1</v>
      </c>
      <c r="D16" s="12" t="b">
        <v>1</v>
      </c>
      <c r="E16" s="12" t="b">
        <v>1</v>
      </c>
      <c r="F16" s="12" t="b">
        <v>1</v>
      </c>
      <c r="G16" s="12" t="b">
        <v>1</v>
      </c>
      <c r="H16" s="12" t="b">
        <v>1</v>
      </c>
      <c r="I16" s="12" t="b">
        <v>1</v>
      </c>
    </row>
    <row r="18" spans="2:23">
      <c r="B18" t="s">
        <v>61</v>
      </c>
    </row>
    <row r="19" spans="2:23">
      <c r="C19">
        <v>0.25</v>
      </c>
      <c r="D19">
        <v>0.5</v>
      </c>
      <c r="E19">
        <v>0.75</v>
      </c>
      <c r="F19">
        <v>1</v>
      </c>
      <c r="G19">
        <v>1.25</v>
      </c>
      <c r="H19">
        <v>1.5</v>
      </c>
      <c r="I19">
        <v>1.75</v>
      </c>
      <c r="L19">
        <v>0.25</v>
      </c>
      <c r="M19">
        <v>0.5</v>
      </c>
      <c r="N19">
        <v>0.75</v>
      </c>
      <c r="O19">
        <v>1</v>
      </c>
      <c r="P19">
        <v>1.25</v>
      </c>
      <c r="Q19">
        <v>1.5</v>
      </c>
      <c r="R19">
        <v>1.75</v>
      </c>
      <c r="T19" t="s">
        <v>59</v>
      </c>
      <c r="U19" t="s">
        <v>56</v>
      </c>
      <c r="V19" t="s">
        <v>57</v>
      </c>
      <c r="W19" t="s">
        <v>58</v>
      </c>
    </row>
    <row r="20" spans="2:23">
      <c r="B20" t="s">
        <v>43</v>
      </c>
      <c r="C20" s="13">
        <v>-6.2714436289308447E-3</v>
      </c>
      <c r="D20">
        <v>-4.733049544434241E-2</v>
      </c>
      <c r="E20">
        <v>-3.5169245713206544E-2</v>
      </c>
      <c r="F20" s="14">
        <v>-6.3403034869408533E-3</v>
      </c>
      <c r="G20">
        <v>-3.237124132172807E-2</v>
      </c>
      <c r="H20">
        <v>-7.1074245867091448E-2</v>
      </c>
      <c r="I20">
        <v>-7.3915526957957181E-2</v>
      </c>
      <c r="L20">
        <f>-$U$20*(1-EXP(-$V$20*L19))</f>
        <v>-9.5902558393067758E-3</v>
      </c>
      <c r="M20">
        <f t="shared" ref="M20:R20" si="6">-$U$20*(1-EXP(-$V$20*M19))</f>
        <v>-1.9167605805079389E-2</v>
      </c>
      <c r="N20">
        <f t="shared" si="6"/>
        <v>-2.8732067265109601E-2</v>
      </c>
      <c r="O20">
        <f t="shared" si="6"/>
        <v>-3.8283657563818081E-2</v>
      </c>
      <c r="P20">
        <f t="shared" si="6"/>
        <v>-4.7822394022283686E-2</v>
      </c>
      <c r="Q20">
        <f t="shared" si="6"/>
        <v>-5.7348293938275889E-2</v>
      </c>
      <c r="R20">
        <f t="shared" si="6"/>
        <v>-6.6861374586286423E-2</v>
      </c>
      <c r="T20">
        <f>SUM(D28:I28)</f>
        <v>2.3318644306974919E-3</v>
      </c>
      <c r="U20">
        <v>7.1264457084793209</v>
      </c>
      <c r="V20">
        <v>5.3865362699776417E-3</v>
      </c>
      <c r="W20">
        <f>U20*V20</f>
        <v>3.8386858284750372E-2</v>
      </c>
    </row>
    <row r="21" spans="2:23">
      <c r="B21" t="s">
        <v>44</v>
      </c>
      <c r="C21" s="13">
        <v>-1.3456782449741628E-3</v>
      </c>
      <c r="D21">
        <v>-4.212986197549911E-2</v>
      </c>
      <c r="E21">
        <v>-5.4341498514862294E-2</v>
      </c>
      <c r="F21">
        <v>-2.9665256683570975E-2</v>
      </c>
      <c r="G21">
        <v>-3.2735144885903032E-2</v>
      </c>
      <c r="H21">
        <v>-9.2932006404544132E-2</v>
      </c>
      <c r="I21">
        <v>-9.813531436434017E-2</v>
      </c>
      <c r="L21">
        <f>-$U$21*(1-EXP(-$V$21*L19))</f>
        <v>-1.2763801831470049E-2</v>
      </c>
      <c r="M21">
        <f t="shared" ref="M21:R21" si="7">-$U$21*(1-EXP(-$V$21*M19))</f>
        <v>-2.552517299059991E-2</v>
      </c>
      <c r="N21">
        <f t="shared" si="7"/>
        <v>-3.8284113940277871E-2</v>
      </c>
      <c r="O21">
        <f t="shared" si="7"/>
        <v>-5.104062514328804E-2</v>
      </c>
      <c r="P21">
        <f t="shared" si="7"/>
        <v>-6.3794707062347564E-2</v>
      </c>
      <c r="Q21">
        <f t="shared" si="7"/>
        <v>-7.6546360160069396E-2</v>
      </c>
      <c r="R21">
        <f t="shared" si="7"/>
        <v>-8.92955848989921E-2</v>
      </c>
      <c r="T21">
        <f>SUM(D29:I29)</f>
        <v>2.3017882949120374E-3</v>
      </c>
      <c r="U21">
        <v>67.024515946718225</v>
      </c>
      <c r="V21">
        <v>7.6181183208299088E-4</v>
      </c>
      <c r="W21">
        <f t="shared" ref="W21:W24" si="8">U21*V21</f>
        <v>5.1060069287845046E-2</v>
      </c>
    </row>
    <row r="22" spans="2:23">
      <c r="B22" s="12" t="s">
        <v>39</v>
      </c>
      <c r="C22" s="13">
        <v>6.8319457271097108E-3</v>
      </c>
      <c r="D22">
        <v>-4.6880030843349657E-3</v>
      </c>
      <c r="E22">
        <v>-2.4516345697390683E-3</v>
      </c>
      <c r="F22">
        <v>3.6942894193199996E-3</v>
      </c>
      <c r="G22">
        <v>-1.4695202984733402E-3</v>
      </c>
      <c r="H22">
        <v>-9.0600539051230496E-3</v>
      </c>
      <c r="I22">
        <v>-1.0538515239290121E-3</v>
      </c>
      <c r="L22">
        <f>-$U$22*(1-EXP(-$V$22*L19))</f>
        <v>-6.16733121097264E-4</v>
      </c>
      <c r="M22">
        <f t="shared" ref="M22:R22" si="9">-$U$22*(1-EXP(-$V$22*M19))</f>
        <v>-1.1824992376662377E-3</v>
      </c>
      <c r="N22">
        <f t="shared" si="9"/>
        <v>-1.7015102777868758E-3</v>
      </c>
      <c r="O22">
        <f t="shared" si="9"/>
        <v>-2.1776300945774E-3</v>
      </c>
      <c r="P22">
        <f t="shared" si="9"/>
        <v>-2.6144032312103906E-3</v>
      </c>
      <c r="Q22">
        <f t="shared" si="9"/>
        <v>-3.0150813087795798E-3</v>
      </c>
      <c r="R22">
        <f t="shared" si="9"/>
        <v>-3.3826472334656499E-3</v>
      </c>
      <c r="T22">
        <f>SUM(D30:I30)</f>
        <v>9.0606422527047468E-5</v>
      </c>
      <c r="U22">
        <v>7.4628624181209413E-3</v>
      </c>
      <c r="V22">
        <v>0.34502246538253051</v>
      </c>
      <c r="W22">
        <f t="shared" si="8"/>
        <v>2.5748551903107203E-3</v>
      </c>
    </row>
    <row r="23" spans="2:23">
      <c r="B23" t="s">
        <v>32</v>
      </c>
      <c r="C23">
        <v>2.1329316717279209E-3</v>
      </c>
      <c r="D23" s="13">
        <v>1.0490980016636016E-3</v>
      </c>
      <c r="E23">
        <v>-5.4191402172283707E-4</v>
      </c>
      <c r="F23" s="13">
        <v>7.9818987366383192E-3</v>
      </c>
      <c r="G23">
        <v>9.0033336677042687E-4</v>
      </c>
      <c r="H23">
        <v>-8.552133425283966E-3</v>
      </c>
      <c r="I23">
        <v>-6.6681372194712435E-3</v>
      </c>
      <c r="L23">
        <f>-$U$23*(1-EXP(-$V$23*L19))</f>
        <v>-8.134891442456337E-4</v>
      </c>
      <c r="M23">
        <f t="shared" ref="M23:R23" si="10">-$U$23*(1-EXP(-$V$23*M19))</f>
        <v>-1.6100976750813151E-3</v>
      </c>
      <c r="N23">
        <f t="shared" si="10"/>
        <v>-2.3901758800445125E-3</v>
      </c>
      <c r="O23">
        <f t="shared" si="10"/>
        <v>-3.1540667778989901E-3</v>
      </c>
      <c r="P23">
        <f t="shared" si="10"/>
        <v>-3.9021062694682366E-3</v>
      </c>
      <c r="Q23">
        <f t="shared" si="10"/>
        <v>-4.6346232853389678E-3</v>
      </c>
      <c r="R23">
        <f t="shared" si="10"/>
        <v>-5.3519399304996556E-3</v>
      </c>
      <c r="T23">
        <f>SUM(C31,E31,G31:I31)</f>
        <v>5.2240154981513152E-5</v>
      </c>
      <c r="U23">
        <v>3.9202638656205768E-2</v>
      </c>
      <c r="V23">
        <v>8.3876809269234007E-2</v>
      </c>
      <c r="W23">
        <f t="shared" si="8"/>
        <v>3.2881922454172713E-3</v>
      </c>
    </row>
    <row r="24" spans="2:23">
      <c r="B24" t="s">
        <v>40</v>
      </c>
      <c r="C24">
        <v>-4.1568208531774561E-3</v>
      </c>
      <c r="D24">
        <v>-6.7646327831525467E-3</v>
      </c>
      <c r="E24">
        <v>-5.1446683398509892E-3</v>
      </c>
      <c r="F24">
        <v>-1.2286695790038207E-2</v>
      </c>
      <c r="G24">
        <v>-8.0918915271792867E-3</v>
      </c>
      <c r="H24">
        <v>-9.0527511845751377E-3</v>
      </c>
      <c r="I24">
        <v>-7.8653569338739404E-3</v>
      </c>
      <c r="L24">
        <f>-$U$24*(1-EXP(-$V$24*L19))</f>
        <v>-4.2319009451303275E-3</v>
      </c>
      <c r="M24">
        <f t="shared" ref="M24:R24" si="11">-$U$24*(1-EXP(-$V$24*M19))</f>
        <v>-6.4999991270909448E-3</v>
      </c>
      <c r="N24">
        <f t="shared" si="11"/>
        <v>-7.7155921737411962E-3</v>
      </c>
      <c r="O24">
        <f t="shared" si="11"/>
        <v>-8.3670923895683164E-3</v>
      </c>
      <c r="P24">
        <f t="shared" si="11"/>
        <v>-8.7162656037393146E-3</v>
      </c>
      <c r="Q24">
        <f t="shared" si="11"/>
        <v>-8.9034058847900551E-3</v>
      </c>
      <c r="R24">
        <f t="shared" si="11"/>
        <v>-9.0037041991235245E-3</v>
      </c>
      <c r="T24">
        <f>SUM(C32:I32)</f>
        <v>2.3756589671117322E-5</v>
      </c>
      <c r="U24">
        <v>9.1195439507828387E-3</v>
      </c>
      <c r="V24">
        <v>2.4948384523493252</v>
      </c>
      <c r="W24">
        <f t="shared" si="8"/>
        <v>2.2751788916302709E-2</v>
      </c>
    </row>
    <row r="25" spans="2:23">
      <c r="D25" s="13"/>
    </row>
    <row r="27" spans="2:23">
      <c r="B27" t="s">
        <v>62</v>
      </c>
      <c r="C27">
        <v>0.25</v>
      </c>
      <c r="D27">
        <v>0.5</v>
      </c>
      <c r="E27">
        <v>0.75</v>
      </c>
      <c r="F27">
        <v>1</v>
      </c>
      <c r="G27">
        <v>1.25</v>
      </c>
      <c r="H27">
        <v>1.5</v>
      </c>
      <c r="I27">
        <v>1.75</v>
      </c>
    </row>
    <row r="28" spans="2:23">
      <c r="B28" s="12" t="s">
        <v>43</v>
      </c>
      <c r="C28" s="13">
        <f t="shared" ref="C28:I32" si="12">(C20-L20)^2</f>
        <v>1.1014514487740373E-5</v>
      </c>
      <c r="D28" s="14">
        <f t="shared" si="12"/>
        <v>7.9314835283330839E-4</v>
      </c>
      <c r="E28" s="14">
        <f t="shared" si="12"/>
        <v>4.1437266372643767E-5</v>
      </c>
      <c r="F28" s="14">
        <f t="shared" si="12"/>
        <v>1.0203778696807489E-3</v>
      </c>
      <c r="G28" s="14">
        <f t="shared" si="12"/>
        <v>2.387381197758871E-4</v>
      </c>
      <c r="H28" s="14">
        <f t="shared" si="12"/>
        <v>1.8840175635215556E-4</v>
      </c>
      <c r="I28" s="14">
        <f t="shared" si="12"/>
        <v>4.9761065682748174E-5</v>
      </c>
    </row>
    <row r="29" spans="2:23">
      <c r="B29" s="12" t="s">
        <v>44</v>
      </c>
      <c r="C29" s="13">
        <f t="shared" si="12"/>
        <v>1.3037354623649365E-4</v>
      </c>
      <c r="D29" s="14">
        <f t="shared" si="12"/>
        <v>2.7571569628523281E-4</v>
      </c>
      <c r="E29" s="14">
        <f t="shared" si="12"/>
        <v>2.5783959937610175E-4</v>
      </c>
      <c r="F29" s="14">
        <f t="shared" si="12"/>
        <v>4.5690637678866709E-4</v>
      </c>
      <c r="G29" s="14">
        <f t="shared" si="12"/>
        <v>9.6469640259242372E-4</v>
      </c>
      <c r="H29" s="14">
        <f t="shared" si="12"/>
        <v>2.68489402849069E-4</v>
      </c>
      <c r="I29" s="14">
        <f t="shared" si="12"/>
        <v>7.8140817020542875E-5</v>
      </c>
    </row>
    <row r="30" spans="2:23">
      <c r="B30" s="12" t="s">
        <v>39</v>
      </c>
      <c r="C30" s="13">
        <f t="shared" si="12"/>
        <v>5.548281658372598E-5</v>
      </c>
      <c r="D30" s="14">
        <f t="shared" si="12"/>
        <v>1.2288557219009251E-5</v>
      </c>
      <c r="E30" s="14">
        <f t="shared" si="12"/>
        <v>5.6268645337677806E-7</v>
      </c>
      <c r="F30" s="14">
        <f t="shared" si="12"/>
        <v>3.4479438777689082E-5</v>
      </c>
      <c r="G30" s="14">
        <f t="shared" si="12"/>
        <v>1.3107569296725894E-6</v>
      </c>
      <c r="H30" s="14">
        <f t="shared" si="12"/>
        <v>3.6541693690543519E-5</v>
      </c>
      <c r="I30" s="14">
        <f t="shared" si="12"/>
        <v>5.4232894567562514E-6</v>
      </c>
    </row>
    <row r="31" spans="2:23">
      <c r="B31" s="12"/>
      <c r="C31" s="14">
        <f t="shared" si="12"/>
        <v>8.6813956248022688E-6</v>
      </c>
      <c r="D31" s="13">
        <f t="shared" si="12"/>
        <v>7.0713216472188553E-6</v>
      </c>
      <c r="E31" s="14">
        <f t="shared" si="12"/>
        <v>3.4160718969266929E-6</v>
      </c>
      <c r="F31" s="13">
        <f t="shared" si="12"/>
        <v>1.2400972794096422E-4</v>
      </c>
      <c r="G31" s="14">
        <f t="shared" si="12"/>
        <v>2.3063426459716149E-5</v>
      </c>
      <c r="H31" s="14">
        <f t="shared" si="12"/>
        <v>1.5346885696571879E-5</v>
      </c>
      <c r="I31" s="14">
        <f t="shared" si="12"/>
        <v>1.7323753034961574E-6</v>
      </c>
    </row>
    <row r="32" spans="2:23">
      <c r="B32" s="12" t="s">
        <v>40</v>
      </c>
      <c r="C32" s="14">
        <f t="shared" si="12"/>
        <v>5.637020207651635E-9</v>
      </c>
      <c r="D32" s="14">
        <f t="shared" si="12"/>
        <v>7.0030971920530248E-8</v>
      </c>
      <c r="E32" s="14">
        <f t="shared" si="12"/>
        <v>6.6096493596647212E-6</v>
      </c>
      <c r="F32" s="14">
        <f t="shared" si="12"/>
        <v>1.5363290816975128E-5</v>
      </c>
      <c r="G32" s="14">
        <f t="shared" si="12"/>
        <v>3.8984298748018757E-7</v>
      </c>
      <c r="H32" s="14">
        <f t="shared" si="12"/>
        <v>2.2304018567896179E-8</v>
      </c>
      <c r="I32" s="14">
        <f t="shared" si="12"/>
        <v>1.295834496301207E-6</v>
      </c>
    </row>
    <row r="34" spans="2:23">
      <c r="B34" s="12"/>
    </row>
    <row r="35" spans="2:23">
      <c r="B35" s="12" t="s">
        <v>48</v>
      </c>
      <c r="C35">
        <v>0.25</v>
      </c>
      <c r="D35">
        <v>0.5</v>
      </c>
      <c r="E35">
        <v>0.75</v>
      </c>
      <c r="F35">
        <v>1</v>
      </c>
      <c r="G35">
        <v>1.25</v>
      </c>
      <c r="H35">
        <v>1.5</v>
      </c>
      <c r="I35">
        <v>1.75</v>
      </c>
      <c r="L35">
        <v>0.25</v>
      </c>
      <c r="M35">
        <v>0.5</v>
      </c>
      <c r="N35">
        <v>0.75</v>
      </c>
      <c r="O35">
        <v>1</v>
      </c>
      <c r="P35">
        <v>1.25</v>
      </c>
      <c r="Q35">
        <v>1.5</v>
      </c>
      <c r="R35">
        <v>1.75</v>
      </c>
      <c r="T35" t="s">
        <v>59</v>
      </c>
      <c r="U35" t="s">
        <v>56</v>
      </c>
      <c r="V35" t="s">
        <v>57</v>
      </c>
      <c r="W35" t="s">
        <v>58</v>
      </c>
    </row>
    <row r="36" spans="2:23">
      <c r="B36" s="12" t="s">
        <v>43</v>
      </c>
      <c r="C36">
        <v>-1.1062384025327988E-2</v>
      </c>
      <c r="D36">
        <v>-5.0985843056369912E-2</v>
      </c>
      <c r="E36">
        <v>-3.9738645001389565E-2</v>
      </c>
      <c r="F36">
        <v>-4.8745810190557938E-2</v>
      </c>
      <c r="G36">
        <v>-5.7101444525659177E-2</v>
      </c>
      <c r="H36">
        <v>-4.0106570169457401E-2</v>
      </c>
      <c r="I36">
        <v>-8.5940066343878754E-2</v>
      </c>
      <c r="L36">
        <f>-$U$36*(1-EXP(-$V$36*L35))</f>
        <v>-2.1481602879858907E-2</v>
      </c>
      <c r="M36">
        <f t="shared" ref="M36:R36" si="13">-$U$36*(1-EXP(-$V$36*M35))</f>
        <v>-3.6260100938795718E-2</v>
      </c>
      <c r="N36">
        <f t="shared" si="13"/>
        <v>-4.6427126467545911E-2</v>
      </c>
      <c r="O36">
        <f t="shared" si="13"/>
        <v>-5.3421640232748827E-2</v>
      </c>
      <c r="P36">
        <f t="shared" si="13"/>
        <v>-5.8233590657508619E-2</v>
      </c>
      <c r="Q36">
        <f t="shared" si="13"/>
        <v>-6.1544023329117514E-2</v>
      </c>
      <c r="R36">
        <f t="shared" si="13"/>
        <v>-6.3821470830834601E-2</v>
      </c>
      <c r="T36">
        <f>SUM(D44:I44)</f>
        <v>1.2335250721260103E-3</v>
      </c>
      <c r="U36">
        <v>6.8842614671283511E-2</v>
      </c>
      <c r="V36">
        <v>1.4960943931835782</v>
      </c>
      <c r="W36" s="15">
        <f>U36*V36</f>
        <v>0.1029950498218048</v>
      </c>
    </row>
    <row r="37" spans="2:23">
      <c r="B37" s="12" t="s">
        <v>44</v>
      </c>
      <c r="C37">
        <v>-1.6840733951146332E-2</v>
      </c>
      <c r="D37">
        <v>-4.9040495112703732E-2</v>
      </c>
      <c r="E37">
        <v>-5.6863065824686761E-2</v>
      </c>
      <c r="F37">
        <v>-8.659908040227382E-2</v>
      </c>
      <c r="G37">
        <v>-6.8850403111687636E-2</v>
      </c>
      <c r="H37">
        <v>-7.02790678554642E-2</v>
      </c>
      <c r="I37">
        <v>-0.11181733346001502</v>
      </c>
      <c r="L37">
        <f>-$U$37*(1-EXP(-$V$37*L35))</f>
        <v>-2.5123187186903997E-2</v>
      </c>
      <c r="M37">
        <f t="shared" ref="M37:R37" si="14">-$U$37*(1-EXP(-$V$37*M35))</f>
        <v>-4.4759735654261133E-2</v>
      </c>
      <c r="N37">
        <f t="shared" si="14"/>
        <v>-6.0107869346146557E-2</v>
      </c>
      <c r="O37">
        <f t="shared" si="14"/>
        <v>-7.2104132753413944E-2</v>
      </c>
      <c r="P37">
        <f t="shared" si="14"/>
        <v>-8.1480538942306335E-2</v>
      </c>
      <c r="Q37">
        <f t="shared" si="14"/>
        <v>-8.8809237057240947E-2</v>
      </c>
      <c r="R37">
        <f t="shared" si="14"/>
        <v>-9.4537424912783358E-2</v>
      </c>
      <c r="T37">
        <f>SUM(D45:I45)</f>
        <v>1.0404398999241558E-3</v>
      </c>
      <c r="U37">
        <v>0.11503847194814837</v>
      </c>
      <c r="V37">
        <v>0.98559465792072909</v>
      </c>
      <c r="W37" s="15">
        <f>U37*V37</f>
        <v>0.11338130340745868</v>
      </c>
    </row>
    <row r="38" spans="2:23">
      <c r="B38" s="12" t="s">
        <v>39</v>
      </c>
      <c r="C38">
        <v>-5.8482168537676215E-3</v>
      </c>
      <c r="D38">
        <v>-9.6116718627010361E-3</v>
      </c>
      <c r="E38">
        <v>-1.7371698402665402E-2</v>
      </c>
      <c r="F38">
        <v>-2.0087838270361418E-2</v>
      </c>
      <c r="G38">
        <v>-1.8246538065321463E-2</v>
      </c>
      <c r="H38">
        <v>-1.3452344898736757E-2</v>
      </c>
      <c r="I38">
        <v>-2.7805750368425409E-2</v>
      </c>
      <c r="L38">
        <f>-$U$38*(1-EXP(-$V$38*L35))</f>
        <v>-6.4417250279931899E-3</v>
      </c>
      <c r="M38">
        <f t="shared" ref="M38:R38" si="15">-$U$38*(1-EXP(-$V$38*M35))</f>
        <v>-1.126057047217208E-2</v>
      </c>
      <c r="N38">
        <f t="shared" si="15"/>
        <v>-1.4865392365992941E-2</v>
      </c>
      <c r="O38">
        <f t="shared" si="15"/>
        <v>-1.7562042639735941E-2</v>
      </c>
      <c r="P38">
        <f t="shared" si="15"/>
        <v>-1.9579319196822778E-2</v>
      </c>
      <c r="Q38">
        <f t="shared" si="15"/>
        <v>-2.108837832376834E-2</v>
      </c>
      <c r="R38">
        <f t="shared" si="15"/>
        <v>-2.2217256484086779E-2</v>
      </c>
      <c r="T38">
        <f>SUM(D46:I46)</f>
        <v>1.0669665604943888E-4</v>
      </c>
      <c r="U38">
        <v>2.5569254644725432E-2</v>
      </c>
      <c r="V38">
        <v>1.1610480030822492</v>
      </c>
      <c r="W38" s="15">
        <f>U38*V38</f>
        <v>2.9687132045559988E-2</v>
      </c>
    </row>
    <row r="39" spans="2:23">
      <c r="B39" t="s">
        <v>32</v>
      </c>
      <c r="C39">
        <v>9.7179549734748342E-4</v>
      </c>
      <c r="D39" s="13">
        <v>-7.7820125840736328E-3</v>
      </c>
      <c r="E39">
        <v>-7.7121430442842571E-3</v>
      </c>
      <c r="F39" s="13">
        <v>-4.5424833181320909E-3</v>
      </c>
      <c r="G39">
        <v>-7.1167676022723479E-3</v>
      </c>
      <c r="H39">
        <v>-6.1966174750681235E-3</v>
      </c>
      <c r="I39">
        <v>-1.1403695672298458E-2</v>
      </c>
      <c r="L39">
        <f>-$U$39*(1-EXP(-$V$39*L35))</f>
        <v>-1.8151815641939044E-3</v>
      </c>
      <c r="M39">
        <f t="shared" ref="M39:R39" si="16">-$U$39*(1-EXP(-$V$39*M35))</f>
        <v>-3.4630190628559764E-3</v>
      </c>
      <c r="N39">
        <f t="shared" si="16"/>
        <v>-4.958940173757473E-3</v>
      </c>
      <c r="O39">
        <f t="shared" si="16"/>
        <v>-6.3169502760022029E-3</v>
      </c>
      <c r="P39">
        <f t="shared" si="16"/>
        <v>-7.5497635736816214E-3</v>
      </c>
      <c r="Q39">
        <f t="shared" si="16"/>
        <v>-8.6689221310612755E-3</v>
      </c>
      <c r="R39">
        <f t="shared" si="16"/>
        <v>-9.6849039337509237E-3</v>
      </c>
      <c r="T39">
        <f>SUM(C47,E47,G47:I47)</f>
        <v>2.4601388051636126E-5</v>
      </c>
      <c r="U39">
        <v>1.9689279691622045E-2</v>
      </c>
      <c r="V39">
        <v>0.38688670654986551</v>
      </c>
      <c r="W39" s="15">
        <f>U39*V39</f>
        <v>7.6175205742308044E-3</v>
      </c>
    </row>
    <row r="40" spans="2:23">
      <c r="B40" s="12" t="s">
        <v>40</v>
      </c>
      <c r="C40">
        <v>-2.9748665113050778E-3</v>
      </c>
      <c r="D40">
        <v>-1.3095418525232948E-2</v>
      </c>
      <c r="E40">
        <v>-1.624332659751385E-2</v>
      </c>
      <c r="F40">
        <v>-2.0530510804224491E-2</v>
      </c>
      <c r="G40">
        <v>-1.4483563119822991E-2</v>
      </c>
      <c r="H40">
        <v>-1.7616273888962138E-2</v>
      </c>
      <c r="I40">
        <v>-1.5980828077034551E-2</v>
      </c>
      <c r="L40">
        <f>-$U$40*(1-EXP(-$V$40*L35))</f>
        <v>-7.5634946617308789E-3</v>
      </c>
      <c r="M40">
        <f t="shared" ref="M40:R40" si="17">-$U$40*(1-EXP(-$V$40*M35))</f>
        <v>-1.1993442291176904E-2</v>
      </c>
      <c r="N40">
        <f t="shared" si="17"/>
        <v>-1.4588067775469039E-2</v>
      </c>
      <c r="O40">
        <f t="shared" si="17"/>
        <v>-1.6107742942504832E-2</v>
      </c>
      <c r="P40">
        <f t="shared" si="17"/>
        <v>-1.6997818457174078E-2</v>
      </c>
      <c r="Q40">
        <f t="shared" si="17"/>
        <v>-1.7519136722418231E-2</v>
      </c>
      <c r="R40">
        <f t="shared" si="17"/>
        <v>-1.7824473437335245E-2</v>
      </c>
      <c r="T40">
        <f>SUM(C48:I48)</f>
        <v>5.430056099500277E-5</v>
      </c>
      <c r="U40">
        <v>1.8256133036662583E-2</v>
      </c>
      <c r="V40">
        <v>2.1397823121387325</v>
      </c>
      <c r="W40">
        <f>U40*V40</f>
        <v>3.9064150559902165E-2</v>
      </c>
    </row>
    <row r="43" spans="2:23">
      <c r="B43" t="s">
        <v>62</v>
      </c>
      <c r="C43">
        <v>0.25</v>
      </c>
      <c r="D43">
        <v>0.5</v>
      </c>
      <c r="E43">
        <v>0.75</v>
      </c>
      <c r="F43">
        <v>1</v>
      </c>
      <c r="G43">
        <v>1.25</v>
      </c>
      <c r="H43">
        <v>1.5</v>
      </c>
      <c r="I43">
        <v>1.75</v>
      </c>
    </row>
    <row r="44" spans="2:23">
      <c r="B44" s="12" t="s">
        <v>43</v>
      </c>
      <c r="C44" s="13">
        <f t="shared" ref="C44:I48" si="18">(C36-L36)^2</f>
        <v>1.0856012153861259E-4</v>
      </c>
      <c r="D44" s="14">
        <f t="shared" si="18"/>
        <v>2.1684748091329849E-4</v>
      </c>
      <c r="E44" s="14">
        <f t="shared" si="18"/>
        <v>4.4735784323116943E-5</v>
      </c>
      <c r="F44" s="14">
        <f t="shared" si="18"/>
        <v>2.1863386583454847E-5</v>
      </c>
      <c r="G44" s="14">
        <f t="shared" si="18"/>
        <v>1.2817548638616532E-6</v>
      </c>
      <c r="H44" s="14">
        <f t="shared" si="18"/>
        <v>4.5956439797262142E-4</v>
      </c>
      <c r="I44" s="14">
        <f t="shared" si="18"/>
        <v>4.8923226746965692E-4</v>
      </c>
    </row>
    <row r="45" spans="2:23">
      <c r="B45" s="12" t="s">
        <v>44</v>
      </c>
      <c r="C45" s="13">
        <f t="shared" si="18"/>
        <v>6.8599031602512624E-5</v>
      </c>
      <c r="D45" s="14">
        <f t="shared" si="18"/>
        <v>1.8324901541045769E-5</v>
      </c>
      <c r="E45" s="14">
        <f t="shared" si="18"/>
        <v>1.0528749892877896E-5</v>
      </c>
      <c r="F45" s="14">
        <f t="shared" si="18"/>
        <v>2.1010350734318846E-4</v>
      </c>
      <c r="G45" s="14">
        <f t="shared" si="18"/>
        <v>1.595203310998783E-4</v>
      </c>
      <c r="H45" s="14">
        <f t="shared" si="18"/>
        <v>3.4336717064647549E-4</v>
      </c>
      <c r="I45" s="14">
        <f t="shared" si="18"/>
        <v>2.9859523940068978E-4</v>
      </c>
    </row>
    <row r="46" spans="2:23">
      <c r="B46" s="12" t="s">
        <v>39</v>
      </c>
      <c r="C46" s="13">
        <f t="shared" si="18"/>
        <v>3.5225195287256764E-7</v>
      </c>
      <c r="D46" s="14">
        <f t="shared" si="18"/>
        <v>2.718866624315543E-6</v>
      </c>
      <c r="E46" s="14">
        <f t="shared" si="18"/>
        <v>6.2815699494608235E-6</v>
      </c>
      <c r="F46" s="14">
        <f t="shared" si="18"/>
        <v>6.3796435676867473E-6</v>
      </c>
      <c r="G46" s="14">
        <f t="shared" si="18"/>
        <v>1.7763055444859253E-6</v>
      </c>
      <c r="H46" s="14">
        <f t="shared" si="18"/>
        <v>5.8309006468199572E-5</v>
      </c>
      <c r="I46" s="14">
        <f t="shared" si="18"/>
        <v>3.123126389529027E-5</v>
      </c>
    </row>
    <row r="47" spans="2:23">
      <c r="B47" s="12"/>
      <c r="C47" s="13">
        <f t="shared" si="18"/>
        <v>7.7672411415578686E-6</v>
      </c>
      <c r="D47" s="14">
        <f t="shared" si="18"/>
        <v>1.8653705036320086E-5</v>
      </c>
      <c r="E47" s="14">
        <f t="shared" si="18"/>
        <v>7.5801260462769233E-6</v>
      </c>
      <c r="F47" s="14">
        <f t="shared" si="18"/>
        <v>3.1487329845728097E-6</v>
      </c>
      <c r="G47" s="14">
        <f t="shared" si="18"/>
        <v>1.8748551125666047E-7</v>
      </c>
      <c r="H47" s="14">
        <f t="shared" si="18"/>
        <v>6.1122903120454174E-6</v>
      </c>
      <c r="I47" s="14">
        <f t="shared" si="18"/>
        <v>2.9542450404992568E-6</v>
      </c>
    </row>
    <row r="48" spans="2:23">
      <c r="B48" s="12" t="s">
        <v>40</v>
      </c>
      <c r="C48" s="14">
        <f t="shared" si="18"/>
        <v>2.1055508302880107E-5</v>
      </c>
      <c r="D48" s="14">
        <f t="shared" si="18"/>
        <v>1.2143516204243426E-6</v>
      </c>
      <c r="E48" s="14">
        <f t="shared" si="18"/>
        <v>2.7398817679571733E-6</v>
      </c>
      <c r="F48" s="14">
        <f t="shared" si="18"/>
        <v>1.9560875558660282E-5</v>
      </c>
      <c r="G48" s="14">
        <f t="shared" si="18"/>
        <v>6.3214799013984242E-6</v>
      </c>
      <c r="H48" s="14">
        <f t="shared" si="18"/>
        <v>9.4356291241788716E-9</v>
      </c>
      <c r="I48" s="14">
        <f t="shared" si="18"/>
        <v>3.399028214558274E-6</v>
      </c>
    </row>
    <row r="51" spans="2:23">
      <c r="B51" s="12" t="s">
        <v>49</v>
      </c>
      <c r="C51">
        <v>0.25</v>
      </c>
      <c r="D51">
        <v>0.5</v>
      </c>
      <c r="E51">
        <v>0.75</v>
      </c>
      <c r="F51">
        <v>1</v>
      </c>
      <c r="G51">
        <v>1.25</v>
      </c>
      <c r="H51">
        <v>1.5</v>
      </c>
      <c r="I51">
        <v>1.75</v>
      </c>
      <c r="L51">
        <v>0.25</v>
      </c>
      <c r="M51">
        <v>0.5</v>
      </c>
      <c r="N51">
        <v>0.75</v>
      </c>
      <c r="O51">
        <v>1</v>
      </c>
      <c r="P51">
        <v>1.25</v>
      </c>
      <c r="Q51">
        <v>1.5</v>
      </c>
      <c r="R51">
        <v>1.75</v>
      </c>
      <c r="T51" t="s">
        <v>59</v>
      </c>
      <c r="U51" t="s">
        <v>56</v>
      </c>
      <c r="V51" t="s">
        <v>57</v>
      </c>
      <c r="W51" t="s">
        <v>58</v>
      </c>
    </row>
    <row r="52" spans="2:23">
      <c r="B52" s="12" t="s">
        <v>43</v>
      </c>
      <c r="C52" s="13">
        <v>3.0178251804355811E-2</v>
      </c>
      <c r="D52">
        <v>-4.0606563628890389E-2</v>
      </c>
      <c r="E52">
        <v>-2.9625726559680481E-2</v>
      </c>
      <c r="F52">
        <v>-4.0345523014045884E-2</v>
      </c>
      <c r="G52">
        <v>-4.234799360817549E-2</v>
      </c>
      <c r="H52">
        <v>-7.031764189970266E-2</v>
      </c>
      <c r="I52">
        <v>-6.7505139765420052E-2</v>
      </c>
      <c r="L52">
        <f>-$U$52*(1-EXP(-$V$52*L51))</f>
        <v>-1.323544031758651E-2</v>
      </c>
      <c r="M52">
        <f t="shared" ref="M52:R52" si="19">-$U$52*(1-EXP(-$V$52*M51))</f>
        <v>-2.5026211132864375E-2</v>
      </c>
      <c r="N52">
        <f t="shared" si="19"/>
        <v>-3.5530000435112473E-2</v>
      </c>
      <c r="O52">
        <f t="shared" si="19"/>
        <v>-4.4887284317101109E-2</v>
      </c>
      <c r="P52">
        <f t="shared" si="19"/>
        <v>-5.3223205681154392E-2</v>
      </c>
      <c r="Q52">
        <f>-$U$52*(1-EXP(-$V$52*Q51))</f>
        <v>-6.0649247881437891E-2</v>
      </c>
      <c r="R52">
        <f t="shared" si="19"/>
        <v>-6.7264725685510729E-2</v>
      </c>
      <c r="T52">
        <f>SUM(D60:I60)</f>
        <v>5.1004130908496534E-4</v>
      </c>
      <c r="U52">
        <v>0.12125740878481554</v>
      </c>
      <c r="V52">
        <v>0.46232405263327536</v>
      </c>
      <c r="W52">
        <f>U52*V52</f>
        <v>5.6060216641205647E-2</v>
      </c>
    </row>
    <row r="53" spans="2:23">
      <c r="B53" s="12" t="s">
        <v>44</v>
      </c>
      <c r="C53" s="13">
        <v>3.6756447502010542E-2</v>
      </c>
      <c r="D53">
        <v>-4.5068409709050683E-2</v>
      </c>
      <c r="E53">
        <v>-4.0029198851288812E-2</v>
      </c>
      <c r="F53">
        <v>-5.3935249687652037E-2</v>
      </c>
      <c r="G53">
        <v>-5.2140048594078711E-2</v>
      </c>
      <c r="H53">
        <v>-9.4699254670989483E-2</v>
      </c>
      <c r="I53">
        <v>-8.9870199373137186E-2</v>
      </c>
      <c r="L53">
        <f>-$U$53*(1-EXP(-$V$53*L51))</f>
        <v>-1.5485216879377118E-2</v>
      </c>
      <c r="M53">
        <f t="shared" ref="M53:R53" si="20">-$U$53*(1-EXP(-$V$53*M51))</f>
        <v>-3.006868145560122E-2</v>
      </c>
      <c r="N53">
        <f t="shared" si="20"/>
        <v>-4.3802905567710555E-2</v>
      </c>
      <c r="O53">
        <f t="shared" si="20"/>
        <v>-5.6737343127162179E-2</v>
      </c>
      <c r="P53">
        <f t="shared" si="20"/>
        <v>-6.8918568190458329E-2</v>
      </c>
      <c r="Q53">
        <f t="shared" si="20"/>
        <v>-8.0390442662050407E-2</v>
      </c>
      <c r="R53">
        <f t="shared" si="20"/>
        <v>-9.1194274231381475E-2</v>
      </c>
      <c r="T53">
        <f>SUM(D61:I61)</f>
        <v>7.3509843288613113E-4</v>
      </c>
      <c r="U53">
        <v>0.26591774810322882</v>
      </c>
      <c r="V53">
        <v>0.23998998196563295</v>
      </c>
      <c r="W53">
        <f t="shared" ref="W53:W56" si="21">U53*V53</f>
        <v>6.3817595571635619E-2</v>
      </c>
    </row>
    <row r="54" spans="2:23">
      <c r="B54" s="12" t="s">
        <v>39</v>
      </c>
      <c r="C54">
        <v>1.0398273235981742E-2</v>
      </c>
      <c r="D54">
        <v>-9.6890259078209039E-3</v>
      </c>
      <c r="E54">
        <v>-7.2710061166159495E-3</v>
      </c>
      <c r="F54">
        <v>-1.1943687204933525E-2</v>
      </c>
      <c r="G54">
        <v>-1.1387477654746661E-2</v>
      </c>
      <c r="H54">
        <v>-2.0230884620517618E-2</v>
      </c>
      <c r="I54">
        <v>-1.6036502114258579E-2</v>
      </c>
      <c r="L54">
        <f>-$U$54*(1-EXP(-$V$54*L51))</f>
        <v>-3.6403328218281308E-3</v>
      </c>
      <c r="M54">
        <f t="shared" ref="M54:R54" si="22">-$U$54*(1-EXP(-$V$54*M51))</f>
        <v>-6.8157686656331951E-3</v>
      </c>
      <c r="N54">
        <f t="shared" si="22"/>
        <v>-9.5856782567727873E-3</v>
      </c>
      <c r="O54">
        <f t="shared" si="22"/>
        <v>-1.2001850247164318E-2</v>
      </c>
      <c r="P54">
        <f t="shared" si="22"/>
        <v>-1.4109459501208876E-2</v>
      </c>
      <c r="Q54">
        <f t="shared" si="22"/>
        <v>-1.5947911724560091E-2</v>
      </c>
      <c r="R54">
        <f t="shared" si="22"/>
        <v>-1.7551580227656155E-2</v>
      </c>
      <c r="T54">
        <f>SUM(D62:I62)</f>
        <v>4.16652009253569E-5</v>
      </c>
      <c r="U54">
        <v>2.8505289731140616E-2</v>
      </c>
      <c r="V54">
        <v>0.54652086189619842</v>
      </c>
      <c r="W54">
        <f t="shared" si="21"/>
        <v>1.5578735512463823E-2</v>
      </c>
    </row>
    <row r="55" spans="2:23">
      <c r="B55" t="s">
        <v>32</v>
      </c>
      <c r="C55">
        <v>8.7464874040385256E-3</v>
      </c>
      <c r="D55" s="13">
        <v>4.421367562352208E-4</v>
      </c>
      <c r="E55">
        <v>-4.4053596022174376E-3</v>
      </c>
      <c r="F55" s="13">
        <v>3.2110927974842655E-4</v>
      </c>
      <c r="G55">
        <v>-3.213741401131441E-3</v>
      </c>
      <c r="H55">
        <v>-7.8674389959040025E-3</v>
      </c>
      <c r="I55">
        <v>-6.3092117093266707E-3</v>
      </c>
      <c r="L55">
        <f>-$U$55*(1-EXP(-$V$55*L51))</f>
        <v>-9.8860487379050167E-4</v>
      </c>
      <c r="M55">
        <f t="shared" ref="M55:R55" si="23">-$U$55*(1-EXP(-$V$55*M51))</f>
        <v>-1.9506878624713879E-3</v>
      </c>
      <c r="N55">
        <f t="shared" si="23"/>
        <v>-2.8869604842724594E-3</v>
      </c>
      <c r="O55">
        <f t="shared" si="23"/>
        <v>-3.7981151691049648E-3</v>
      </c>
      <c r="P55">
        <f t="shared" si="23"/>
        <v>-4.6848257706551787E-3</v>
      </c>
      <c r="Q55">
        <f t="shared" si="23"/>
        <v>-5.5477480647397196E-3</v>
      </c>
      <c r="R55">
        <f t="shared" si="23"/>
        <v>-6.3875202342912087E-3</v>
      </c>
      <c r="T55">
        <f>SUM(C63,E63,G63:I63)</f>
        <v>1.0462874500268745E-4</v>
      </c>
      <c r="U55">
        <v>3.6850306546575611E-2</v>
      </c>
      <c r="V55">
        <v>0.10877606835253523</v>
      </c>
      <c r="W55">
        <f t="shared" si="21"/>
        <v>4.0084314637221846E-3</v>
      </c>
    </row>
    <row r="56" spans="2:23">
      <c r="B56" s="12" t="s">
        <v>40</v>
      </c>
      <c r="C56">
        <v>-1.739499729777959E-3</v>
      </c>
      <c r="D56">
        <v>-1.1269428820101785E-2</v>
      </c>
      <c r="E56">
        <v>-1.0711542778858392E-2</v>
      </c>
      <c r="F56">
        <v>-1.3578668223164975E-2</v>
      </c>
      <c r="G56">
        <v>-6.7233101873776799E-3</v>
      </c>
      <c r="H56">
        <v>-9.4899670995606256E-3</v>
      </c>
      <c r="I56">
        <v>-9.6939548448433804E-3</v>
      </c>
      <c r="L56">
        <f>-$U$56*(1-EXP(-$V$56*L51))</f>
        <v>-5.7034127451444918E-3</v>
      </c>
      <c r="M56">
        <f t="shared" ref="M56:R56" si="24">-$U$56*(1-EXP(-$V$56*M51))</f>
        <v>-8.2737399715500076E-3</v>
      </c>
      <c r="N56">
        <f t="shared" si="24"/>
        <v>-9.4320959149149491E-3</v>
      </c>
      <c r="O56">
        <f t="shared" si="24"/>
        <v>-9.9541261364931195E-3</v>
      </c>
      <c r="P56">
        <f t="shared" si="24"/>
        <v>-1.0189386769290772E-2</v>
      </c>
      <c r="Q56">
        <f t="shared" si="24"/>
        <v>-1.0295410449638295E-2</v>
      </c>
      <c r="R56">
        <f t="shared" si="24"/>
        <v>-1.0343191587777554E-2</v>
      </c>
      <c r="T56">
        <f>SUM(C64:I64)</f>
        <v>5.2544981896686399E-5</v>
      </c>
      <c r="U56">
        <v>1.0382390377447811E-2</v>
      </c>
      <c r="V56">
        <v>3.1881260265666311</v>
      </c>
      <c r="W56">
        <f t="shared" si="21"/>
        <v>3.3100368980316312E-2</v>
      </c>
    </row>
    <row r="59" spans="2:23">
      <c r="B59" t="s">
        <v>62</v>
      </c>
      <c r="C59">
        <v>0.25</v>
      </c>
      <c r="D59">
        <v>0.5</v>
      </c>
      <c r="E59">
        <v>0.75</v>
      </c>
      <c r="F59">
        <v>1</v>
      </c>
      <c r="G59">
        <v>1.25</v>
      </c>
      <c r="H59">
        <v>1.5</v>
      </c>
      <c r="I59">
        <v>1.75</v>
      </c>
    </row>
    <row r="60" spans="2:23">
      <c r="B60" s="12" t="s">
        <v>43</v>
      </c>
      <c r="C60" s="13">
        <f t="shared" ref="C60:I64" si="25">(C52-L52)^2</f>
        <v>1.8847486636587966E-3</v>
      </c>
      <c r="D60" s="14">
        <f t="shared" si="25"/>
        <v>2.4274738390042404E-4</v>
      </c>
      <c r="E60" s="14">
        <f t="shared" si="25"/>
        <v>3.4860449996108716E-5</v>
      </c>
      <c r="F60" s="14">
        <f t="shared" si="25"/>
        <v>2.0627595733929897E-5</v>
      </c>
      <c r="G60" s="14">
        <f t="shared" si="25"/>
        <v>1.1827023763226608E-4</v>
      </c>
      <c r="H60" s="14">
        <f t="shared" si="25"/>
        <v>9.3477842892417958E-5</v>
      </c>
      <c r="I60" s="14">
        <f t="shared" si="25"/>
        <v>5.7798929818646591E-8</v>
      </c>
    </row>
    <row r="61" spans="2:23">
      <c r="B61" s="12" t="s">
        <v>39</v>
      </c>
      <c r="C61" s="13">
        <f t="shared" si="25"/>
        <v>2.729191497337548E-3</v>
      </c>
      <c r="D61" s="14">
        <f t="shared" si="25"/>
        <v>2.2499184767733009E-4</v>
      </c>
      <c r="E61" s="14">
        <f t="shared" si="25"/>
        <v>1.4240862381566575E-5</v>
      </c>
      <c r="F61" s="14">
        <f t="shared" si="25"/>
        <v>7.8517276437457788E-6</v>
      </c>
      <c r="G61" s="14">
        <f t="shared" si="25"/>
        <v>2.8151871984609487E-4</v>
      </c>
      <c r="H61" s="14">
        <f t="shared" si="25"/>
        <v>2.047421011071591E-4</v>
      </c>
      <c r="I61" s="14">
        <f t="shared" si="25"/>
        <v>1.7531742302346357E-6</v>
      </c>
    </row>
    <row r="62" spans="2:23">
      <c r="B62" s="12" t="s">
        <v>39</v>
      </c>
      <c r="C62" s="13">
        <f t="shared" si="25"/>
        <v>1.9708246004637608E-4</v>
      </c>
      <c r="D62" s="14">
        <f t="shared" si="25"/>
        <v>8.2556071797841188E-6</v>
      </c>
      <c r="E62" s="14">
        <f t="shared" si="25"/>
        <v>5.3577071164182356E-6</v>
      </c>
      <c r="F62" s="14">
        <f t="shared" si="25"/>
        <v>3.3829394815410657E-9</v>
      </c>
      <c r="G62" s="14">
        <f t="shared" si="25"/>
        <v>7.4091851724698476E-6</v>
      </c>
      <c r="H62" s="14">
        <f t="shared" si="25"/>
        <v>1.83438568275068E-5</v>
      </c>
      <c r="I62" s="14">
        <f t="shared" si="25"/>
        <v>2.2954616896963569E-6</v>
      </c>
    </row>
    <row r="63" spans="2:23">
      <c r="B63" s="12"/>
      <c r="C63" s="13">
        <f t="shared" si="25"/>
        <v>9.4772021657846367E-5</v>
      </c>
      <c r="D63" s="14">
        <f t="shared" si="25"/>
        <v>5.7256096558884264E-6</v>
      </c>
      <c r="E63" s="14">
        <f t="shared" si="25"/>
        <v>2.3055358813760875E-6</v>
      </c>
      <c r="F63" s="14">
        <f t="shared" si="25"/>
        <v>1.6968010060031527E-5</v>
      </c>
      <c r="G63" s="14">
        <f t="shared" si="25"/>
        <v>2.1640892222570527E-6</v>
      </c>
      <c r="H63" s="14">
        <f t="shared" si="25"/>
        <v>5.3809660161258185E-6</v>
      </c>
      <c r="I63" s="14">
        <f t="shared" si="25"/>
        <v>6.1322250821216728E-9</v>
      </c>
    </row>
    <row r="64" spans="2:23">
      <c r="B64" s="12" t="s">
        <v>40</v>
      </c>
      <c r="C64" s="14">
        <f t="shared" si="25"/>
        <v>1.57126063933922E-5</v>
      </c>
      <c r="D64" s="14">
        <f t="shared" si="25"/>
        <v>8.9741516773374727E-6</v>
      </c>
      <c r="E64" s="14">
        <f t="shared" si="25"/>
        <v>1.6369842776547109E-6</v>
      </c>
      <c r="F64" s="14">
        <f t="shared" si="25"/>
        <v>1.3137305338055566E-5</v>
      </c>
      <c r="G64" s="14">
        <f t="shared" si="25"/>
        <v>1.2013686871686341E-5</v>
      </c>
      <c r="H64" s="14">
        <f t="shared" si="25"/>
        <v>6.4873899018433916E-7</v>
      </c>
      <c r="I64" s="14">
        <f t="shared" si="25"/>
        <v>4.2150834837577405E-7</v>
      </c>
    </row>
    <row r="67" spans="2:23">
      <c r="B67" s="12" t="s">
        <v>50</v>
      </c>
      <c r="C67">
        <v>0.25</v>
      </c>
      <c r="D67">
        <v>0.5</v>
      </c>
      <c r="E67">
        <v>0.75</v>
      </c>
      <c r="F67">
        <v>1</v>
      </c>
      <c r="G67">
        <v>1.25</v>
      </c>
      <c r="H67">
        <v>1.5</v>
      </c>
      <c r="I67">
        <v>1.75</v>
      </c>
      <c r="L67">
        <v>0.25</v>
      </c>
      <c r="M67">
        <v>0.5</v>
      </c>
      <c r="N67">
        <v>0.75</v>
      </c>
      <c r="O67">
        <v>1</v>
      </c>
      <c r="P67">
        <v>1.25</v>
      </c>
      <c r="Q67">
        <v>1.5</v>
      </c>
      <c r="R67">
        <v>1.75</v>
      </c>
      <c r="T67" t="s">
        <v>59</v>
      </c>
      <c r="U67" t="s">
        <v>56</v>
      </c>
      <c r="V67" t="s">
        <v>57</v>
      </c>
      <c r="W67" t="s">
        <v>58</v>
      </c>
    </row>
    <row r="68" spans="2:23">
      <c r="B68" s="12" t="s">
        <v>43</v>
      </c>
      <c r="C68" s="13">
        <v>-2.7730464066888158E-2</v>
      </c>
      <c r="D68">
        <v>-2.1454957449554266E-2</v>
      </c>
      <c r="E68">
        <v>-5.1989862786774475E-3</v>
      </c>
      <c r="F68">
        <v>-2.3163938937810796E-2</v>
      </c>
      <c r="G68">
        <v>-2.2096508379802992E-2</v>
      </c>
      <c r="H68">
        <v>-2.8796870773578703E-2</v>
      </c>
      <c r="I68">
        <v>-1.6248484494315523E-2</v>
      </c>
      <c r="L68">
        <f>-$U$68*(1-EXP(-$V$68*L67))</f>
        <v>-9.087771687973421E-3</v>
      </c>
      <c r="M68">
        <f t="shared" ref="M68:R68" si="26">-$U$68*(1-EXP(-$V$68*M67))</f>
        <v>-1.4522975183160532E-2</v>
      </c>
      <c r="N68">
        <f t="shared" si="26"/>
        <v>-1.7773655113113958E-2</v>
      </c>
      <c r="O68">
        <f t="shared" si="26"/>
        <v>-1.9717817832386391E-2</v>
      </c>
      <c r="P68">
        <f t="shared" si="26"/>
        <v>-2.0880580319144949E-2</v>
      </c>
      <c r="Q68">
        <f t="shared" si="26"/>
        <v>-2.1576003900314594E-2</v>
      </c>
      <c r="R68">
        <f t="shared" si="26"/>
        <v>-2.1991921994296958E-2</v>
      </c>
      <c r="T68">
        <f>SUM(D76:I76)</f>
        <v>3.0465689887688925E-4</v>
      </c>
      <c r="U68">
        <v>2.2610828845259823E-2</v>
      </c>
      <c r="V68">
        <v>2.0561311112485114</v>
      </c>
      <c r="W68">
        <f>U68*V68</f>
        <v>4.649082863985398E-2</v>
      </c>
    </row>
    <row r="69" spans="2:23">
      <c r="B69" s="12" t="s">
        <v>44</v>
      </c>
      <c r="C69" s="13">
        <v>-3.5069910093218387E-2</v>
      </c>
      <c r="D69">
        <v>-1.5997732496118293E-2</v>
      </c>
      <c r="E69">
        <v>4.6607483421948952E-4</v>
      </c>
      <c r="F69">
        <v>-3.3470731695258729E-2</v>
      </c>
      <c r="G69">
        <v>-1.7626659352188177E-2</v>
      </c>
      <c r="H69">
        <v>-3.4124179043896773E-2</v>
      </c>
      <c r="I69">
        <v>-6.9845609520745389E-3</v>
      </c>
      <c r="L69">
        <f>-$U$69*(1-EXP(-$V$69*L67))</f>
        <v>-7.8973448872669567E-3</v>
      </c>
      <c r="M69">
        <f t="shared" ref="M69:R69" si="27">-$U$69*(1-EXP(-$V$69*M67))</f>
        <v>-1.294185881445702E-2</v>
      </c>
      <c r="N69">
        <f t="shared" si="27"/>
        <v>-1.6164096303748314E-2</v>
      </c>
      <c r="O69">
        <f t="shared" si="27"/>
        <v>-1.822233513255412E-2</v>
      </c>
      <c r="P69">
        <f t="shared" si="27"/>
        <v>-1.9537057306348842E-2</v>
      </c>
      <c r="Q69">
        <f t="shared" si="27"/>
        <v>-2.0376850225458428E-2</v>
      </c>
      <c r="R69">
        <f t="shared" si="27"/>
        <v>-2.0913276978611155E-2</v>
      </c>
      <c r="T69">
        <f>SUM(D77:I77)</f>
        <v>9.050623539032937E-4</v>
      </c>
      <c r="U69">
        <v>2.1861812754149477E-2</v>
      </c>
      <c r="V69">
        <v>1.7929012441353585</v>
      </c>
      <c r="W69">
        <f t="shared" ref="W69:W72" si="28">U69*V69</f>
        <v>3.9196071285968845E-2</v>
      </c>
    </row>
    <row r="70" spans="2:23">
      <c r="B70" s="12" t="s">
        <v>39</v>
      </c>
      <c r="C70">
        <v>-9.6806665639118487E-3</v>
      </c>
      <c r="D70">
        <v>-7.8048189013826272E-3</v>
      </c>
      <c r="E70">
        <v>-8.0178016257379942E-3</v>
      </c>
      <c r="F70">
        <v>-1.579800688235047E-2</v>
      </c>
      <c r="G70">
        <v>-1.2484790740538113E-2</v>
      </c>
      <c r="H70">
        <v>-1.3140753835329517E-2</v>
      </c>
      <c r="I70">
        <v>-8.0288827900591025E-3</v>
      </c>
      <c r="L70">
        <f>-$U$70*(1-EXP(-$V$70*L67))</f>
        <v>-5.6806926417682455E-3</v>
      </c>
      <c r="M70">
        <f t="shared" ref="M70:R70" si="29">-$U$70*(1-EXP(-$V$70*M67))</f>
        <v>-8.6924685162460841E-3</v>
      </c>
      <c r="N70">
        <f t="shared" si="29"/>
        <v>-1.0289244559257501E-2</v>
      </c>
      <c r="O70">
        <f t="shared" si="29"/>
        <v>-1.1135819416683517E-2</v>
      </c>
      <c r="P70">
        <f t="shared" si="29"/>
        <v>-1.1584654425426668E-2</v>
      </c>
      <c r="Q70">
        <f t="shared" si="29"/>
        <v>-1.1822616683939724E-2</v>
      </c>
      <c r="R70">
        <f t="shared" si="29"/>
        <v>-1.1948778938161384E-2</v>
      </c>
      <c r="T70">
        <f>SUM(D78:I78)</f>
        <v>4.5596683551588503E-5</v>
      </c>
      <c r="U70">
        <v>1.2091148471071284E-2</v>
      </c>
      <c r="V70">
        <v>2.5381730918667591</v>
      </c>
      <c r="W70">
        <f t="shared" si="28"/>
        <v>3.0689427699039037E-2</v>
      </c>
    </row>
    <row r="71" spans="2:23">
      <c r="B71" t="s">
        <v>32</v>
      </c>
      <c r="C71">
        <v>-1.1626654219788369E-3</v>
      </c>
      <c r="D71" s="13">
        <v>1.9584419550471377E-3</v>
      </c>
      <c r="E71">
        <v>4.1757911885488847E-3</v>
      </c>
      <c r="F71" s="13">
        <v>1.1679994360928887E-3</v>
      </c>
      <c r="G71">
        <v>6.0839456766287299E-3</v>
      </c>
      <c r="H71">
        <v>2.7703191204294124E-3</v>
      </c>
      <c r="I71">
        <v>8.3615586914093914E-3</v>
      </c>
      <c r="L71">
        <f>-$U$71*(1-EXP(-$V$71*L67))</f>
        <v>0</v>
      </c>
      <c r="M71">
        <f t="shared" ref="M71:R71" si="30">-$U$71*(1-EXP(-$V$71*M67))</f>
        <v>0</v>
      </c>
      <c r="N71">
        <f t="shared" si="30"/>
        <v>0</v>
      </c>
      <c r="O71">
        <f t="shared" si="30"/>
        <v>0</v>
      </c>
      <c r="P71">
        <f t="shared" si="30"/>
        <v>0</v>
      </c>
      <c r="Q71">
        <f t="shared" si="30"/>
        <v>0</v>
      </c>
      <c r="R71">
        <f t="shared" si="30"/>
        <v>0</v>
      </c>
      <c r="T71">
        <f>SUM(C79,E79,G79:I79)</f>
        <v>1.3339374970889787E-4</v>
      </c>
      <c r="U71">
        <v>0</v>
      </c>
      <c r="V71">
        <v>0.53172922864729144</v>
      </c>
      <c r="W71">
        <f t="shared" si="28"/>
        <v>0</v>
      </c>
    </row>
    <row r="72" spans="2:23">
      <c r="B72" s="12" t="s">
        <v>40</v>
      </c>
      <c r="C72">
        <v>-7.9202754812155302E-3</v>
      </c>
      <c r="D72">
        <v>-8.1421596105346068E-3</v>
      </c>
      <c r="E72">
        <v>-1.1319306605921212E-2</v>
      </c>
      <c r="F72">
        <v>-1.510677012196715E-2</v>
      </c>
      <c r="G72">
        <v>-1.4915614276557474E-2</v>
      </c>
      <c r="H72">
        <v>-1.631240054299693E-2</v>
      </c>
      <c r="I72">
        <v>-1.3367396913636496E-2</v>
      </c>
      <c r="L72">
        <f>-$U$72*(1-EXP(-$V$72*L67))</f>
        <v>-6.2747644816958633E-3</v>
      </c>
      <c r="M72">
        <f t="shared" ref="M72:R72" si="31">-$U$72*(1-EXP(-$V$72*M67))</f>
        <v>-1.0030022253090248E-2</v>
      </c>
      <c r="N72">
        <f t="shared" si="31"/>
        <v>-1.2277431055564794E-2</v>
      </c>
      <c r="O72">
        <f t="shared" si="31"/>
        <v>-1.3622437612482089E-2</v>
      </c>
      <c r="P72">
        <f t="shared" si="31"/>
        <v>-1.4427383573429932E-2</v>
      </c>
      <c r="Q72">
        <f t="shared" si="31"/>
        <v>-1.490911951494928E-2</v>
      </c>
      <c r="R72">
        <f t="shared" si="31"/>
        <v>-1.5197423983336527E-2</v>
      </c>
      <c r="T72">
        <f>SUM(C80:I80)</f>
        <v>1.4949543205406182E-5</v>
      </c>
      <c r="U72">
        <v>1.5627134128982218E-2</v>
      </c>
      <c r="V72">
        <v>2.0535160845901825</v>
      </c>
      <c r="W72">
        <f t="shared" si="28"/>
        <v>3.2090571289913175E-2</v>
      </c>
    </row>
    <row r="75" spans="2:23">
      <c r="B75" t="s">
        <v>62</v>
      </c>
      <c r="C75">
        <v>0.25</v>
      </c>
      <c r="D75">
        <v>0.5</v>
      </c>
      <c r="E75">
        <v>0.75</v>
      </c>
      <c r="F75">
        <v>1</v>
      </c>
      <c r="G75">
        <v>1.25</v>
      </c>
      <c r="H75">
        <v>1.5</v>
      </c>
      <c r="I75">
        <v>1.75</v>
      </c>
    </row>
    <row r="76" spans="2:23">
      <c r="B76" s="12" t="s">
        <v>43</v>
      </c>
      <c r="C76" s="13">
        <f t="shared" ref="C76:I80" si="32">(C68-L68)^2</f>
        <v>3.4754997913484558E-4</v>
      </c>
      <c r="D76" s="14">
        <f t="shared" si="32"/>
        <v>4.8052378141597197E-5</v>
      </c>
      <c r="E76" s="14">
        <f t="shared" si="32"/>
        <v>1.5812229629574886E-4</v>
      </c>
      <c r="F76" s="14">
        <f t="shared" si="32"/>
        <v>1.1875750673251525E-5</v>
      </c>
      <c r="G76" s="14">
        <f t="shared" si="32"/>
        <v>1.4784810486956285E-6</v>
      </c>
      <c r="H76" s="14">
        <f t="shared" si="32"/>
        <v>5.2140918401403001E-5</v>
      </c>
      <c r="I76" s="14">
        <f t="shared" si="32"/>
        <v>3.2987074316192998E-5</v>
      </c>
    </row>
    <row r="77" spans="2:23">
      <c r="B77" s="12" t="s">
        <v>44</v>
      </c>
      <c r="C77" s="13">
        <f t="shared" si="32"/>
        <v>7.3834829987168239E-4</v>
      </c>
      <c r="D77" s="14">
        <f t="shared" si="32"/>
        <v>9.3383639582700241E-6</v>
      </c>
      <c r="E77" s="14">
        <f t="shared" si="32"/>
        <v>2.7656259207809732E-4</v>
      </c>
      <c r="F77" s="14">
        <f t="shared" si="32"/>
        <v>2.3251359773350175E-4</v>
      </c>
      <c r="G77" s="14">
        <f t="shared" si="32"/>
        <v>3.6496203432612537E-6</v>
      </c>
      <c r="H77" s="14">
        <f t="shared" si="32"/>
        <v>1.889890496422654E-4</v>
      </c>
      <c r="I77" s="14">
        <f t="shared" si="32"/>
        <v>1.9400913014789803E-4</v>
      </c>
    </row>
    <row r="78" spans="2:23">
      <c r="B78" s="12"/>
      <c r="C78" s="13">
        <f t="shared" si="32"/>
        <v>1.5999791377828879E-5</v>
      </c>
      <c r="D78" s="14">
        <f t="shared" si="32"/>
        <v>7.8792183876724342E-7</v>
      </c>
      <c r="E78" s="14">
        <f t="shared" si="32"/>
        <v>5.1594530002357022E-6</v>
      </c>
      <c r="F78" s="14">
        <f t="shared" si="32"/>
        <v>2.1735991965022044E-5</v>
      </c>
      <c r="G78" s="14">
        <f t="shared" si="32"/>
        <v>8.1024538578241046E-7</v>
      </c>
      <c r="H78" s="14">
        <f t="shared" si="32"/>
        <v>1.7374855498739994E-6</v>
      </c>
      <c r="I78" s="14">
        <f t="shared" si="32"/>
        <v>1.53655858119071E-5</v>
      </c>
    </row>
    <row r="79" spans="2:23">
      <c r="B79" s="12"/>
      <c r="C79" s="13">
        <f t="shared" si="32"/>
        <v>1.3517908834652267E-6</v>
      </c>
      <c r="D79" s="14">
        <f t="shared" si="32"/>
        <v>3.8354948912888553E-6</v>
      </c>
      <c r="E79" s="14">
        <f t="shared" si="32"/>
        <v>1.7437232050362506E-5</v>
      </c>
      <c r="F79" s="14">
        <f t="shared" si="32"/>
        <v>1.3642226827133058E-6</v>
      </c>
      <c r="G79" s="14">
        <f t="shared" si="32"/>
        <v>3.7014394996169414E-5</v>
      </c>
      <c r="H79" s="14">
        <f t="shared" si="32"/>
        <v>7.6746680290167928E-6</v>
      </c>
      <c r="I79" s="14">
        <f t="shared" si="32"/>
        <v>6.9915663749883937E-5</v>
      </c>
    </row>
    <row r="80" spans="2:23">
      <c r="B80" s="12" t="s">
        <v>40</v>
      </c>
      <c r="C80" s="14">
        <f t="shared" si="32"/>
        <v>2.707706449540213E-6</v>
      </c>
      <c r="D80" s="14">
        <f t="shared" si="32"/>
        <v>3.5640253571571687E-6</v>
      </c>
      <c r="E80" s="14">
        <f t="shared" si="32"/>
        <v>9.1800246100481736E-7</v>
      </c>
      <c r="F80" s="14">
        <f t="shared" si="32"/>
        <v>2.2032429987142201E-6</v>
      </c>
      <c r="G80" s="14">
        <f t="shared" si="32"/>
        <v>2.3836921947641358E-7</v>
      </c>
      <c r="H80" s="14">
        <f t="shared" si="32"/>
        <v>1.9691976436784702E-6</v>
      </c>
      <c r="I80" s="14">
        <f t="shared" si="32"/>
        <v>3.348999075834879E-6</v>
      </c>
    </row>
    <row r="83" spans="2:24">
      <c r="B83" s="12" t="s">
        <v>66</v>
      </c>
      <c r="C83">
        <v>0.25</v>
      </c>
      <c r="D83">
        <v>0.5</v>
      </c>
      <c r="E83">
        <v>0.75</v>
      </c>
      <c r="F83">
        <v>1</v>
      </c>
      <c r="G83">
        <v>1.25</v>
      </c>
      <c r="H83">
        <v>1.5</v>
      </c>
      <c r="I83">
        <v>1.75</v>
      </c>
      <c r="L83">
        <v>0.25</v>
      </c>
      <c r="M83">
        <v>0.5</v>
      </c>
      <c r="N83">
        <v>0.75</v>
      </c>
      <c r="O83">
        <v>1</v>
      </c>
      <c r="P83">
        <v>1.25</v>
      </c>
      <c r="Q83">
        <v>1.5</v>
      </c>
      <c r="R83">
        <v>1.75</v>
      </c>
      <c r="T83" t="s">
        <v>59</v>
      </c>
      <c r="U83" t="s">
        <v>56</v>
      </c>
      <c r="V83" t="s">
        <v>57</v>
      </c>
      <c r="W83" t="s">
        <v>58</v>
      </c>
    </row>
    <row r="84" spans="2:24">
      <c r="B84" s="12" t="s">
        <v>43</v>
      </c>
      <c r="C84">
        <v>2.9639754298193357E-3</v>
      </c>
      <c r="D84">
        <v>-1.1637551843703172E-3</v>
      </c>
      <c r="E84">
        <v>-1.6510069639765059E-2</v>
      </c>
      <c r="F84">
        <v>-1.943369186161167E-2</v>
      </c>
      <c r="G84">
        <v>-1.3656797638646094E-2</v>
      </c>
      <c r="H84">
        <v>3.8796011105926092E-3</v>
      </c>
      <c r="I84">
        <v>-2.5137965981331077E-2</v>
      </c>
      <c r="L84">
        <f>-$U$84*(1-EXP(-$V$84*L83))</f>
        <v>-4.8040419139678383E-3</v>
      </c>
      <c r="M84">
        <f t="shared" ref="M84:R84" si="33">-$U$84*(1-EXP(-$V$84*M83))</f>
        <v>-8.1602558228385455E-3</v>
      </c>
      <c r="N84">
        <f t="shared" si="33"/>
        <v>-1.0504983867226838E-2</v>
      </c>
      <c r="O84">
        <f t="shared" si="33"/>
        <v>-1.2143064678348563E-2</v>
      </c>
      <c r="P84">
        <f t="shared" si="33"/>
        <v>-1.3287465518432023E-2</v>
      </c>
      <c r="Q84">
        <f t="shared" si="33"/>
        <v>-1.4086970203360787E-2</v>
      </c>
      <c r="R84">
        <f t="shared" si="33"/>
        <v>-1.4645522520725764E-2</v>
      </c>
      <c r="T84">
        <f>SUM(D91:I91)</f>
        <v>5.711907818133562E-4</v>
      </c>
      <c r="U84">
        <v>1.5940304117553997E-2</v>
      </c>
      <c r="V84">
        <v>1.4345764127100722</v>
      </c>
      <c r="W84">
        <f>U84*V84</f>
        <v>2.2867584298468205E-2</v>
      </c>
    </row>
    <row r="85" spans="2:24">
      <c r="B85" s="12" t="s">
        <v>44</v>
      </c>
      <c r="C85">
        <v>7.8528085369591136E-3</v>
      </c>
      <c r="D85">
        <v>3.0064866001395154E-2</v>
      </c>
      <c r="E85">
        <v>-1.2905263142988611E-2</v>
      </c>
      <c r="F85">
        <v>3.1278043330952666E-2</v>
      </c>
      <c r="G85">
        <v>1.0141051317631692E-2</v>
      </c>
      <c r="H85">
        <v>1.6415914623807957E-2</v>
      </c>
      <c r="I85">
        <v>-1.8975369481253522E-2</v>
      </c>
      <c r="L85">
        <f>-$U$85*(1-EXP(-$V$85*L83))</f>
        <v>0</v>
      </c>
      <c r="M85">
        <f t="shared" ref="M85:R85" si="34">-$U$85*(1-EXP(-$V$85*M83))</f>
        <v>0</v>
      </c>
      <c r="N85">
        <f t="shared" si="34"/>
        <v>0</v>
      </c>
      <c r="O85">
        <f t="shared" si="34"/>
        <v>0</v>
      </c>
      <c r="P85">
        <f t="shared" si="34"/>
        <v>0</v>
      </c>
      <c r="Q85">
        <f t="shared" si="34"/>
        <v>0</v>
      </c>
      <c r="R85">
        <f t="shared" si="34"/>
        <v>0</v>
      </c>
      <c r="T85">
        <f>SUM(D92:I92)</f>
        <v>2.7811458007976578E-3</v>
      </c>
      <c r="U85">
        <v>0</v>
      </c>
      <c r="V85">
        <v>0.41091962349801825</v>
      </c>
      <c r="W85" s="15">
        <f>U85*V85</f>
        <v>0</v>
      </c>
      <c r="X85" s="15"/>
    </row>
    <row r="86" spans="2:24">
      <c r="B86" s="12"/>
      <c r="W86" s="15"/>
      <c r="X86" s="15"/>
    </row>
    <row r="87" spans="2:24">
      <c r="B87" s="12" t="s">
        <v>40</v>
      </c>
      <c r="C87">
        <v>-1.4834013395733928E-2</v>
      </c>
      <c r="D87">
        <v>-6.7631865217752489E-3</v>
      </c>
      <c r="E87">
        <v>-1.5585228567633166E-2</v>
      </c>
      <c r="F87">
        <v>-2.104850346952512E-2</v>
      </c>
      <c r="G87">
        <v>-2.306604827121387E-2</v>
      </c>
      <c r="H87">
        <v>-2.4735687219433339E-2</v>
      </c>
      <c r="I87">
        <v>-3.4524076329891365E-2</v>
      </c>
      <c r="L87">
        <f>-$U$87*(1-EXP(-$V$87*L83))</f>
        <v>-5.6584948348772368E-3</v>
      </c>
      <c r="M87">
        <f t="shared" ref="M87:R87" si="35">-$U$87*(1-EXP(-$V$87*M83))</f>
        <v>-1.0877519713040074E-2</v>
      </c>
      <c r="N87">
        <f t="shared" si="35"/>
        <v>-1.5691206298206591E-2</v>
      </c>
      <c r="O87">
        <f t="shared" si="35"/>
        <v>-2.0131035400605648E-2</v>
      </c>
      <c r="P87">
        <f t="shared" si="35"/>
        <v>-2.4226042856897643E-2</v>
      </c>
      <c r="Q87">
        <f t="shared" si="35"/>
        <v>-2.8003009420323671E-2</v>
      </c>
      <c r="R87">
        <f t="shared" si="35"/>
        <v>-3.1486635902937092E-2</v>
      </c>
      <c r="T87">
        <f>SUM(C94:I94)</f>
        <v>1.2321788355677604E-4</v>
      </c>
      <c r="U87">
        <v>7.2857230186362684E-2</v>
      </c>
      <c r="V87">
        <v>0.32338938848397253</v>
      </c>
      <c r="W87">
        <f t="shared" ref="W87" si="36">U87*V87</f>
        <v>2.3561255116603851E-2</v>
      </c>
    </row>
    <row r="90" spans="2:24">
      <c r="B90" t="s">
        <v>62</v>
      </c>
      <c r="C90">
        <v>0.25</v>
      </c>
      <c r="D90">
        <v>0.5</v>
      </c>
      <c r="E90">
        <v>0.75</v>
      </c>
      <c r="F90">
        <v>1</v>
      </c>
      <c r="G90">
        <v>1.25</v>
      </c>
      <c r="H90">
        <v>1.5</v>
      </c>
      <c r="I90">
        <v>1.75</v>
      </c>
    </row>
    <row r="91" spans="2:24">
      <c r="B91" s="12" t="s">
        <v>43</v>
      </c>
      <c r="C91" s="13">
        <f t="shared" ref="C91:I92" si="37">(C84-L84)^2</f>
        <v>6.0342093453378349E-5</v>
      </c>
      <c r="D91" s="14">
        <f t="shared" si="37"/>
        <v>4.8951021184086325E-5</v>
      </c>
      <c r="E91" s="14">
        <f t="shared" si="37"/>
        <v>3.6061055135540962E-5</v>
      </c>
      <c r="F91" s="14">
        <f t="shared" si="37"/>
        <v>5.3153244725334945E-5</v>
      </c>
      <c r="G91" s="14">
        <f t="shared" si="37"/>
        <v>1.3640621502182123E-7</v>
      </c>
      <c r="H91" s="14">
        <f t="shared" si="37"/>
        <v>3.2279768477937301E-4</v>
      </c>
      <c r="I91" s="14">
        <f t="shared" si="37"/>
        <v>1.1009136977399919E-4</v>
      </c>
    </row>
    <row r="92" spans="2:24">
      <c r="B92" s="12" t="s">
        <v>44</v>
      </c>
      <c r="C92" s="13">
        <f t="shared" si="37"/>
        <v>6.1666601918137934E-5</v>
      </c>
      <c r="D92" s="14">
        <f t="shared" si="37"/>
        <v>9.0389616768184623E-4</v>
      </c>
      <c r="E92" s="14">
        <f t="shared" si="37"/>
        <v>1.6654581678978027E-4</v>
      </c>
      <c r="F92" s="14">
        <f t="shared" si="37"/>
        <v>9.7831599461295255E-4</v>
      </c>
      <c r="G92" s="14">
        <f t="shared" si="37"/>
        <v>1.0284092182683947E-4</v>
      </c>
      <c r="H92" s="14">
        <f t="shared" si="37"/>
        <v>2.6948225293615193E-4</v>
      </c>
      <c r="I92" s="14">
        <f t="shared" si="37"/>
        <v>3.6006464695008758E-4</v>
      </c>
    </row>
    <row r="93" spans="2:24">
      <c r="B93" s="12"/>
      <c r="C93" s="13"/>
      <c r="D93" s="14"/>
      <c r="E93" s="14"/>
      <c r="F93" s="14"/>
      <c r="G93" s="14"/>
      <c r="H93" s="14"/>
      <c r="I93" s="14"/>
    </row>
    <row r="94" spans="2:24">
      <c r="B94" s="12" t="s">
        <v>40</v>
      </c>
      <c r="C94" s="14">
        <f t="shared" ref="C94:I94" si="38">(C87-L87)^2</f>
        <v>8.4190140860625646E-5</v>
      </c>
      <c r="D94" s="14">
        <f t="shared" si="38"/>
        <v>1.6927737608743397E-5</v>
      </c>
      <c r="E94" s="14">
        <f t="shared" si="38"/>
        <v>1.1231279377493424E-8</v>
      </c>
      <c r="F94" s="14">
        <f t="shared" si="38"/>
        <v>8.4174765748682499E-7</v>
      </c>
      <c r="G94" s="14">
        <f t="shared" si="38"/>
        <v>1.3455874388156688E-6</v>
      </c>
      <c r="H94" s="14">
        <f t="shared" si="38"/>
        <v>1.0675394364430841E-5</v>
      </c>
      <c r="I94" s="14">
        <f t="shared" si="38"/>
        <v>9.2260443472961561E-6</v>
      </c>
    </row>
    <row r="97" spans="2:24">
      <c r="B97" s="12" t="s">
        <v>64</v>
      </c>
      <c r="C97">
        <v>0.25</v>
      </c>
      <c r="D97">
        <v>0.5</v>
      </c>
      <c r="E97">
        <v>0.75</v>
      </c>
      <c r="F97">
        <v>1</v>
      </c>
      <c r="G97">
        <v>1.25</v>
      </c>
      <c r="H97">
        <v>1.5</v>
      </c>
      <c r="I97">
        <v>1.75</v>
      </c>
      <c r="L97">
        <v>0.25</v>
      </c>
      <c r="M97">
        <v>0.5</v>
      </c>
      <c r="N97">
        <v>0.75</v>
      </c>
      <c r="O97">
        <v>1</v>
      </c>
      <c r="P97">
        <v>1.25</v>
      </c>
      <c r="Q97">
        <v>1.5</v>
      </c>
      <c r="R97">
        <v>1.75</v>
      </c>
      <c r="T97" t="s">
        <v>59</v>
      </c>
      <c r="U97" t="s">
        <v>56</v>
      </c>
      <c r="V97" t="s">
        <v>57</v>
      </c>
      <c r="W97" t="s">
        <v>58</v>
      </c>
    </row>
    <row r="98" spans="2:24">
      <c r="B98" s="12" t="s">
        <v>43</v>
      </c>
      <c r="C98">
        <v>-1.6714485971309367E-2</v>
      </c>
      <c r="D98">
        <v>1.3065961574215941E-3</v>
      </c>
      <c r="E98">
        <v>7.1262176460457896E-3</v>
      </c>
      <c r="F98">
        <v>1.9243816610456335E-2</v>
      </c>
      <c r="G98">
        <v>-8.4150101138423319E-3</v>
      </c>
      <c r="H98">
        <v>-1.4549010593598755E-2</v>
      </c>
      <c r="I98">
        <v>2.907681749459364E-3</v>
      </c>
      <c r="L98">
        <f>-$U$98*(1-EXP(-$V$98*L97))</f>
        <v>-5.7636331814731888E-5</v>
      </c>
      <c r="M98">
        <f t="shared" ref="M98:R98" si="39">-$U$98*(1-EXP(-$V$98*M97))</f>
        <v>-1.1527124493962582E-4</v>
      </c>
      <c r="N98">
        <f t="shared" si="39"/>
        <v>-1.7290473940925717E-4</v>
      </c>
      <c r="O98">
        <f t="shared" si="39"/>
        <v>-2.3053681525846132E-4</v>
      </c>
      <c r="P98">
        <f t="shared" si="39"/>
        <v>-2.8816747252259346E-4</v>
      </c>
      <c r="Q98">
        <f t="shared" si="39"/>
        <v>-3.4579671123596915E-4</v>
      </c>
      <c r="R98">
        <f t="shared" si="39"/>
        <v>-4.0342453143420349E-4</v>
      </c>
      <c r="T98">
        <f>SUM(D105:I105)</f>
        <v>7.1328961656568672E-4</v>
      </c>
      <c r="U98">
        <v>2.3415591305998431</v>
      </c>
      <c r="V98">
        <v>9.8459253782355374E-5</v>
      </c>
      <c r="W98" s="17">
        <f>U98*V98</f>
        <v>2.3054816468612136E-4</v>
      </c>
    </row>
    <row r="99" spans="2:24">
      <c r="B99" s="12" t="s">
        <v>44</v>
      </c>
      <c r="C99">
        <v>-4.6497585840180634E-3</v>
      </c>
      <c r="D99">
        <v>2.0919931427949624E-3</v>
      </c>
      <c r="E99">
        <v>2.6686518345604773E-2</v>
      </c>
      <c r="F99">
        <v>3.5951223953667275E-2</v>
      </c>
      <c r="G99">
        <v>-1.9663269308852127E-3</v>
      </c>
      <c r="H99">
        <v>4.4406488096452451E-3</v>
      </c>
      <c r="I99">
        <v>2.8926798496078255E-2</v>
      </c>
      <c r="L99">
        <f>$U$99*(1-EXP(-$V$99*L97))</f>
        <v>8.7818162733818862E-3</v>
      </c>
      <c r="M99">
        <f t="shared" ref="M99:R99" si="40">$U$99*(1-EXP(-$V$99*M97))</f>
        <v>1.3187908165435264E-2</v>
      </c>
      <c r="N99">
        <f t="shared" si="40"/>
        <v>1.5398572241847593E-2</v>
      </c>
      <c r="O99">
        <f t="shared" si="40"/>
        <v>1.6507726516989698E-2</v>
      </c>
      <c r="P99">
        <f t="shared" si="40"/>
        <v>1.7064221381674217E-2</v>
      </c>
      <c r="Q99">
        <f t="shared" si="40"/>
        <v>1.7343430993322306E-2</v>
      </c>
      <c r="R99">
        <f t="shared" si="40"/>
        <v>1.7483518552406738E-2</v>
      </c>
      <c r="T99">
        <f>SUM(D106:I106)</f>
        <v>1.2881788630263768E-3</v>
      </c>
      <c r="U99">
        <v>1.7624578318623563E-2</v>
      </c>
      <c r="V99">
        <v>2.7587805872928968</v>
      </c>
      <c r="W99">
        <f t="shared" ref="W99:W101" si="41">U99*V99</f>
        <v>4.8622344524641967E-2</v>
      </c>
      <c r="X99" s="16" t="s">
        <v>65</v>
      </c>
    </row>
    <row r="100" spans="2:24">
      <c r="B100" s="12"/>
      <c r="X100" s="16"/>
    </row>
    <row r="101" spans="2:24">
      <c r="B101" s="12" t="s">
        <v>40</v>
      </c>
      <c r="C101">
        <v>4.9552046164763738E-3</v>
      </c>
      <c r="D101">
        <v>3.6193792101657816E-4</v>
      </c>
      <c r="E101">
        <v>7.6918603751948615E-4</v>
      </c>
      <c r="F101">
        <v>7.1106895938090825E-3</v>
      </c>
      <c r="G101">
        <v>-1.6105908444984678E-3</v>
      </c>
      <c r="H101">
        <v>-1.3586961603197045E-3</v>
      </c>
      <c r="I101">
        <v>5.5159860333950711E-3</v>
      </c>
      <c r="L101">
        <f>$U$101*(1-EXP(-$V$101*L97))</f>
        <v>2.2491450301205494E-3</v>
      </c>
      <c r="M101">
        <f t="shared" ref="M101:R101" si="42">$U$101*(1-EXP(-$V$101*M97))</f>
        <v>2.2491450447033891E-3</v>
      </c>
      <c r="N101">
        <f t="shared" si="42"/>
        <v>2.2491450447033891E-3</v>
      </c>
      <c r="O101">
        <f t="shared" si="42"/>
        <v>2.2491450447033891E-3</v>
      </c>
      <c r="P101">
        <f t="shared" si="42"/>
        <v>2.2491450447033891E-3</v>
      </c>
      <c r="Q101">
        <f t="shared" si="42"/>
        <v>2.2491450447033891E-3</v>
      </c>
      <c r="R101">
        <f t="shared" si="42"/>
        <v>2.2491450447033891E-3</v>
      </c>
      <c r="T101">
        <f>SUM(C108:I108)</f>
        <v>7.529553261893793E-5</v>
      </c>
      <c r="U101">
        <v>2.2491450447033891E-3</v>
      </c>
      <c r="V101">
        <v>75.415882086925166</v>
      </c>
      <c r="W101" s="17">
        <f t="shared" si="41"/>
        <v>0.16962125748774282</v>
      </c>
      <c r="X101" s="16" t="s">
        <v>65</v>
      </c>
    </row>
    <row r="104" spans="2:24">
      <c r="B104" t="s">
        <v>62</v>
      </c>
      <c r="C104">
        <v>0.25</v>
      </c>
      <c r="D104">
        <v>0.5</v>
      </c>
      <c r="E104">
        <v>0.75</v>
      </c>
      <c r="F104">
        <v>1</v>
      </c>
      <c r="G104">
        <v>1.25</v>
      </c>
      <c r="H104">
        <v>1.5</v>
      </c>
      <c r="I104">
        <v>1.75</v>
      </c>
    </row>
    <row r="105" spans="2:24">
      <c r="B105" s="12" t="s">
        <v>43</v>
      </c>
      <c r="C105" s="13">
        <f t="shared" ref="C105:I106" si="43">(C98-L98)^2</f>
        <v>2.7745063991273255E-4</v>
      </c>
      <c r="D105" s="14">
        <f t="shared" si="43"/>
        <v>2.0217069098974433E-6</v>
      </c>
      <c r="E105" s="14">
        <f t="shared" si="43"/>
        <v>5.3277187597850975E-5</v>
      </c>
      <c r="F105" s="14">
        <f t="shared" si="43"/>
        <v>3.7925044134964962E-4</v>
      </c>
      <c r="G105" s="14">
        <f t="shared" si="43"/>
        <v>6.6045571316772789E-5</v>
      </c>
      <c r="H105" s="14">
        <f t="shared" si="43"/>
        <v>2.0173128458814298E-4</v>
      </c>
      <c r="I105" s="14">
        <f t="shared" si="43"/>
        <v>1.0963424803372832E-5</v>
      </c>
    </row>
    <row r="106" spans="2:24">
      <c r="B106" s="12" t="s">
        <v>44</v>
      </c>
      <c r="C106" s="13">
        <f t="shared" si="43"/>
        <v>1.8040720314993846E-4</v>
      </c>
      <c r="D106" s="14">
        <f t="shared" si="43"/>
        <v>1.2311933018965474E-4</v>
      </c>
      <c r="E106" s="14">
        <f t="shared" si="43"/>
        <v>1.274177272413269E-4</v>
      </c>
      <c r="F106" s="14">
        <f t="shared" si="43"/>
        <v>3.7804959257008749E-4</v>
      </c>
      <c r="G106" s="14">
        <f t="shared" si="43"/>
        <v>3.6216176907665859E-4</v>
      </c>
      <c r="H106" s="14">
        <f t="shared" si="43"/>
        <v>1.6648178807941418E-4</v>
      </c>
      <c r="I106" s="14">
        <f t="shared" si="43"/>
        <v>1.309486558692348E-4</v>
      </c>
    </row>
    <row r="107" spans="2:24">
      <c r="B107" s="12"/>
      <c r="C107" s="13"/>
      <c r="D107" s="14"/>
      <c r="E107" s="14"/>
      <c r="F107" s="14"/>
      <c r="G107" s="14"/>
      <c r="H107" s="14"/>
      <c r="I107" s="14"/>
    </row>
    <row r="108" spans="2:24">
      <c r="B108" s="12" t="s">
        <v>40</v>
      </c>
      <c r="C108" s="14">
        <f t="shared" ref="C108:I108" si="44">(C101-L101)^2</f>
        <v>7.322758484908255E-6</v>
      </c>
      <c r="D108" s="14">
        <f t="shared" si="44"/>
        <v>3.561550727694246E-6</v>
      </c>
      <c r="E108" s="14">
        <f t="shared" si="44"/>
        <v>2.1902786629447639E-6</v>
      </c>
      <c r="F108" s="14">
        <f t="shared" si="44"/>
        <v>2.3634615402939285E-5</v>
      </c>
      <c r="G108" s="14">
        <f t="shared" si="44"/>
        <v>1.4897561134392847E-5</v>
      </c>
      <c r="H108" s="14">
        <f t="shared" si="44"/>
        <v>1.3016518160662488E-5</v>
      </c>
      <c r="I108" s="14">
        <f t="shared" si="44"/>
        <v>1.0672250045396046E-5</v>
      </c>
    </row>
    <row r="111" spans="2:24">
      <c r="B111" s="12" t="s">
        <v>68</v>
      </c>
      <c r="C111">
        <v>0.25</v>
      </c>
      <c r="D111">
        <v>0.5</v>
      </c>
      <c r="E111">
        <v>0.75</v>
      </c>
      <c r="F111">
        <v>1</v>
      </c>
      <c r="G111">
        <v>1.25</v>
      </c>
      <c r="H111">
        <v>1.5</v>
      </c>
      <c r="I111">
        <v>1.75</v>
      </c>
      <c r="L111">
        <v>0.25</v>
      </c>
      <c r="M111">
        <v>0.5</v>
      </c>
      <c r="N111">
        <v>0.75</v>
      </c>
      <c r="O111">
        <v>1</v>
      </c>
      <c r="P111">
        <v>1.25</v>
      </c>
      <c r="Q111">
        <v>1.5</v>
      </c>
      <c r="R111">
        <v>1.75</v>
      </c>
      <c r="T111" t="s">
        <v>59</v>
      </c>
      <c r="U111" t="s">
        <v>56</v>
      </c>
      <c r="V111" t="s">
        <v>57</v>
      </c>
      <c r="W111" t="s">
        <v>58</v>
      </c>
    </row>
    <row r="112" spans="2:24">
      <c r="B112" s="12" t="s">
        <v>43</v>
      </c>
      <c r="C112" s="13">
        <v>8.0741372038374021E-3</v>
      </c>
      <c r="D112">
        <v>-1.3576238687484329E-2</v>
      </c>
      <c r="E112">
        <v>-2.6066511663814355E-2</v>
      </c>
      <c r="F112">
        <v>-2.4308805774454031E-2</v>
      </c>
      <c r="G112">
        <v>-1.6317158482263002E-2</v>
      </c>
      <c r="H112">
        <v>-3.6715633678420394E-2</v>
      </c>
      <c r="I112">
        <v>-3.4197916606745461E-2</v>
      </c>
      <c r="L112">
        <f>-$U$112*(1-EXP(-$V$112*L111))</f>
        <v>-7.9391843512060939E-3</v>
      </c>
      <c r="M112">
        <f t="shared" ref="M112:R112" si="45">-$U$112*(1-EXP(-$V$112*M111))</f>
        <v>-1.4467171808466142E-2</v>
      </c>
      <c r="N112">
        <f t="shared" si="45"/>
        <v>-1.9834803841808534E-2</v>
      </c>
      <c r="O112">
        <f t="shared" si="45"/>
        <v>-2.4248334632729549E-2</v>
      </c>
      <c r="P112">
        <f t="shared" si="45"/>
        <v>-2.7877356503343557E-2</v>
      </c>
      <c r="Q112">
        <f t="shared" si="45"/>
        <v>-3.0861316593638187E-2</v>
      </c>
      <c r="R112">
        <f t="shared" si="45"/>
        <v>-3.3314875193703776E-2</v>
      </c>
      <c r="T112">
        <f>SUM(D120:I120)</f>
        <v>2.0832256991680663E-4</v>
      </c>
      <c r="U112">
        <v>4.4664673252069582E-2</v>
      </c>
      <c r="V112">
        <v>0.78284738859842362</v>
      </c>
      <c r="W112" s="15">
        <f>U112*V112</f>
        <v>3.4965622817984536E-2</v>
      </c>
    </row>
    <row r="113" spans="2:23">
      <c r="B113" s="12" t="s">
        <v>44</v>
      </c>
      <c r="C113" s="13">
        <v>1.590685254557684E-2</v>
      </c>
      <c r="D113">
        <v>5.1584777109124982E-4</v>
      </c>
      <c r="E113">
        <v>-1.409765661469512E-2</v>
      </c>
      <c r="F113">
        <v>4.0649980800782068E-2</v>
      </c>
      <c r="G113">
        <v>1.3227784905623447E-2</v>
      </c>
      <c r="H113">
        <v>-3.3041954411823338E-2</v>
      </c>
      <c r="I113">
        <v>-1.7033211379724668E-2</v>
      </c>
      <c r="L113">
        <f>-$U$113*(1-EXP(-$V$113*L111))</f>
        <v>-9.3018849197202364E-4</v>
      </c>
      <c r="M113">
        <f t="shared" ref="M113:R113" si="46">-$U$113*(1-EXP(-$V$113*M111))</f>
        <v>-1.8596380477033845E-3</v>
      </c>
      <c r="N113">
        <f t="shared" si="46"/>
        <v>-2.7883492542003824E-3</v>
      </c>
      <c r="O113">
        <f t="shared" si="46"/>
        <v>-3.7163226980033966E-3</v>
      </c>
      <c r="P113">
        <f t="shared" si="46"/>
        <v>-4.6435589651867525E-3</v>
      </c>
      <c r="Q113">
        <f t="shared" si="46"/>
        <v>-5.5700586413592454E-3</v>
      </c>
      <c r="R113">
        <f t="shared" si="46"/>
        <v>-6.4958223116643975E-3</v>
      </c>
      <c r="T113">
        <f>SUM(D121:I121)</f>
        <v>3.2870388093394426E-3</v>
      </c>
      <c r="U113">
        <v>1.1709408509077237</v>
      </c>
      <c r="V113">
        <v>3.1788391536826891E-3</v>
      </c>
      <c r="W113" s="15">
        <f t="shared" ref="W113:W116" si="47">U113*V113</f>
        <v>3.7222326235119962E-3</v>
      </c>
    </row>
    <row r="114" spans="2:23">
      <c r="B114" s="12"/>
      <c r="C114">
        <v>5.6243716960999099E-3</v>
      </c>
      <c r="D114">
        <v>2.7722694859067683E-3</v>
      </c>
      <c r="E114">
        <v>3.9241591695340196E-3</v>
      </c>
      <c r="F114">
        <v>9.0763257195095627E-3</v>
      </c>
      <c r="G114">
        <v>6.9175337033240553E-3</v>
      </c>
      <c r="H114">
        <v>-7.2952021738737572E-3</v>
      </c>
      <c r="I114">
        <v>-2.7962298822144091E-3</v>
      </c>
      <c r="L114">
        <f>-$U$114*(1-EXP(-$V$114*L111))</f>
        <v>0</v>
      </c>
      <c r="M114">
        <f t="shared" ref="M114:R114" si="48">-$U$114*(1-EXP(-$V$114*M111))</f>
        <v>0</v>
      </c>
      <c r="N114">
        <f t="shared" si="48"/>
        <v>0</v>
      </c>
      <c r="O114">
        <f t="shared" si="48"/>
        <v>0</v>
      </c>
      <c r="P114">
        <f t="shared" si="48"/>
        <v>0</v>
      </c>
      <c r="Q114">
        <f t="shared" si="48"/>
        <v>0</v>
      </c>
      <c r="R114">
        <f t="shared" si="48"/>
        <v>0</v>
      </c>
      <c r="T114">
        <f>SUM(D122:I122)</f>
        <v>2.143553407054639E-4</v>
      </c>
      <c r="U114">
        <v>0</v>
      </c>
      <c r="V114">
        <v>0.49633659692076371</v>
      </c>
      <c r="W114" s="15">
        <f t="shared" si="47"/>
        <v>0</v>
      </c>
    </row>
    <row r="115" spans="2:23">
      <c r="B115" t="s">
        <v>32</v>
      </c>
      <c r="C115">
        <v>3.9739105242762723E-3</v>
      </c>
      <c r="D115" s="13">
        <v>-5.7326311231535717E-3</v>
      </c>
      <c r="E115">
        <v>-7.2916266640985364E-3</v>
      </c>
      <c r="F115" s="13">
        <v>-7.2025261425220028E-3</v>
      </c>
      <c r="G115">
        <v>-1.0089157741330217E-2</v>
      </c>
      <c r="H115">
        <v>-1.713153258321443E-2</v>
      </c>
      <c r="I115">
        <v>-1.9820484619478974E-2</v>
      </c>
      <c r="L115">
        <f>-$U$115*(1-EXP(-$V$115*L111))</f>
        <v>-2.641395447284508E-3</v>
      </c>
      <c r="M115">
        <f t="shared" ref="M115:R115" si="49">-$U$115*(1-EXP(-$V$115*M111))</f>
        <v>-5.2418089853857441E-3</v>
      </c>
      <c r="N115">
        <f t="shared" si="49"/>
        <v>-7.8018764588464341E-3</v>
      </c>
      <c r="O115">
        <f t="shared" si="49"/>
        <v>-1.0322223846922638E-2</v>
      </c>
      <c r="P115">
        <f t="shared" si="49"/>
        <v>-1.2803467416646088E-2</v>
      </c>
      <c r="Q115">
        <f t="shared" si="49"/>
        <v>-1.5246213873511827E-2</v>
      </c>
      <c r="R115">
        <f t="shared" si="49"/>
        <v>-1.7651060509827805E-2</v>
      </c>
      <c r="T115">
        <f>SUM(C123,E123,G123:I123)</f>
        <v>5.9650932568611797E-5</v>
      </c>
      <c r="U115">
        <v>0.17024511663760122</v>
      </c>
      <c r="V115">
        <v>6.254748212388607E-2</v>
      </c>
      <c r="W115" s="15">
        <f t="shared" si="47"/>
        <v>1.0648403389569261E-2</v>
      </c>
    </row>
    <row r="116" spans="2:23">
      <c r="B116" s="12" t="s">
        <v>40</v>
      </c>
      <c r="C116">
        <v>-1.6665989514203568E-2</v>
      </c>
      <c r="D116">
        <v>-1.4367678969406985E-2</v>
      </c>
      <c r="E116">
        <v>-2.3482317479266029E-2</v>
      </c>
      <c r="F116">
        <v>-2.8109878903283193E-2</v>
      </c>
      <c r="G116">
        <v>-2.9984770062283311E-2</v>
      </c>
      <c r="H116">
        <v>-3.8692538159593524E-2</v>
      </c>
      <c r="I116">
        <v>-4.4237350274232638E-2</v>
      </c>
      <c r="L116">
        <f>-$U$116*(1-EXP(-$V$116*L111))</f>
        <v>-8.810034697969378E-3</v>
      </c>
      <c r="M116">
        <f t="shared" ref="M116:R116" si="50">-$U$116*(1-EXP(-$V$116*M111))</f>
        <v>-1.6460841607927917E-2</v>
      </c>
      <c r="N116">
        <f t="shared" si="50"/>
        <v>-2.3104952372549638E-2</v>
      </c>
      <c r="O116">
        <f t="shared" si="50"/>
        <v>-2.8874828461711268E-2</v>
      </c>
      <c r="P116">
        <f t="shared" si="50"/>
        <v>-3.3885502013625557E-2</v>
      </c>
      <c r="Q116">
        <f t="shared" si="50"/>
        <v>-3.8236869193072447E-2</v>
      </c>
      <c r="R116">
        <f t="shared" si="50"/>
        <v>-4.20156817886633E-2</v>
      </c>
      <c r="T116">
        <f>SUM(C124:I124)</f>
        <v>8.7184062979764074E-5</v>
      </c>
      <c r="U116">
        <v>6.6955530381659939E-2</v>
      </c>
      <c r="V116">
        <v>0.56432103085567531</v>
      </c>
      <c r="W116" s="15">
        <f t="shared" si="47"/>
        <v>3.7784413926466823E-2</v>
      </c>
    </row>
    <row r="119" spans="2:23">
      <c r="B119" t="s">
        <v>62</v>
      </c>
      <c r="C119">
        <v>0.25</v>
      </c>
      <c r="D119">
        <v>0.5</v>
      </c>
      <c r="E119">
        <v>0.75</v>
      </c>
      <c r="F119">
        <v>1</v>
      </c>
      <c r="G119">
        <v>1.25</v>
      </c>
      <c r="H119">
        <v>1.5</v>
      </c>
      <c r="I119">
        <v>1.75</v>
      </c>
    </row>
    <row r="120" spans="2:23">
      <c r="B120" s="12" t="s">
        <v>43</v>
      </c>
      <c r="C120" s="13">
        <f t="shared" ref="C120:I122" si="51">(C112-L112)^2</f>
        <v>2.5642646722522062E-4</v>
      </c>
      <c r="D120" s="14">
        <f t="shared" si="51"/>
        <v>7.9376182606239408E-7</v>
      </c>
      <c r="E120" s="14">
        <f t="shared" si="51"/>
        <v>3.8834182378848529E-5</v>
      </c>
      <c r="F120" s="14">
        <f t="shared" si="51"/>
        <v>3.6567589814624223E-9</v>
      </c>
      <c r="G120" s="14">
        <f t="shared" si="51"/>
        <v>1.3363817828659477E-4</v>
      </c>
      <c r="H120" s="14">
        <f t="shared" si="51"/>
        <v>3.4273028529172834E-5</v>
      </c>
      <c r="I120" s="14">
        <f t="shared" si="51"/>
        <v>7.7976213714665625E-7</v>
      </c>
    </row>
    <row r="121" spans="2:23">
      <c r="B121" s="12" t="s">
        <v>44</v>
      </c>
      <c r="C121" s="13">
        <f t="shared" si="51"/>
        <v>2.8348595090010452E-4</v>
      </c>
      <c r="D121" s="14">
        <f t="shared" si="51"/>
        <v>5.642932875294414E-6</v>
      </c>
      <c r="E121" s="14">
        <f t="shared" si="51"/>
        <v>1.2790043297414045E-4</v>
      </c>
      <c r="F121" s="14">
        <f t="shared" si="51"/>
        <v>1.9683688861463437E-3</v>
      </c>
      <c r="G121" s="14">
        <f t="shared" si="51"/>
        <v>3.193849317487453E-4</v>
      </c>
      <c r="H121" s="14">
        <f t="shared" si="51"/>
        <v>7.5470505722324279E-4</v>
      </c>
      <c r="I121" s="14">
        <f t="shared" si="51"/>
        <v>1.110365683716761E-4</v>
      </c>
    </row>
    <row r="122" spans="2:23">
      <c r="B122" s="12"/>
      <c r="C122" s="13">
        <f t="shared" si="51"/>
        <v>3.163355697588978E-5</v>
      </c>
      <c r="D122" s="14">
        <f t="shared" ref="D122" si="52">(D114-M114)^2</f>
        <v>7.6854781024897781E-6</v>
      </c>
      <c r="E122" s="14">
        <f t="shared" ref="E122" si="53">(E114-N114)^2</f>
        <v>1.5399025187837926E-5</v>
      </c>
      <c r="F122" s="14">
        <f t="shared" ref="F122" si="54">(F114-O114)^2</f>
        <v>8.2379688566630775E-5</v>
      </c>
      <c r="G122" s="14">
        <f t="shared" ref="G122" si="55">(G114-P114)^2</f>
        <v>4.7852272536624218E-5</v>
      </c>
      <c r="H122" s="14">
        <f t="shared" ref="H122" si="56">(H114-Q114)^2</f>
        <v>5.3219974757692395E-5</v>
      </c>
      <c r="I122" s="14">
        <f t="shared" ref="I122" si="57">(I114-R114)^2</f>
        <v>7.8189015541888072E-6</v>
      </c>
    </row>
    <row r="123" spans="2:23">
      <c r="B123" s="12"/>
      <c r="C123" s="13">
        <f t="shared" ref="C123" si="58">(C115-L115)^2</f>
        <v>4.3762273097367717E-5</v>
      </c>
      <c r="D123" s="14">
        <f t="shared" ref="D123" si="59">(D115-M115)^2</f>
        <v>2.4090637092298038E-7</v>
      </c>
      <c r="E123" s="14">
        <f t="shared" ref="E123" si="60">(E115-N115)^2</f>
        <v>2.6035485304027165E-7</v>
      </c>
      <c r="F123" s="14">
        <f t="shared" ref="F123" si="61">(F115-O115)^2</f>
        <v>9.7325137668425942E-6</v>
      </c>
      <c r="G123" s="14">
        <f t="shared" ref="G123" si="62">(G115-P115)^2</f>
        <v>7.3674770135133474E-6</v>
      </c>
      <c r="H123" s="14">
        <f t="shared" ref="H123" si="63">(H115-Q115)^2</f>
        <v>3.5544266371546866E-6</v>
      </c>
      <c r="I123" s="14">
        <f t="shared" ref="I123" si="64">(I115-R115)^2</f>
        <v>4.7064009675357705E-6</v>
      </c>
    </row>
    <row r="124" spans="2:23">
      <c r="B124" s="12" t="s">
        <v>40</v>
      </c>
      <c r="C124" s="14">
        <f t="shared" ref="C124:I124" si="65">(C116-L116)^2</f>
        <v>6.1716026074713166E-5</v>
      </c>
      <c r="D124" s="14">
        <f t="shared" si="65"/>
        <v>4.3813298312999075E-6</v>
      </c>
      <c r="E124" s="14">
        <f t="shared" si="65"/>
        <v>1.424044237670726E-7</v>
      </c>
      <c r="F124" s="14">
        <f t="shared" si="65"/>
        <v>5.8514782693930773E-7</v>
      </c>
      <c r="G124" s="14">
        <f t="shared" si="65"/>
        <v>1.5215709756222283E-5</v>
      </c>
      <c r="H124" s="14">
        <f t="shared" si="65"/>
        <v>2.0763420705038713E-7</v>
      </c>
      <c r="I124" s="14">
        <f t="shared" si="65"/>
        <v>4.9358108597719544E-6</v>
      </c>
    </row>
    <row r="127" spans="2:23">
      <c r="B127" s="12" t="s">
        <v>70</v>
      </c>
      <c r="C127">
        <v>0.25</v>
      </c>
      <c r="D127">
        <v>0.5</v>
      </c>
      <c r="E127">
        <v>0.75</v>
      </c>
      <c r="F127">
        <v>1</v>
      </c>
      <c r="G127">
        <v>1.25</v>
      </c>
      <c r="H127">
        <v>1.5</v>
      </c>
      <c r="I127">
        <v>1.75</v>
      </c>
      <c r="L127">
        <v>0.25</v>
      </c>
      <c r="M127">
        <v>0.5</v>
      </c>
      <c r="N127">
        <v>0.75</v>
      </c>
      <c r="O127">
        <v>1</v>
      </c>
      <c r="P127">
        <v>1.25</v>
      </c>
      <c r="Q127">
        <v>1.5</v>
      </c>
      <c r="R127">
        <v>1.75</v>
      </c>
      <c r="T127" t="s">
        <v>59</v>
      </c>
      <c r="U127" t="s">
        <v>56</v>
      </c>
      <c r="V127" t="s">
        <v>57</v>
      </c>
      <c r="W127" t="s">
        <v>58</v>
      </c>
    </row>
    <row r="128" spans="2:23">
      <c r="B128" s="12" t="s">
        <v>43</v>
      </c>
      <c r="C128">
        <v>-1.9470577454362708E-4</v>
      </c>
      <c r="D128">
        <v>-2.0048524446302521E-2</v>
      </c>
      <c r="E128">
        <v>-2.4783194349625202E-2</v>
      </c>
      <c r="F128">
        <v>-1.775385335713725E-2</v>
      </c>
      <c r="G128">
        <v>-8.6355451532841798E-2</v>
      </c>
      <c r="H128">
        <v>-3.5621127242726432E-2</v>
      </c>
      <c r="I128">
        <v>-4.4042126487774259E-2</v>
      </c>
      <c r="L128">
        <f>-$U$128*(1-EXP(-$V$128*L127))</f>
        <v>-1.1986071315396344E-2</v>
      </c>
      <c r="M128">
        <f t="shared" ref="M128:R128" si="66">-$U$128*(1-EXP(-$V$128*M127))</f>
        <v>-2.1938554800333954E-2</v>
      </c>
      <c r="N128">
        <f t="shared" si="66"/>
        <v>-3.0202474220763383E-2</v>
      </c>
      <c r="O128">
        <f t="shared" si="66"/>
        <v>-3.7064315718989063E-2</v>
      </c>
      <c r="P128">
        <f t="shared" si="66"/>
        <v>-4.276195945815385E-2</v>
      </c>
      <c r="Q128">
        <f t="shared" si="66"/>
        <v>-4.7492926238257703E-2</v>
      </c>
      <c r="R128">
        <f t="shared" si="66"/>
        <v>-5.1421224969993982E-2</v>
      </c>
      <c r="T128">
        <f>SUM(D136:I136)</f>
        <v>2.5016180227558546E-3</v>
      </c>
      <c r="U128">
        <v>7.0646521102242926E-2</v>
      </c>
      <c r="V128">
        <v>0.743692541627611</v>
      </c>
      <c r="W128">
        <f>U128*V128</f>
        <v>5.2539290835675698E-2</v>
      </c>
    </row>
    <row r="129" spans="2:23">
      <c r="B129" s="12" t="s">
        <v>44</v>
      </c>
      <c r="C129">
        <v>-1.3757154096292915E-2</v>
      </c>
      <c r="D129">
        <v>-3.7088214768229676E-2</v>
      </c>
      <c r="E129">
        <v>-3.9875839142552133E-2</v>
      </c>
      <c r="F129">
        <v>-3.9838431432214168E-2</v>
      </c>
      <c r="G129">
        <v>-0.13279377879050847</v>
      </c>
      <c r="H129">
        <v>-5.2837052638159979E-2</v>
      </c>
      <c r="I129">
        <v>-7.3459144448820068E-2</v>
      </c>
      <c r="L129">
        <f>-$U$129*(1-EXP(-$V$129*L127))</f>
        <v>-2.1271403412777196E-2</v>
      </c>
      <c r="M129">
        <f t="shared" ref="M129:R129" si="67">-$U$129*(1-EXP(-$V$129*M127))</f>
        <v>-3.8031096235146021E-2</v>
      </c>
      <c r="N129">
        <f t="shared" si="67"/>
        <v>-5.1236022024454306E-2</v>
      </c>
      <c r="O129">
        <f t="shared" si="67"/>
        <v>-6.1640154543423288E-2</v>
      </c>
      <c r="P129">
        <f t="shared" si="67"/>
        <v>-6.9837548091815083E-2</v>
      </c>
      <c r="Q129">
        <f t="shared" si="67"/>
        <v>-7.6296256769804338E-2</v>
      </c>
      <c r="R129">
        <f t="shared" si="67"/>
        <v>-8.1385059392354742E-2</v>
      </c>
      <c r="T129">
        <f>SUM(D137:I137)</f>
        <v>5.1818992811581577E-3</v>
      </c>
      <c r="U129">
        <v>0.10028848129377824</v>
      </c>
      <c r="V129">
        <v>0.95354736410029362</v>
      </c>
      <c r="W129" s="15">
        <f t="shared" ref="W129:W132" si="68">U129*V129</f>
        <v>9.5629816987303842E-2</v>
      </c>
    </row>
    <row r="130" spans="2:23">
      <c r="B130" s="12" t="s">
        <v>39</v>
      </c>
      <c r="C130">
        <v>7.1826412757472241E-4</v>
      </c>
      <c r="D130">
        <v>-4.2916103039150116E-3</v>
      </c>
      <c r="E130">
        <v>-2.2043031425209437E-3</v>
      </c>
      <c r="F130">
        <v>-2.2552610272960475E-3</v>
      </c>
      <c r="G130">
        <v>-2.2488337071441288E-2</v>
      </c>
      <c r="H130">
        <v>-1.0889273654127143E-2</v>
      </c>
      <c r="I130">
        <v>-1.3283245494178036E-2</v>
      </c>
      <c r="L130">
        <f>-$U$130*(1-EXP(-$V$130*L127))</f>
        <v>-2.3231203704925543E-3</v>
      </c>
      <c r="M130">
        <f t="shared" ref="M130:R130" si="69">-$U$130*(1-EXP(-$V$130*M127))</f>
        <v>-4.5323022819948834E-3</v>
      </c>
      <c r="N130">
        <f t="shared" si="69"/>
        <v>-6.6331338962750787E-3</v>
      </c>
      <c r="O130">
        <f t="shared" si="69"/>
        <v>-8.6309293012527544E-3</v>
      </c>
      <c r="P130">
        <f t="shared" si="69"/>
        <v>-1.0530741953071309E-2</v>
      </c>
      <c r="Q130">
        <f t="shared" si="69"/>
        <v>-1.2337377458897876E-2</v>
      </c>
      <c r="R130">
        <f t="shared" si="69"/>
        <v>-1.4055405732785246E-2</v>
      </c>
      <c r="T130">
        <f>SUM(D138:I138)</f>
        <v>2.0599893749159148E-4</v>
      </c>
      <c r="U130">
        <v>4.7366695175862873E-2</v>
      </c>
      <c r="V130">
        <v>0.20115599226965883</v>
      </c>
      <c r="W130" s="15">
        <f t="shared" si="68"/>
        <v>9.5280945686351589E-3</v>
      </c>
    </row>
    <row r="131" spans="2:23">
      <c r="B131" t="s">
        <v>32</v>
      </c>
      <c r="C131">
        <v>2.7944490024041924E-3</v>
      </c>
      <c r="D131" s="13">
        <v>2.0976744140437493E-3</v>
      </c>
      <c r="E131">
        <v>8.5617451318303656E-4</v>
      </c>
      <c r="F131" s="13">
        <v>1.446666744543726E-3</v>
      </c>
      <c r="G131">
        <v>-1.3741879931721209E-2</v>
      </c>
      <c r="H131">
        <v>-4.3556259999366085E-3</v>
      </c>
      <c r="I131">
        <v>-1.9010716497892392E-3</v>
      </c>
      <c r="L131">
        <f>-$U$131*(1-EXP(-$V$131*L127))</f>
        <v>-1.139339122694005E-3</v>
      </c>
      <c r="M131">
        <f t="shared" ref="M131:R131" si="70">-$U$131*(1-EXP(-$V$131*M127))</f>
        <v>-2.1461034612628212E-3</v>
      </c>
      <c r="N131">
        <f t="shared" si="70"/>
        <v>-3.0357195669726608E-3</v>
      </c>
      <c r="O131">
        <f t="shared" si="70"/>
        <v>-3.8218189402017461E-3</v>
      </c>
      <c r="P131">
        <f t="shared" si="70"/>
        <v>-4.5164469045842976E-3</v>
      </c>
      <c r="Q131">
        <f t="shared" si="70"/>
        <v>-5.1302471763237803E-3</v>
      </c>
      <c r="R131">
        <f t="shared" si="70"/>
        <v>-5.6726249568128688E-3</v>
      </c>
      <c r="T131">
        <f>SUM(C139,E139,G139:I139)</f>
        <v>1.3055479539713142E-4</v>
      </c>
      <c r="U131">
        <v>9.791406752549324E-3</v>
      </c>
      <c r="V131">
        <v>0.49482725716034681</v>
      </c>
      <c r="W131" s="15">
        <f t="shared" si="68"/>
        <v>4.8450549471052802E-3</v>
      </c>
    </row>
    <row r="132" spans="2:23">
      <c r="B132" s="12" t="s">
        <v>40</v>
      </c>
      <c r="C132">
        <v>-2.6933944753641017E-4</v>
      </c>
      <c r="D132">
        <v>-5.8879878031474989E-3</v>
      </c>
      <c r="E132">
        <v>-9.6772966176237544E-3</v>
      </c>
      <c r="F132">
        <v>-1.1943150039584984E-2</v>
      </c>
      <c r="G132">
        <v>-2.1044803306942306E-2</v>
      </c>
      <c r="H132">
        <v>-1.8232148345497939E-2</v>
      </c>
      <c r="I132">
        <v>-2.0142782190939377E-2</v>
      </c>
      <c r="L132">
        <f>-$U$132*(1-EXP(-$V$132*L127))</f>
        <v>-3.4605440746243491E-3</v>
      </c>
      <c r="M132">
        <f t="shared" ref="M132:R132" si="71">-$U$132*(1-EXP(-$V$132*M127))</f>
        <v>-6.7891888740212675E-3</v>
      </c>
      <c r="N132">
        <f t="shared" si="71"/>
        <v>-9.9909617633767815E-3</v>
      </c>
      <c r="O132">
        <f t="shared" si="71"/>
        <v>-1.3070698488926254E-2</v>
      </c>
      <c r="P132">
        <f t="shared" si="71"/>
        <v>-1.6033050481546022E-2</v>
      </c>
      <c r="Q132">
        <f t="shared" si="71"/>
        <v>-1.8882491881967205E-2</v>
      </c>
      <c r="R132">
        <f t="shared" si="71"/>
        <v>-2.1623326298222341E-2</v>
      </c>
      <c r="T132">
        <f>SUM(C140:I140)</f>
        <v>4.0098325623268957E-5</v>
      </c>
      <c r="U132">
        <v>9.0791744471439284E-2</v>
      </c>
      <c r="V132">
        <v>0.15544227879281194</v>
      </c>
      <c r="W132">
        <f t="shared" si="68"/>
        <v>1.4112875656215208E-2</v>
      </c>
    </row>
    <row r="135" spans="2:23">
      <c r="B135" t="s">
        <v>62</v>
      </c>
      <c r="C135">
        <v>0.25</v>
      </c>
      <c r="D135">
        <v>0.5</v>
      </c>
      <c r="E135">
        <v>0.75</v>
      </c>
      <c r="F135">
        <v>1</v>
      </c>
      <c r="G135">
        <v>1.25</v>
      </c>
      <c r="H135">
        <v>1.5</v>
      </c>
      <c r="I135">
        <v>1.75</v>
      </c>
    </row>
    <row r="136" spans="2:23">
      <c r="B136" s="12" t="s">
        <v>43</v>
      </c>
      <c r="C136" s="13">
        <f>(C128-L128)^2</f>
        <v>1.3903630131800889E-4</v>
      </c>
      <c r="D136" s="14">
        <f t="shared" ref="D136" si="72">(D128-M128)^2</f>
        <v>3.5722147391601859E-6</v>
      </c>
      <c r="E136" s="14">
        <f t="shared" ref="E136:E137" si="73">(E128-N128)^2</f>
        <v>2.9368594321723465E-5</v>
      </c>
      <c r="F136" s="14">
        <f t="shared" ref="F136:F137" si="74">(F128-O128)^2</f>
        <v>3.728939566284955E-4</v>
      </c>
      <c r="G136" s="14">
        <f t="shared" ref="G136:G137" si="75">(G128-P128)^2</f>
        <v>1.9003925512658809E-3</v>
      </c>
      <c r="H136" s="14">
        <f t="shared" ref="H136:H137" si="76">(H128-Q128)^2</f>
        <v>1.409396113902973E-4</v>
      </c>
      <c r="I136" s="14">
        <f t="shared" ref="I136:I137" si="77">(I128-R128)^2</f>
        <v>5.4451094410297421E-5</v>
      </c>
    </row>
    <row r="137" spans="2:23">
      <c r="B137" s="12" t="s">
        <v>44</v>
      </c>
      <c r="C137" s="13">
        <f t="shared" ref="C137" si="78">(C129-L129)^2</f>
        <v>5.6463942790284472E-5</v>
      </c>
      <c r="D137" s="14">
        <f>(D129-M129)^2</f>
        <v>8.8902546065431941E-7</v>
      </c>
      <c r="E137" s="14">
        <f t="shared" si="73"/>
        <v>1.2905375511026315E-4</v>
      </c>
      <c r="F137" s="14">
        <f t="shared" si="74"/>
        <v>4.7531513061782989E-4</v>
      </c>
      <c r="G137" s="14">
        <f t="shared" si="75"/>
        <v>3.9634869837871034E-3</v>
      </c>
      <c r="H137" s="14">
        <f t="shared" si="76"/>
        <v>5.5033425849015981E-4</v>
      </c>
      <c r="I137" s="14">
        <f t="shared" si="77"/>
        <v>6.2820127692146243E-5</v>
      </c>
    </row>
    <row r="138" spans="2:23">
      <c r="B138" s="12" t="s">
        <v>39</v>
      </c>
      <c r="C138" s="13">
        <f t="shared" ref="C138" si="79">(C130-L130)^2</f>
        <v>9.2500196650839427E-6</v>
      </c>
      <c r="D138" s="14">
        <f>(D130-M130)^2</f>
        <v>5.7932628312001476E-8</v>
      </c>
      <c r="E138" s="14">
        <f t="shared" ref="E138" si="80">(E130-N130)^2</f>
        <v>1.9614541845398423E-5</v>
      </c>
      <c r="F138" s="14">
        <f t="shared" ref="F138" si="81">(F130-O130)^2</f>
        <v>4.06491459395381E-5</v>
      </c>
      <c r="G138" s="14">
        <f t="shared" ref="G138" si="82">(G130-P130)^2</f>
        <v>1.4298408101486555E-4</v>
      </c>
      <c r="H138" s="14">
        <f t="shared" ref="H138" si="83">(H130-Q130)^2</f>
        <v>2.0970046293914751E-6</v>
      </c>
      <c r="I138" s="14">
        <f t="shared" ref="I138" si="84">(I130-R130)^2</f>
        <v>5.9623143408594282E-7</v>
      </c>
    </row>
    <row r="139" spans="2:23">
      <c r="B139" s="12"/>
      <c r="C139" s="13">
        <f t="shared" ref="C139" si="85">(C131-L131)^2</f>
        <v>1.5474689013163589E-5</v>
      </c>
      <c r="D139" s="14">
        <f>(D131-M131)^2</f>
        <v>1.8009650654941553E-5</v>
      </c>
      <c r="E139" s="14">
        <f t="shared" ref="E139" si="86">(E131-N131)^2</f>
        <v>1.514683953115096E-5</v>
      </c>
      <c r="F139" s="14">
        <f t="shared" ref="F139" si="87">(F131-O131)^2</f>
        <v>2.7756941410367965E-5</v>
      </c>
      <c r="G139" s="14">
        <f t="shared" ref="G139" si="88">(G131-P131)^2</f>
        <v>8.5108614538188538E-5</v>
      </c>
      <c r="H139" s="14">
        <f t="shared" ref="H139" si="89">(H131-Q131)^2</f>
        <v>6.0003796690744604E-7</v>
      </c>
      <c r="I139" s="14">
        <f t="shared" ref="I139" si="90">(I131-R131)^2</f>
        <v>1.4224614347720876E-5</v>
      </c>
    </row>
    <row r="140" spans="2:23">
      <c r="B140" s="12" t="s">
        <v>40</v>
      </c>
      <c r="C140" s="14">
        <f>(C132-L132)^2</f>
        <v>1.0183786971947472E-5</v>
      </c>
      <c r="D140" s="14">
        <f>(D132-M132)^2</f>
        <v>8.121633701440273E-7</v>
      </c>
      <c r="E140" s="14">
        <f>(E132-N132)^2</f>
        <v>9.8385823660267752E-8</v>
      </c>
      <c r="F140" s="14">
        <f>(F132-O132)^2</f>
        <v>1.2713655056119022E-6</v>
      </c>
      <c r="G140" s="14">
        <f>(G132-P132)^2</f>
        <v>2.5117666382867632E-5</v>
      </c>
      <c r="H140" s="14">
        <f>(H132-Q132)^2</f>
        <v>4.2294671542735148E-7</v>
      </c>
      <c r="I140" s="14">
        <f>(I132-R132)^2</f>
        <v>2.1920108536103091E-6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F877-1F95-400C-AC3E-AE5DBFD9A3E5}">
  <dimension ref="A3:N21"/>
  <sheetViews>
    <sheetView zoomScale="94" workbookViewId="0">
      <selection activeCell="M8" sqref="M8"/>
    </sheetView>
  </sheetViews>
  <sheetFormatPr baseColWidth="10" defaultColWidth="8.83203125" defaultRowHeight="15"/>
  <cols>
    <col min="1" max="1" width="15.5" customWidth="1"/>
  </cols>
  <sheetData>
    <row r="3" spans="1:14">
      <c r="B3" t="s">
        <v>69</v>
      </c>
    </row>
    <row r="5" spans="1:14">
      <c r="B5" t="s">
        <v>51</v>
      </c>
      <c r="C5">
        <v>1</v>
      </c>
      <c r="D5">
        <v>2</v>
      </c>
      <c r="E5">
        <v>3</v>
      </c>
      <c r="F5">
        <v>4</v>
      </c>
      <c r="G5">
        <v>8</v>
      </c>
      <c r="H5">
        <v>11</v>
      </c>
      <c r="J5" t="s">
        <v>51</v>
      </c>
      <c r="K5" t="s">
        <v>71</v>
      </c>
    </row>
    <row r="6" spans="1:14">
      <c r="A6" s="12" t="s">
        <v>43</v>
      </c>
      <c r="C6">
        <v>3.8386858284750372E-2</v>
      </c>
      <c r="D6">
        <v>0.1029951844735153</v>
      </c>
      <c r="E6">
        <v>5.6060216641205647E-2</v>
      </c>
      <c r="F6">
        <v>4.649082863985398E-2</v>
      </c>
      <c r="G6">
        <v>3.4965622817984536E-2</v>
      </c>
      <c r="H6">
        <v>5.2539290835675698E-2</v>
      </c>
      <c r="J6">
        <f>AVERAGE(C6,E6:H6)</f>
        <v>4.5688563443894048E-2</v>
      </c>
      <c r="K6">
        <f>_xlfn.STDEV.S(C6,E6:H6)/SQRT(6)</f>
        <v>3.6710786288699951E-3</v>
      </c>
    </row>
    <row r="7" spans="1:14">
      <c r="A7" s="12" t="s">
        <v>44</v>
      </c>
      <c r="C7">
        <v>5.1060069287845046E-2</v>
      </c>
      <c r="D7">
        <v>0.11338130340745868</v>
      </c>
      <c r="E7">
        <v>6.3817595571635619E-2</v>
      </c>
      <c r="F7">
        <v>3.9196071285968845E-2</v>
      </c>
      <c r="G7">
        <v>3.7222326235119962E-3</v>
      </c>
      <c r="H7">
        <v>9.5629816987303842E-2</v>
      </c>
      <c r="J7">
        <f t="shared" ref="J7:J10" si="0">AVERAGE(C7:H7)</f>
        <v>6.113451486062068E-2</v>
      </c>
      <c r="K7">
        <f t="shared" ref="K7:K10" si="1">_xlfn.STDEV.S(C7:H7)/SQRT(6)</f>
        <v>1.6130521396947466E-2</v>
      </c>
    </row>
    <row r="8" spans="1:14">
      <c r="A8" s="12" t="s">
        <v>39</v>
      </c>
      <c r="C8">
        <v>2.5748551903107203E-3</v>
      </c>
      <c r="D8" s="15">
        <v>2.9687132045559988E-2</v>
      </c>
      <c r="E8">
        <v>1.5578735512463823E-2</v>
      </c>
      <c r="F8">
        <v>3.0689427699039037E-2</v>
      </c>
      <c r="G8">
        <v>0</v>
      </c>
      <c r="H8">
        <v>9.5280945686351589E-3</v>
      </c>
      <c r="J8">
        <f>AVERAGE(C8:H8)</f>
        <v>1.4676374169334788E-2</v>
      </c>
      <c r="K8">
        <f t="shared" si="1"/>
        <v>5.3879572336906481E-3</v>
      </c>
    </row>
    <row r="9" spans="1:14">
      <c r="A9" s="12"/>
      <c r="C9">
        <v>3.2881922454172713E-3</v>
      </c>
      <c r="D9">
        <v>7.6175205742308044E-3</v>
      </c>
      <c r="E9" s="15">
        <v>4.0084314637221846E-3</v>
      </c>
      <c r="F9">
        <v>0</v>
      </c>
      <c r="G9">
        <v>1.0648403389569261E-2</v>
      </c>
      <c r="H9" s="15">
        <v>4.8450549471052802E-3</v>
      </c>
      <c r="J9">
        <f>AVERAGE(C9:H9)</f>
        <v>5.0679337700074668E-3</v>
      </c>
      <c r="K9">
        <f t="shared" si="1"/>
        <v>1.5018398355059566E-3</v>
      </c>
    </row>
    <row r="10" spans="1:14">
      <c r="A10" s="12" t="s">
        <v>40</v>
      </c>
      <c r="C10">
        <v>2.2751788916302709E-2</v>
      </c>
      <c r="D10">
        <v>3.9064150559902165E-2</v>
      </c>
      <c r="E10">
        <v>3.3100368980316312E-2</v>
      </c>
      <c r="F10">
        <v>3.2090571289913175E-2</v>
      </c>
      <c r="G10">
        <v>3.7784413926466823E-2</v>
      </c>
      <c r="H10">
        <v>1.4112875656215208E-2</v>
      </c>
      <c r="J10">
        <f>AVERAGE(C10:H10)</f>
        <v>2.9817361554852734E-2</v>
      </c>
      <c r="K10">
        <f t="shared" si="1"/>
        <v>3.9220566233474112E-3</v>
      </c>
    </row>
    <row r="14" spans="1:14">
      <c r="A14" s="12" t="s">
        <v>43</v>
      </c>
      <c r="C14">
        <f>C6/$J$7</f>
        <v>0.6279081198610601</v>
      </c>
      <c r="D14" s="18">
        <f>D6/$J$7</f>
        <v>1.6847305439215785</v>
      </c>
      <c r="E14">
        <f t="shared" ref="E14:H14" si="2">E6/$J$7</f>
        <v>0.91699781652011436</v>
      </c>
      <c r="F14">
        <f t="shared" si="2"/>
        <v>0.76046777742241778</v>
      </c>
      <c r="G14">
        <f t="shared" si="2"/>
        <v>0.57194569872194023</v>
      </c>
      <c r="H14">
        <f t="shared" si="2"/>
        <v>0.85940472342765695</v>
      </c>
      <c r="J14">
        <f>AVERAGE(C14,E14:H14)</f>
        <v>0.74734482719063788</v>
      </c>
      <c r="K14">
        <f>_xlfn.STDEV.S(C14,E14:H14)/SQRT(5)</f>
        <v>6.5780601350692469E-2</v>
      </c>
      <c r="M14">
        <f>QUARTILE(C14:H14,1)-1.5*(QUARTILE(C14:H14,3) - QUARTILE(C14:H14,1))</f>
        <v>0.29872077075799897</v>
      </c>
      <c r="N14">
        <f>QUARTILE(C14:H14,3)+1.5*(QUARTILE(C14:H14,3) - QUARTILE(C14:H14,1))</f>
        <v>1.2649268067404007</v>
      </c>
    </row>
    <row r="15" spans="1:14">
      <c r="A15" s="12" t="s">
        <v>44</v>
      </c>
      <c r="C15">
        <f>C7/$J$7</f>
        <v>0.83520854633844477</v>
      </c>
      <c r="D15">
        <f t="shared" ref="D15:H15" si="3">D7/$J$7</f>
        <v>1.8546201546860128</v>
      </c>
      <c r="E15">
        <f t="shared" si="3"/>
        <v>1.0438881492252297</v>
      </c>
      <c r="F15">
        <f t="shared" si="3"/>
        <v>0.64114471792785399</v>
      </c>
      <c r="G15">
        <f t="shared" si="3"/>
        <v>6.0885943595009095E-2</v>
      </c>
      <c r="H15">
        <f t="shared" si="3"/>
        <v>1.5642524882274487</v>
      </c>
      <c r="J15">
        <f>AVERAGE(C15:H15)</f>
        <v>0.99999999999999967</v>
      </c>
      <c r="K15">
        <f t="shared" ref="K15:K18" si="4">_xlfn.STDEV.S(C15:H15)/SQRT(6)</f>
        <v>0.26385293861778608</v>
      </c>
      <c r="M15">
        <f t="shared" ref="M15:M18" si="5">QUARTILE(C15:H15,1)-1.5*(QUARTILE(C15:H15,3) - QUARTILE(C15:H15,1))</f>
        <v>-0.42709041763908662</v>
      </c>
      <c r="N15">
        <f t="shared" ref="N15:N18" si="6">QUARTILE(C15:H15,3)+1.5*(QUARTILE(C15:H15,3) - QUARTILE(C15:H15,1))</f>
        <v>2.5509124961464824</v>
      </c>
    </row>
    <row r="16" spans="1:14">
      <c r="A16" s="12" t="s">
        <v>39</v>
      </c>
      <c r="C16">
        <f>C8/$J$7</f>
        <v>4.2117864126035506E-2</v>
      </c>
      <c r="D16">
        <f t="shared" ref="D16:H17" si="7">D8/$J$7</f>
        <v>0.48560346169824148</v>
      </c>
      <c r="E16">
        <f t="shared" si="7"/>
        <v>0.25482717165551177</v>
      </c>
      <c r="F16">
        <f t="shared" si="7"/>
        <v>0.50199838452970846</v>
      </c>
      <c r="G16">
        <f t="shared" si="7"/>
        <v>0</v>
      </c>
      <c r="H16">
        <f t="shared" si="7"/>
        <v>0.15585458705868632</v>
      </c>
      <c r="J16">
        <f>AVERAGE(C16:H16)</f>
        <v>0.24006691151136392</v>
      </c>
      <c r="K16">
        <f t="shared" si="4"/>
        <v>8.8132820649260757E-2</v>
      </c>
      <c r="M16">
        <f t="shared" si="5"/>
        <v>-0.4654839716333431</v>
      </c>
      <c r="N16">
        <f t="shared" si="6"/>
        <v>0.96394540568010034</v>
      </c>
    </row>
    <row r="17" spans="1:14">
      <c r="A17" s="12" t="s">
        <v>32</v>
      </c>
      <c r="C17">
        <f>C9/$J$7</f>
        <v>5.3786183678957017E-2</v>
      </c>
      <c r="D17">
        <f t="shared" si="7"/>
        <v>0.12460261754915096</v>
      </c>
      <c r="E17">
        <f t="shared" si="7"/>
        <v>6.5567404482736555E-2</v>
      </c>
      <c r="F17">
        <f t="shared" si="7"/>
        <v>0</v>
      </c>
      <c r="G17">
        <f t="shared" si="7"/>
        <v>0.17417989516799695</v>
      </c>
      <c r="H17">
        <f t="shared" si="7"/>
        <v>7.9252366002272548E-2</v>
      </c>
      <c r="J17">
        <f>AVERAGE(C17:H17)</f>
        <v>8.2898077813519003E-2</v>
      </c>
      <c r="K17">
        <f t="shared" si="4"/>
        <v>2.4566152834122765E-2</v>
      </c>
      <c r="M17">
        <f t="shared" ref="M17" si="8">QUARTILE(C17:H17,1)-1.5*(QUARTILE(C17:H17,3) - QUARTILE(C17:H17,1))</f>
        <v>-2.8068859793892301E-2</v>
      </c>
      <c r="N17">
        <f t="shared" ref="N17" si="9">QUARTILE(C17:H17,3)+1.5*(QUARTILE(C17:H17,3) - QUARTILE(C17:H17,1))</f>
        <v>0.19806540333622558</v>
      </c>
    </row>
    <row r="18" spans="1:14">
      <c r="A18" s="12" t="s">
        <v>40</v>
      </c>
      <c r="C18">
        <f t="shared" ref="C18:H18" si="10">C10/$J$7</f>
        <v>0.37215947436851415</v>
      </c>
      <c r="D18">
        <f t="shared" si="10"/>
        <v>0.63898684154055552</v>
      </c>
      <c r="E18">
        <f t="shared" si="10"/>
        <v>0.54143504787403907</v>
      </c>
      <c r="F18">
        <f t="shared" si="10"/>
        <v>0.52491741143404513</v>
      </c>
      <c r="G18">
        <f t="shared" si="10"/>
        <v>0.61805371339922677</v>
      </c>
      <c r="H18">
        <f t="shared" si="10"/>
        <v>0.23084955672570334</v>
      </c>
      <c r="J18">
        <f t="shared" ref="J18" si="11">AVERAGE(C18:H18)</f>
        <v>0.48773367422368064</v>
      </c>
      <c r="K18">
        <f t="shared" si="4"/>
        <v>6.415453908956717E-2</v>
      </c>
      <c r="M18">
        <f t="shared" si="5"/>
        <v>0.12752382606034746</v>
      </c>
      <c r="N18">
        <f t="shared" si="6"/>
        <v>0.88172417959247928</v>
      </c>
    </row>
    <row r="21" spans="1:14">
      <c r="B21">
        <f>AVERAGE(4.0168,3.8466)</f>
        <v>3.9317000000000002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CMC_131k_20uM (1)</vt:lpstr>
      <vt:lpstr>CMC_131k_20uM (2)</vt:lpstr>
      <vt:lpstr>CMC_131k_20uM (3)</vt:lpstr>
      <vt:lpstr>CMC_131k_20uM (4)</vt:lpstr>
      <vt:lpstr>CMC_131k_20uM (5)</vt:lpstr>
      <vt:lpstr>CMC_131k_20uM (6)</vt:lpstr>
      <vt:lpstr>Complete</vt:lpstr>
      <vt:lpstr>Complete Model AF0</vt:lpstr>
      <vt:lpstr>Complete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Microsoft Office User</cp:lastModifiedBy>
  <dcterms:created xsi:type="dcterms:W3CDTF">2021-01-07T16:33:13Z</dcterms:created>
  <dcterms:modified xsi:type="dcterms:W3CDTF">2021-10-21T14:22:47Z</dcterms:modified>
</cp:coreProperties>
</file>