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80" windowHeight="7547"/>
  </bookViews>
  <sheets>
    <sheet name="各地区数据（月度）" sheetId="1" r:id="rId1"/>
  </sheets>
  <definedNames>
    <definedName name="_xlnm.Print_Area" localSheetId="0">'各地区数据（月度）'!$A$1:$H$48</definedName>
  </definedNames>
  <calcPr calcId="144525"/>
</workbook>
</file>

<file path=xl/sharedStrings.xml><?xml version="1.0" encoding="utf-8"?>
<sst xmlns="http://schemas.openxmlformats.org/spreadsheetml/2006/main" count="52">
  <si>
    <t xml:space="preserve"> </t>
  </si>
  <si>
    <t>全国各地区原保险保费收入情况表</t>
  </si>
  <si>
    <t/>
  </si>
  <si>
    <t>单位：亿元</t>
  </si>
  <si>
    <t>地区</t>
  </si>
  <si>
    <t>合计</t>
  </si>
  <si>
    <t>财产保险</t>
  </si>
  <si>
    <t>寿险</t>
  </si>
  <si>
    <t>意外险</t>
  </si>
  <si>
    <t>健康险</t>
  </si>
  <si>
    <t>全国合计</t>
  </si>
  <si>
    <t>集团、总公司本级</t>
  </si>
  <si>
    <t>北   京</t>
  </si>
  <si>
    <t>天   津</t>
  </si>
  <si>
    <t>河   北</t>
  </si>
  <si>
    <t>辽   宁</t>
  </si>
  <si>
    <t>大   连</t>
  </si>
  <si>
    <t>上   海</t>
  </si>
  <si>
    <t>江   苏</t>
  </si>
  <si>
    <t>浙   江</t>
  </si>
  <si>
    <t>宁   波</t>
  </si>
  <si>
    <t>福   建</t>
  </si>
  <si>
    <t>厦   门</t>
  </si>
  <si>
    <t>山   东</t>
  </si>
  <si>
    <t>青   岛</t>
  </si>
  <si>
    <t>广   东</t>
  </si>
  <si>
    <t>深   圳</t>
  </si>
  <si>
    <t>海   南</t>
  </si>
  <si>
    <t>山   西</t>
  </si>
  <si>
    <t>吉   林</t>
  </si>
  <si>
    <t>黑龙江</t>
  </si>
  <si>
    <t>安   徽</t>
  </si>
  <si>
    <t>江   西</t>
  </si>
  <si>
    <t>河   南</t>
  </si>
  <si>
    <t>湖   北</t>
  </si>
  <si>
    <t>湖   南</t>
  </si>
  <si>
    <t>重   庆</t>
  </si>
  <si>
    <t>四   川</t>
  </si>
  <si>
    <t>贵   州</t>
  </si>
  <si>
    <t>云   南</t>
  </si>
  <si>
    <t>西   藏</t>
  </si>
  <si>
    <t>陕   西</t>
  </si>
  <si>
    <t>甘   肃</t>
  </si>
  <si>
    <t>青   海</t>
  </si>
  <si>
    <t>宁   夏</t>
  </si>
  <si>
    <t>新   疆</t>
  </si>
  <si>
    <t>内蒙古</t>
  </si>
  <si>
    <t>广   西</t>
  </si>
  <si>
    <t>注：1、本表数据是保险业执行《关于印发&lt;保险合同相关会计处理规定〉的通知》（财会[2009]15号）后，各保险公司按照相关口径要求报送的数据。</t>
  </si>
  <si>
    <t xml:space="preserve">    2、集团、总公司本级是指集团、总公司开展的业务，不计入任何地区。</t>
  </si>
  <si>
    <t xml:space="preserve">    3、上述数据来源于各公司报送的保险数据，未经审计。</t>
  </si>
  <si>
    <t xml:space="preserve">    4、由于计算的四舍五入及单位换算原因，各地区之和与合计略有差异。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</si>
</sst>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_ "/>
    <numFmt numFmtId="177" formatCode="0.00_);[Red]\(0.00\)"/>
  </numFmts>
  <fonts count="5">
    <font>
      <sz val="11"/>
      <color indexed="8"/>
      <name val="宋体"/>
      <charset val="134"/>
    </font>
    <font>
      <sz val="16"/>
      <name val="仿宋_GB2312"/>
      <charset val="134"/>
    </font>
    <font>
      <sz val="16"/>
      <color indexed="8"/>
      <name val="仿宋_GB2312"/>
      <charset val="134"/>
    </font>
    <font>
      <sz val="9"/>
      <color indexed="0"/>
      <name val="Arial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0" borderId="0">
      <alignment horizontal="left" vertical="center"/>
    </xf>
    <xf numFmtId="0" fontId="3" fillId="0" borderId="0">
      <alignment horizontal="left" vertical="center"/>
    </xf>
    <xf numFmtId="0" fontId="3" fillId="0" borderId="0">
      <alignment horizontal="left" vertical="center"/>
    </xf>
    <xf numFmtId="0" fontId="3" fillId="0" borderId="0">
      <alignment horizontal="left" vertical="center"/>
    </xf>
  </cellStyleXfs>
  <cellXfs count="17">
    <xf numFmtId="0" fontId="0" fillId="0" borderId="0" xfId="0">
      <alignment vertical="center"/>
    </xf>
    <xf numFmtId="177" fontId="1" fillId="0" borderId="0" xfId="9" applyNumberFormat="1" applyFont="1" applyFill="1" applyAlignment="1">
      <alignment horizontal="center" vertical="center"/>
    </xf>
    <xf numFmtId="177" fontId="1" fillId="0" borderId="0" xfId="9" applyNumberFormat="1" applyFont="1" applyFill="1" applyAlignment="1">
      <alignment horizontal="left" vertical="center"/>
    </xf>
    <xf numFmtId="177" fontId="1" fillId="0" borderId="0" xfId="9" applyNumberFormat="1" applyFont="1" applyFill="1">
      <alignment horizontal="left" vertical="center"/>
    </xf>
    <xf numFmtId="177" fontId="1" fillId="0" borderId="0" xfId="9" applyNumberFormat="1" applyFont="1" applyFill="1" applyAlignment="1">
      <alignment horizontal="right" vertical="center"/>
    </xf>
    <xf numFmtId="177" fontId="1" fillId="0" borderId="0" xfId="0" applyNumberFormat="1" applyFont="1" applyFill="1" applyAlignment="1">
      <alignment horizontal="center" wrapText="1"/>
    </xf>
    <xf numFmtId="177" fontId="1" fillId="0" borderId="0" xfId="0" applyNumberFormat="1" applyFont="1" applyFill="1" applyBorder="1" applyAlignment="1">
      <alignment horizontal="center" wrapText="1"/>
    </xf>
    <xf numFmtId="177" fontId="1" fillId="0" borderId="0" xfId="9" applyNumberFormat="1" applyFont="1" applyFill="1" applyAlignment="1">
      <alignment vertical="center"/>
    </xf>
    <xf numFmtId="177" fontId="1" fillId="0" borderId="0" xfId="9" applyNumberFormat="1" applyFont="1" applyFill="1" applyAlignment="1">
      <alignment vertical="center" wrapText="1"/>
    </xf>
    <xf numFmtId="177" fontId="1" fillId="0" borderId="0" xfId="9" applyNumberFormat="1" applyFont="1" applyFill="1" applyAlignment="1">
      <alignment horizontal="center" vertical="center" wrapText="1"/>
    </xf>
    <xf numFmtId="177" fontId="1" fillId="0" borderId="0" xfId="9" applyNumberFormat="1" applyFont="1" applyFill="1" applyAlignment="1">
      <alignment horizontal="right" vertical="center" wrapText="1"/>
    </xf>
    <xf numFmtId="177" fontId="2" fillId="0" borderId="0" xfId="8" applyNumberFormat="1" applyFont="1" applyFill="1" applyAlignment="1">
      <alignment horizontal="right" vertical="center"/>
    </xf>
    <xf numFmtId="177" fontId="2" fillId="0" borderId="1" xfId="6" applyNumberFormat="1" applyFont="1" applyFill="1" applyBorder="1" applyAlignment="1">
      <alignment horizontal="center" vertical="center" wrapText="1"/>
    </xf>
    <xf numFmtId="0" fontId="2" fillId="0" borderId="1" xfId="7" applyFont="1" applyFill="1" applyBorder="1" applyAlignment="1">
      <alignment horizontal="left" vertical="center" wrapText="1"/>
    </xf>
    <xf numFmtId="176" fontId="2" fillId="0" borderId="2" xfId="8" applyNumberFormat="1" applyFont="1" applyFill="1" applyBorder="1" applyAlignment="1">
      <alignment horizontal="right" vertical="center"/>
    </xf>
    <xf numFmtId="177" fontId="2" fillId="0" borderId="0" xfId="6" applyNumberFormat="1" applyFont="1" applyFill="1" applyBorder="1" applyAlignment="1">
      <alignment horizontal="center" vertical="center" wrapText="1"/>
    </xf>
    <xf numFmtId="177" fontId="2" fillId="0" borderId="0" xfId="6" applyNumberFormat="1" applyFont="1" applyFill="1" applyBorder="1" applyAlignment="1">
      <alignment horizontal="right" vertical="center" wrapText="1"/>
    </xf>
  </cellXfs>
  <cellStyles count="10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常规_lvxiaoli_1.1101保监会－以集团本..况表(按业务分）(2007" xfId="6"/>
    <cellStyle name="常规 2 4" xfId="7"/>
    <cellStyle name="常规_lvxiaoli_1.1006保监会－产险.险保费收入情况表（2007" xfId="8"/>
    <cellStyle name="常规_lvxiaoli_1.1006保监会－以集团本..况表(按业务分）(2007" xfId="9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8"/>
  <sheetViews>
    <sheetView showGridLines="0" tabSelected="1" view="pageBreakPreview" zoomScaleNormal="100" zoomScaleSheetLayoutView="100" workbookViewId="0">
      <selection activeCell="L9" sqref="L9"/>
    </sheetView>
  </sheetViews>
  <sheetFormatPr defaultColWidth="8" defaultRowHeight="20.4" outlineLevelCol="7"/>
  <cols>
    <col min="1" max="1" width="2.25" style="3" customWidth="1"/>
    <col min="2" max="2" width="6.5" style="3" customWidth="1"/>
    <col min="3" max="3" width="28.5" style="1" customWidth="1"/>
    <col min="4" max="4" width="13.3796296296296" style="4" customWidth="1"/>
    <col min="5" max="5" width="12.6296296296296" style="4" customWidth="1"/>
    <col min="6" max="6" width="12.25" style="4" customWidth="1"/>
    <col min="7" max="7" width="9.75" style="4" customWidth="1"/>
    <col min="8" max="8" width="11.25" style="4" customWidth="1"/>
    <col min="9" max="16384" width="8" style="3"/>
  </cols>
  <sheetData>
    <row r="1" ht="44.1" customHeight="1" spans="1:8">
      <c r="A1" s="3" t="s">
        <v>0</v>
      </c>
      <c r="C1" s="5" t="s">
        <v>1</v>
      </c>
      <c r="D1" s="5"/>
      <c r="E1" s="5"/>
      <c r="F1" s="5"/>
      <c r="G1" s="5"/>
      <c r="H1" s="6"/>
    </row>
    <row r="2" ht="18" customHeight="1" spans="2:8">
      <c r="B2" s="7" t="s">
        <v>2</v>
      </c>
      <c r="C2" s="1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</row>
    <row r="3" ht="21.75" customHeight="1" spans="2:8">
      <c r="B3" s="8"/>
      <c r="C3" s="9"/>
      <c r="D3" s="10"/>
      <c r="E3" s="11"/>
      <c r="F3" s="4" t="s">
        <v>2</v>
      </c>
      <c r="G3" s="10" t="s">
        <v>3</v>
      </c>
      <c r="H3" s="10"/>
    </row>
    <row r="4" ht="1.5" customHeight="1" spans="2:8">
      <c r="B4" s="7" t="s">
        <v>2</v>
      </c>
      <c r="C4" s="1" t="s">
        <v>2</v>
      </c>
      <c r="E4" s="4" t="s">
        <v>2</v>
      </c>
      <c r="F4" s="4" t="s">
        <v>2</v>
      </c>
      <c r="G4" s="4" t="s">
        <v>2</v>
      </c>
      <c r="H4" s="4" t="s">
        <v>2</v>
      </c>
    </row>
    <row r="5" s="1" customFormat="1" ht="23.45" customHeight="1" spans="3:8"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</row>
    <row r="6" ht="23.45" customHeight="1" spans="3:8">
      <c r="C6" s="13" t="s">
        <v>10</v>
      </c>
      <c r="D6" s="14">
        <f>9080.68</f>
        <v>9080.68</v>
      </c>
      <c r="E6" s="14">
        <f>1335.93</f>
        <v>1335.93</v>
      </c>
      <c r="F6" s="14">
        <f>6686.6</f>
        <v>6686.6</v>
      </c>
      <c r="G6" s="14">
        <f>116.65</f>
        <v>116.65</v>
      </c>
      <c r="H6" s="14">
        <f>941.49</f>
        <v>941.49</v>
      </c>
    </row>
    <row r="7" ht="23.45" customHeight="1" spans="3:8">
      <c r="C7" s="13" t="s">
        <v>11</v>
      </c>
      <c r="D7" s="14">
        <f>1.6</f>
        <v>1.6</v>
      </c>
      <c r="E7" s="14">
        <f>1.13</f>
        <v>1.13</v>
      </c>
      <c r="F7" s="14">
        <f>0</f>
        <v>0</v>
      </c>
      <c r="G7" s="14">
        <f>0.34</f>
        <v>0.34</v>
      </c>
      <c r="H7" s="14">
        <f>0.12</f>
        <v>0.12</v>
      </c>
    </row>
    <row r="8" ht="23.45" customHeight="1" spans="3:8">
      <c r="C8" s="13" t="s">
        <v>12</v>
      </c>
      <c r="D8" s="14">
        <f>394.6</f>
        <v>394.6</v>
      </c>
      <c r="E8" s="14">
        <f>51.07</f>
        <v>51.07</v>
      </c>
      <c r="F8" s="14">
        <f>265.93</f>
        <v>265.93</v>
      </c>
      <c r="G8" s="14">
        <f>7.88</f>
        <v>7.88</v>
      </c>
      <c r="H8" s="14">
        <f>69.72</f>
        <v>69.72</v>
      </c>
    </row>
    <row r="9" ht="23.45" customHeight="1" spans="3:8">
      <c r="C9" s="13" t="s">
        <v>13</v>
      </c>
      <c r="D9" s="14">
        <f>132.39</f>
        <v>132.39</v>
      </c>
      <c r="E9" s="14">
        <f>19.1</f>
        <v>19.1</v>
      </c>
      <c r="F9" s="14">
        <f>99.87</f>
        <v>99.87</v>
      </c>
      <c r="G9" s="14">
        <f>2.58</f>
        <v>2.58</v>
      </c>
      <c r="H9" s="14">
        <f>10.84</f>
        <v>10.84</v>
      </c>
    </row>
    <row r="10" ht="23.45" customHeight="1" spans="3:8">
      <c r="C10" s="13" t="s">
        <v>14</v>
      </c>
      <c r="D10" s="14">
        <f>379.4</f>
        <v>379.4</v>
      </c>
      <c r="E10" s="14">
        <f>61.41</f>
        <v>61.41</v>
      </c>
      <c r="F10" s="14">
        <f>278.92</f>
        <v>278.92</v>
      </c>
      <c r="G10" s="14">
        <f>3.91</f>
        <v>3.91</v>
      </c>
      <c r="H10" s="14">
        <f>35.16</f>
        <v>35.16</v>
      </c>
    </row>
    <row r="11" ht="23.45" customHeight="1" spans="3:8">
      <c r="C11" s="13" t="s">
        <v>15</v>
      </c>
      <c r="D11" s="14">
        <f>185.29</f>
        <v>185.29</v>
      </c>
      <c r="E11" s="14">
        <f>27.23</f>
        <v>27.23</v>
      </c>
      <c r="F11" s="14">
        <f>138.63</f>
        <v>138.63</v>
      </c>
      <c r="G11" s="14">
        <f>2.01</f>
        <v>2.01</v>
      </c>
      <c r="H11" s="14">
        <f>17.41</f>
        <v>17.41</v>
      </c>
    </row>
    <row r="12" ht="23.45" customHeight="1" spans="3:8">
      <c r="C12" s="13" t="s">
        <v>16</v>
      </c>
      <c r="D12" s="14">
        <f>76.68</f>
        <v>76.68</v>
      </c>
      <c r="E12" s="14">
        <f>9.08</f>
        <v>9.08</v>
      </c>
      <c r="F12" s="14">
        <f>61.03</f>
        <v>61.03</v>
      </c>
      <c r="G12" s="14">
        <f>0.56</f>
        <v>0.56</v>
      </c>
      <c r="H12" s="14">
        <f>6.01</f>
        <v>6.01</v>
      </c>
    </row>
    <row r="13" ht="23.45" customHeight="1" spans="3:8">
      <c r="C13" s="13" t="s">
        <v>17</v>
      </c>
      <c r="D13" s="14">
        <f>287.35</f>
        <v>287.35</v>
      </c>
      <c r="E13" s="14">
        <f>62.44</f>
        <v>62.44</v>
      </c>
      <c r="F13" s="14">
        <f>182.65</f>
        <v>182.65</v>
      </c>
      <c r="G13" s="14">
        <f>8.19</f>
        <v>8.19</v>
      </c>
      <c r="H13" s="14">
        <f>34.08</f>
        <v>34.08</v>
      </c>
    </row>
    <row r="14" ht="23.45" customHeight="1" spans="3:8">
      <c r="C14" s="13" t="s">
        <v>18</v>
      </c>
      <c r="D14" s="14">
        <f>860.16</f>
        <v>860.16</v>
      </c>
      <c r="E14" s="14">
        <f>109.41</f>
        <v>109.41</v>
      </c>
      <c r="F14" s="14">
        <f>681.02</f>
        <v>681.02</v>
      </c>
      <c r="G14" s="14">
        <f>8.5</f>
        <v>8.5</v>
      </c>
      <c r="H14" s="14">
        <f>61.22</f>
        <v>61.22</v>
      </c>
    </row>
    <row r="15" ht="23.45" customHeight="1" spans="3:8">
      <c r="C15" s="13" t="s">
        <v>19</v>
      </c>
      <c r="D15" s="14">
        <f>509.81</f>
        <v>509.81</v>
      </c>
      <c r="E15" s="14">
        <f>85.03</f>
        <v>85.03</v>
      </c>
      <c r="F15" s="14">
        <f>378.15</f>
        <v>378.15</v>
      </c>
      <c r="G15" s="14">
        <f>6</f>
        <v>6</v>
      </c>
      <c r="H15" s="14">
        <f>40.64</f>
        <v>40.64</v>
      </c>
    </row>
    <row r="16" ht="23.45" customHeight="1" spans="3:8">
      <c r="C16" s="13" t="s">
        <v>20</v>
      </c>
      <c r="D16" s="14">
        <f>69.4</f>
        <v>69.4</v>
      </c>
      <c r="E16" s="14">
        <f>18.99</f>
        <v>18.99</v>
      </c>
      <c r="F16" s="14">
        <f>44.35</f>
        <v>44.35</v>
      </c>
      <c r="G16" s="14">
        <f>0.76</f>
        <v>0.76</v>
      </c>
      <c r="H16" s="14">
        <f>5.3</f>
        <v>5.3</v>
      </c>
    </row>
    <row r="17" ht="23.45" customHeight="1" spans="3:8">
      <c r="C17" s="13" t="s">
        <v>21</v>
      </c>
      <c r="D17" s="14">
        <f>223.53</f>
        <v>223.53</v>
      </c>
      <c r="E17" s="14">
        <f>31.17</f>
        <v>31.17</v>
      </c>
      <c r="F17" s="14">
        <f>165.85</f>
        <v>165.85</v>
      </c>
      <c r="G17" s="14">
        <f>2.83</f>
        <v>2.83</v>
      </c>
      <c r="H17" s="14">
        <f>23.68</f>
        <v>23.68</v>
      </c>
    </row>
    <row r="18" ht="23.45" customHeight="1" spans="3:8">
      <c r="C18" s="13" t="s">
        <v>22</v>
      </c>
      <c r="D18" s="14">
        <f>46.34</f>
        <v>46.34</v>
      </c>
      <c r="E18" s="14">
        <f>7.91</f>
        <v>7.91</v>
      </c>
      <c r="F18" s="14">
        <f>34.23</f>
        <v>34.23</v>
      </c>
      <c r="G18" s="14">
        <f>0.69</f>
        <v>0.69</v>
      </c>
      <c r="H18" s="14">
        <f>3.52</f>
        <v>3.52</v>
      </c>
    </row>
    <row r="19" ht="23.45" customHeight="1" spans="3:8">
      <c r="C19" s="13" t="s">
        <v>23</v>
      </c>
      <c r="D19" s="14">
        <f>627.35</f>
        <v>627.35</v>
      </c>
      <c r="E19" s="14">
        <f>81.87</f>
        <v>81.87</v>
      </c>
      <c r="F19" s="14">
        <f>482.35</f>
        <v>482.35</v>
      </c>
      <c r="G19" s="14">
        <f>5.25</f>
        <v>5.25</v>
      </c>
      <c r="H19" s="14">
        <f>57.88</f>
        <v>57.88</v>
      </c>
    </row>
    <row r="20" ht="23.45" customHeight="1" spans="3:8">
      <c r="C20" s="13" t="s">
        <v>24</v>
      </c>
      <c r="D20" s="14">
        <f>102.7</f>
        <v>102.7</v>
      </c>
      <c r="E20" s="14">
        <f>15.23</f>
        <v>15.23</v>
      </c>
      <c r="F20" s="14">
        <f>68.83</f>
        <v>68.83</v>
      </c>
      <c r="G20" s="14">
        <f>1.1</f>
        <v>1.1</v>
      </c>
      <c r="H20" s="14">
        <f>17.55</f>
        <v>17.55</v>
      </c>
    </row>
    <row r="21" ht="23.45" customHeight="1" spans="3:8">
      <c r="C21" s="13" t="s">
        <v>25</v>
      </c>
      <c r="D21" s="14">
        <f>828.96</f>
        <v>828.96</v>
      </c>
      <c r="E21" s="14">
        <f>118.66</f>
        <v>118.66</v>
      </c>
      <c r="F21" s="14">
        <f>611.02</f>
        <v>611.02</v>
      </c>
      <c r="G21" s="14">
        <f>12.48</f>
        <v>12.48</v>
      </c>
      <c r="H21" s="14">
        <f>86.8</f>
        <v>86.8</v>
      </c>
    </row>
    <row r="22" ht="23.45" customHeight="1" spans="3:8">
      <c r="C22" s="13" t="s">
        <v>26</v>
      </c>
      <c r="D22" s="14">
        <f>228.4</f>
        <v>228.4</v>
      </c>
      <c r="E22" s="14">
        <f>40.8</f>
        <v>40.8</v>
      </c>
      <c r="F22" s="14">
        <f>154.58</f>
        <v>154.58</v>
      </c>
      <c r="G22" s="14">
        <f>6.17</f>
        <v>6.17</v>
      </c>
      <c r="H22" s="14">
        <f>26.84</f>
        <v>26.84</v>
      </c>
    </row>
    <row r="23" ht="23.45" customHeight="1" spans="3:8">
      <c r="C23" s="13" t="s">
        <v>27</v>
      </c>
      <c r="D23" s="14">
        <f>35.45</f>
        <v>35.45</v>
      </c>
      <c r="E23" s="14">
        <f>7.76</f>
        <v>7.76</v>
      </c>
      <c r="F23" s="14">
        <f>23.92</f>
        <v>23.92</v>
      </c>
      <c r="G23" s="14">
        <f>0.65</f>
        <v>0.65</v>
      </c>
      <c r="H23" s="14">
        <f>3.13</f>
        <v>3.13</v>
      </c>
    </row>
    <row r="24" ht="23.45" customHeight="1" spans="3:8">
      <c r="C24" s="13" t="s">
        <v>28</v>
      </c>
      <c r="D24" s="14">
        <f>216.52</f>
        <v>216.52</v>
      </c>
      <c r="E24" s="14">
        <f>24</f>
        <v>24</v>
      </c>
      <c r="F24" s="14">
        <f>168.71</f>
        <v>168.71</v>
      </c>
      <c r="G24" s="14">
        <f>2.14</f>
        <v>2.14</v>
      </c>
      <c r="H24" s="14">
        <f>21.67</f>
        <v>21.67</v>
      </c>
    </row>
    <row r="25" ht="23.45" customHeight="1" spans="3:8">
      <c r="C25" s="13" t="s">
        <v>29</v>
      </c>
      <c r="D25" s="14">
        <f>151.96</f>
        <v>151.96</v>
      </c>
      <c r="E25" s="14">
        <f>18.07</f>
        <v>18.07</v>
      </c>
      <c r="F25" s="14">
        <f>115.82</f>
        <v>115.82</v>
      </c>
      <c r="G25" s="14">
        <f>1.69</f>
        <v>1.69</v>
      </c>
      <c r="H25" s="14">
        <f>16.38</f>
        <v>16.38</v>
      </c>
    </row>
    <row r="26" ht="23.45" customHeight="1" spans="3:8">
      <c r="C26" s="13" t="s">
        <v>30</v>
      </c>
      <c r="D26" s="14">
        <f>213.23</f>
        <v>213.23</v>
      </c>
      <c r="E26" s="14">
        <f>17.17</f>
        <v>17.17</v>
      </c>
      <c r="F26" s="14">
        <f>169.93</f>
        <v>169.93</v>
      </c>
      <c r="G26" s="14">
        <f>1.92</f>
        <v>1.92</v>
      </c>
      <c r="H26" s="14">
        <f>24.22</f>
        <v>24.22</v>
      </c>
    </row>
    <row r="27" ht="23.45" customHeight="1" spans="3:8">
      <c r="C27" s="13" t="s">
        <v>31</v>
      </c>
      <c r="D27" s="14">
        <f>284.28</f>
        <v>284.28</v>
      </c>
      <c r="E27" s="14">
        <f>54.38</f>
        <v>54.38</v>
      </c>
      <c r="F27" s="14">
        <f>200.61</f>
        <v>200.61</v>
      </c>
      <c r="G27" s="14">
        <f>3.6</f>
        <v>3.6</v>
      </c>
      <c r="H27" s="14">
        <f>25.68</f>
        <v>25.68</v>
      </c>
    </row>
    <row r="28" ht="23.45" customHeight="1" spans="3:8">
      <c r="C28" s="13" t="s">
        <v>32</v>
      </c>
      <c r="D28" s="14">
        <f>181.79</f>
        <v>181.79</v>
      </c>
      <c r="E28" s="14">
        <f>30.06</f>
        <v>30.06</v>
      </c>
      <c r="F28" s="14">
        <f>133.78</f>
        <v>133.78</v>
      </c>
      <c r="G28" s="14">
        <f>2.2</f>
        <v>2.2</v>
      </c>
      <c r="H28" s="14">
        <f>15.75</f>
        <v>15.75</v>
      </c>
    </row>
    <row r="29" ht="23.45" customHeight="1" spans="3:8">
      <c r="C29" s="13" t="s">
        <v>33</v>
      </c>
      <c r="D29" s="14">
        <f>500.51</f>
        <v>500.51</v>
      </c>
      <c r="E29" s="14">
        <f>64.42</f>
        <v>64.42</v>
      </c>
      <c r="F29" s="14">
        <f>370.68</f>
        <v>370.68</v>
      </c>
      <c r="G29" s="14">
        <f>4.83</f>
        <v>4.83</v>
      </c>
      <c r="H29" s="14">
        <f>60.58</f>
        <v>60.58</v>
      </c>
    </row>
    <row r="30" ht="23.45" customHeight="1" spans="3:8">
      <c r="C30" s="13" t="s">
        <v>34</v>
      </c>
      <c r="D30" s="14">
        <f>441.35</f>
        <v>441.35</v>
      </c>
      <c r="E30" s="14">
        <f>55.44</f>
        <v>55.44</v>
      </c>
      <c r="F30" s="14">
        <f>344.6</f>
        <v>344.6</v>
      </c>
      <c r="G30" s="14">
        <f>4.76</f>
        <v>4.76</v>
      </c>
      <c r="H30" s="14">
        <f>36.55</f>
        <v>36.55</v>
      </c>
    </row>
    <row r="31" ht="23.45" customHeight="1" spans="3:8">
      <c r="C31" s="13" t="s">
        <v>35</v>
      </c>
      <c r="D31" s="14">
        <f>293.82</f>
        <v>293.82</v>
      </c>
      <c r="E31" s="14">
        <f>45.01</f>
        <v>45.01</v>
      </c>
      <c r="F31" s="14">
        <f>214.81</f>
        <v>214.81</v>
      </c>
      <c r="G31" s="14">
        <f>3.83</f>
        <v>3.83</v>
      </c>
      <c r="H31" s="14">
        <f>30.16</f>
        <v>30.16</v>
      </c>
    </row>
    <row r="32" ht="23.45" customHeight="1" spans="3:8">
      <c r="C32" s="13" t="s">
        <v>36</v>
      </c>
      <c r="D32" s="14">
        <f>215.34</f>
        <v>215.34</v>
      </c>
      <c r="E32" s="14">
        <f>26.61</f>
        <v>26.61</v>
      </c>
      <c r="F32" s="14">
        <f>159.76</f>
        <v>159.76</v>
      </c>
      <c r="G32" s="14">
        <f>2.28</f>
        <v>2.28</v>
      </c>
      <c r="H32" s="14">
        <f>26.69</f>
        <v>26.69</v>
      </c>
    </row>
    <row r="33" ht="23.45" customHeight="1" spans="3:8">
      <c r="C33" s="13" t="s">
        <v>37</v>
      </c>
      <c r="D33" s="14">
        <f>453.91</f>
        <v>453.91</v>
      </c>
      <c r="E33" s="14">
        <f>60.27</f>
        <v>60.27</v>
      </c>
      <c r="F33" s="14">
        <f>346.69</f>
        <v>346.69</v>
      </c>
      <c r="G33" s="14">
        <f>5.84</f>
        <v>5.84</v>
      </c>
      <c r="H33" s="14">
        <f>41.11</f>
        <v>41.11</v>
      </c>
    </row>
    <row r="34" ht="23.45" customHeight="1" spans="3:8">
      <c r="C34" s="13" t="s">
        <v>38</v>
      </c>
      <c r="D34" s="14">
        <f>97.23</f>
        <v>97.23</v>
      </c>
      <c r="E34" s="14">
        <f>29.18</f>
        <v>29.18</v>
      </c>
      <c r="F34" s="14">
        <f>54.95</f>
        <v>54.95</v>
      </c>
      <c r="G34" s="14">
        <f>1.63</f>
        <v>1.63</v>
      </c>
      <c r="H34" s="14">
        <f>11.47</f>
        <v>11.47</v>
      </c>
    </row>
    <row r="35" ht="23.45" customHeight="1" spans="3:8">
      <c r="C35" s="13" t="s">
        <v>39</v>
      </c>
      <c r="D35" s="14">
        <f>151.9</f>
        <v>151.9</v>
      </c>
      <c r="E35" s="14">
        <f>35.66</f>
        <v>35.66</v>
      </c>
      <c r="F35" s="14">
        <f>82.73</f>
        <v>82.73</v>
      </c>
      <c r="G35" s="14">
        <f>2.28</f>
        <v>2.28</v>
      </c>
      <c r="H35" s="14">
        <f>31.23</f>
        <v>31.23</v>
      </c>
    </row>
    <row r="36" ht="23.45" customHeight="1" spans="3:8">
      <c r="C36" s="13" t="s">
        <v>40</v>
      </c>
      <c r="D36" s="14">
        <f>4.32</f>
        <v>4.32</v>
      </c>
      <c r="E36" s="14">
        <f>1.76</f>
        <v>1.76</v>
      </c>
      <c r="F36" s="14">
        <f>2.2</f>
        <v>2.2</v>
      </c>
      <c r="G36" s="14">
        <f>0.16</f>
        <v>0.16</v>
      </c>
      <c r="H36" s="14">
        <f>0.2</f>
        <v>0.2</v>
      </c>
    </row>
    <row r="37" ht="23.45" customHeight="1" spans="3:8">
      <c r="C37" s="13" t="s">
        <v>41</v>
      </c>
      <c r="D37" s="14">
        <f>256.89</f>
        <v>256.89</v>
      </c>
      <c r="E37" s="14">
        <f>25.61</f>
        <v>25.61</v>
      </c>
      <c r="F37" s="14">
        <f>205.07</f>
        <v>205.07</v>
      </c>
      <c r="G37" s="14">
        <f>2.61</f>
        <v>2.61</v>
      </c>
      <c r="H37" s="14">
        <f>23.61</f>
        <v>23.61</v>
      </c>
    </row>
    <row r="38" ht="23.45" customHeight="1" spans="3:8">
      <c r="C38" s="13" t="s">
        <v>42</v>
      </c>
      <c r="D38" s="14">
        <f>118.21</f>
        <v>118.21</v>
      </c>
      <c r="E38" s="14">
        <f>15.13</f>
        <v>15.13</v>
      </c>
      <c r="F38" s="14">
        <f>84.16</f>
        <v>84.16</v>
      </c>
      <c r="G38" s="14">
        <f>1.3</f>
        <v>1.3</v>
      </c>
      <c r="H38" s="14">
        <f>17.62</f>
        <v>17.62</v>
      </c>
    </row>
    <row r="39" ht="23.45" customHeight="1" spans="3:8">
      <c r="C39" s="13" t="s">
        <v>43</v>
      </c>
      <c r="D39" s="14">
        <f>24.57</f>
        <v>24.57</v>
      </c>
      <c r="E39" s="14">
        <f>4.88</f>
        <v>4.88</v>
      </c>
      <c r="F39" s="14">
        <f>15.42</f>
        <v>15.42</v>
      </c>
      <c r="G39" s="14">
        <f>0.25</f>
        <v>0.25</v>
      </c>
      <c r="H39" s="14">
        <f>4.02</f>
        <v>4.02</v>
      </c>
    </row>
    <row r="40" ht="23.45" customHeight="1" spans="3:8">
      <c r="C40" s="13" t="s">
        <v>44</v>
      </c>
      <c r="D40" s="14">
        <f>44.41</f>
        <v>44.41</v>
      </c>
      <c r="E40" s="14">
        <f>7.34</f>
        <v>7.34</v>
      </c>
      <c r="F40" s="14">
        <f>32.43</f>
        <v>32.43</v>
      </c>
      <c r="G40" s="14">
        <f>0.55</f>
        <v>0.55</v>
      </c>
      <c r="H40" s="14">
        <f>4.09</f>
        <v>4.09</v>
      </c>
    </row>
    <row r="41" ht="23.45" customHeight="1" spans="3:8">
      <c r="C41" s="13" t="s">
        <v>45</v>
      </c>
      <c r="D41" s="14">
        <f>145.59</f>
        <v>145.59</v>
      </c>
      <c r="E41" s="14">
        <f>26.06</f>
        <v>26.06</v>
      </c>
      <c r="F41" s="14">
        <f>103.4</f>
        <v>103.4</v>
      </c>
      <c r="G41" s="14">
        <f>1.58</f>
        <v>1.58</v>
      </c>
      <c r="H41" s="14">
        <f>14.56</f>
        <v>14.56</v>
      </c>
    </row>
    <row r="42" ht="23.45" customHeight="1" spans="3:8">
      <c r="C42" s="13" t="s">
        <v>46</v>
      </c>
      <c r="D42" s="14">
        <f>144.06</f>
        <v>144.06</v>
      </c>
      <c r="E42" s="14">
        <f>21.11</f>
        <v>21.11</v>
      </c>
      <c r="F42" s="14">
        <f>102.2</f>
        <v>102.2</v>
      </c>
      <c r="G42" s="14">
        <f>1.37</f>
        <v>1.37</v>
      </c>
      <c r="H42" s="14">
        <f>19.38</f>
        <v>19.38</v>
      </c>
    </row>
    <row r="43" ht="23.45" customHeight="1" spans="3:8">
      <c r="C43" s="13" t="s">
        <v>47</v>
      </c>
      <c r="D43" s="14">
        <f>151.35</f>
        <v>151.35</v>
      </c>
      <c r="E43" s="14">
        <f>25.48</f>
        <v>25.48</v>
      </c>
      <c r="F43" s="14">
        <f>107.31</f>
        <v>107.31</v>
      </c>
      <c r="G43" s="14">
        <f>1.93</f>
        <v>1.93</v>
      </c>
      <c r="H43" s="14">
        <f>16.63</f>
        <v>16.63</v>
      </c>
    </row>
    <row r="44" ht="15" customHeight="1" spans="3:8">
      <c r="C44" s="15"/>
      <c r="D44" s="16"/>
      <c r="E44" s="16"/>
      <c r="F44" s="16"/>
      <c r="G44" s="16"/>
      <c r="H44" s="16"/>
    </row>
    <row r="45" s="2" customFormat="1" ht="37.15" customHeight="1" spans="3:8">
      <c r="C45" s="8" t="s">
        <v>48</v>
      </c>
      <c r="D45" s="8"/>
      <c r="E45" s="8"/>
      <c r="F45" s="8"/>
      <c r="G45" s="8"/>
      <c r="H45" s="8"/>
    </row>
    <row r="46" s="2" customFormat="1" ht="37.15" customHeight="1" spans="1:8">
      <c r="A46" s="7"/>
      <c r="B46" s="7"/>
      <c r="C46" s="8" t="s">
        <v>49</v>
      </c>
      <c r="D46" s="8"/>
      <c r="E46" s="8"/>
      <c r="F46" s="8"/>
      <c r="G46" s="8"/>
      <c r="H46" s="8"/>
    </row>
    <row r="47" s="2" customFormat="1" ht="37.15" customHeight="1" spans="1:8">
      <c r="A47" s="7"/>
      <c r="B47" s="7"/>
      <c r="C47" s="7" t="s">
        <v>50</v>
      </c>
      <c r="D47" s="7"/>
      <c r="E47" s="7"/>
      <c r="F47" s="7"/>
      <c r="G47" s="7"/>
      <c r="H47" s="7"/>
    </row>
    <row r="48" ht="45.6" customHeight="1" spans="3:8">
      <c r="C48" s="8" t="s">
        <v>51</v>
      </c>
      <c r="D48" s="8"/>
      <c r="E48" s="8"/>
      <c r="F48" s="8"/>
      <c r="G48" s="8"/>
      <c r="H48" s="8"/>
    </row>
  </sheetData>
  <mergeCells count="5">
    <mergeCell ref="C1:H1"/>
    <mergeCell ref="G3:H3"/>
    <mergeCell ref="C45:H45"/>
    <mergeCell ref="C46:H46"/>
    <mergeCell ref="C48:H48"/>
  </mergeCells>
  <pageMargins left="0.479166666666667" right="0.459027777777778" top="0" bottom="0" header="0.511805555555556" footer="0.511805555555556"/>
  <pageSetup paperSize="9" scale="6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各地区数据（月度）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银监会</dc:creator>
  <dcterms:created xsi:type="dcterms:W3CDTF">2020-03-20T10:18:27Z</dcterms:created>
  <dcterms:modified xsi:type="dcterms:W3CDTF">2020-03-20T10:18:35Z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2052-9.1.0.5026</vt:lpwstr>
  </property>
</Properties>
</file>