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jpeg" ContentType="image/jpeg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tables/table1.xml" ContentType="application/vnd.openxmlformats-officedocument.spreadsheetml.table+xml"/>
  <Override PartName="/xl/tables/table2.xml" ContentType="application/vnd.openxmlformats-officedocument.spreadsheetml.table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4" rupBuild="11010"/>
  <workbookPr codeName="ThisWorkbook"/>
  <mc:AlternateContent xmlns:mc="http://schemas.openxmlformats.org/markup-compatibility/2006">
    <mc:Choice Requires="x15">
      <x15ac:absPath xmlns:x15ac="http://schemas.microsoft.com/office/spreadsheetml/2010/11/ac" url="/Users/pratyush/Websites/screener/company/"/>
    </mc:Choice>
  </mc:AlternateContent>
  <xr:revisionPtr revIDLastSave="0" documentId="13_ncr:1_{71AC4F62-F3F6-2E4B-8F69-3E72AC5D7A2E}" xr6:coauthVersionLast="47" xr6:coauthVersionMax="47" xr10:uidLastSave="{00000000-0000-0000-0000-000000000000}"/>
  <bookViews>
    <workbookView xWindow="0" yWindow="500" windowWidth="28800" windowHeight="17500" xr2:uid="{00000000-000D-0000-FFFF-FFFF00000000}"/>
  </bookViews>
  <sheets>
    <sheet name="Profit &amp; Loss" sheetId="1" r:id="rId1"/>
    <sheet name="Quarters" sheetId="3" r:id="rId2"/>
    <sheet name="Balance Sheet" sheetId="2" r:id="rId3"/>
    <sheet name="Cash Flow" sheetId="4" r:id="rId4"/>
    <sheet name="Customization" sheetId="5" r:id="rId5"/>
    <sheet name="Data Sheet" sheetId="6" r:id="rId6"/>
  </sheets>
  <definedNames>
    <definedName name="UPDATE">'Data Sheet'!$E$1</definedName>
  </definedNames>
  <calcPr calcId="191029"/>
  <extLst>
    <ext xmlns:x14="http://schemas.microsoft.com/office/spreadsheetml/2009/9/main" uri="{79F54976-1DA5-4618-B147-4CDE4B953A38}">
      <x14:workbookPr defaultImageDpi="32767"/>
    </ex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LET_WF"/>
      </xcalcf:calcFeatures>
    </ex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C6" i="3" l="1"/>
  <c r="D6" i="3"/>
  <c r="E6" i="3"/>
  <c r="F6" i="3"/>
  <c r="G6" i="3"/>
  <c r="H6" i="3"/>
  <c r="I6" i="3"/>
  <c r="J6" i="3"/>
  <c r="K6" i="3"/>
  <c r="B6" i="3"/>
  <c r="C5" i="1"/>
  <c r="D5" i="1"/>
  <c r="E5" i="1"/>
  <c r="F5" i="1"/>
  <c r="G5" i="1"/>
  <c r="H5" i="1"/>
  <c r="I5" i="1"/>
  <c r="J5" i="1"/>
  <c r="K5" i="1"/>
  <c r="B5" i="1"/>
  <c r="D13" i="1" s="1"/>
  <c r="E13" i="1" s="1"/>
  <c r="K13" i="1"/>
  <c r="C13" i="1"/>
  <c r="F13" i="1"/>
  <c r="G13" i="1"/>
  <c r="J13" i="1"/>
  <c r="B13" i="1"/>
  <c r="B6" i="6"/>
  <c r="C17" i="2"/>
  <c r="D17" i="2"/>
  <c r="E17" i="2"/>
  <c r="F17" i="2"/>
  <c r="G17" i="2"/>
  <c r="H17" i="2"/>
  <c r="I17" i="2"/>
  <c r="J17" i="2"/>
  <c r="K17" i="2"/>
  <c r="C18" i="2"/>
  <c r="D18" i="2"/>
  <c r="E18" i="2"/>
  <c r="F18" i="2"/>
  <c r="G18" i="2"/>
  <c r="H18" i="2"/>
  <c r="I18" i="2"/>
  <c r="J18" i="2"/>
  <c r="K18" i="2"/>
  <c r="B17" i="2"/>
  <c r="C4" i="2"/>
  <c r="D24" i="2" s="1"/>
  <c r="D4" i="2"/>
  <c r="E24" i="2" s="1"/>
  <c r="E4" i="2"/>
  <c r="F24" i="2" s="1"/>
  <c r="E5" i="2"/>
  <c r="E23" i="2"/>
  <c r="F4" i="2"/>
  <c r="G24" i="2" s="1"/>
  <c r="G4" i="2"/>
  <c r="H24" i="2" s="1"/>
  <c r="H4" i="2"/>
  <c r="I24" i="2" s="1"/>
  <c r="I4" i="2"/>
  <c r="J24" i="2" s="1"/>
  <c r="I5" i="2"/>
  <c r="I23" i="2"/>
  <c r="J4" i="2"/>
  <c r="K24" i="2" s="1"/>
  <c r="J5" i="2"/>
  <c r="J23" i="2" s="1"/>
  <c r="K4" i="2"/>
  <c r="C5" i="2"/>
  <c r="D5" i="2"/>
  <c r="F5" i="2"/>
  <c r="G5" i="2"/>
  <c r="H5" i="2"/>
  <c r="K5" i="2"/>
  <c r="C6" i="2"/>
  <c r="D6" i="2"/>
  <c r="E6" i="2"/>
  <c r="F6" i="2"/>
  <c r="G6" i="2"/>
  <c r="H6" i="2"/>
  <c r="I6" i="2"/>
  <c r="J6" i="2"/>
  <c r="K6" i="2"/>
  <c r="C7" i="2"/>
  <c r="D7" i="2"/>
  <c r="E7" i="2"/>
  <c r="F7" i="2"/>
  <c r="G7" i="2"/>
  <c r="G16" i="2" s="1"/>
  <c r="H7" i="2"/>
  <c r="I7" i="2"/>
  <c r="I16" i="2" s="1"/>
  <c r="J7" i="2"/>
  <c r="K7" i="2"/>
  <c r="C8" i="2"/>
  <c r="D8" i="2"/>
  <c r="E8" i="2"/>
  <c r="F8" i="2"/>
  <c r="G8" i="2"/>
  <c r="H8" i="2"/>
  <c r="I8" i="2"/>
  <c r="J8" i="2"/>
  <c r="K8" i="2"/>
  <c r="C10" i="2"/>
  <c r="D10" i="2"/>
  <c r="E10" i="2"/>
  <c r="F10" i="2"/>
  <c r="G10" i="2"/>
  <c r="H10" i="2"/>
  <c r="I10" i="2"/>
  <c r="J10" i="2"/>
  <c r="K10" i="2"/>
  <c r="C11" i="2"/>
  <c r="D11" i="2"/>
  <c r="E11" i="2"/>
  <c r="F11" i="2"/>
  <c r="G11" i="2"/>
  <c r="H11" i="2"/>
  <c r="I11" i="2"/>
  <c r="J11" i="2"/>
  <c r="K11" i="2"/>
  <c r="C12" i="2"/>
  <c r="D12" i="2"/>
  <c r="E12" i="2"/>
  <c r="F12" i="2"/>
  <c r="G12" i="2"/>
  <c r="H12" i="2"/>
  <c r="I12" i="2"/>
  <c r="J12" i="2"/>
  <c r="K12" i="2"/>
  <c r="C13" i="2"/>
  <c r="D13" i="2"/>
  <c r="E13" i="2"/>
  <c r="E16" i="2" s="1"/>
  <c r="F13" i="2"/>
  <c r="G13" i="2"/>
  <c r="H13" i="2"/>
  <c r="I13" i="2"/>
  <c r="J13" i="2"/>
  <c r="J16" i="2" s="1"/>
  <c r="K13" i="2"/>
  <c r="C14" i="2"/>
  <c r="D14" i="2"/>
  <c r="E14" i="2"/>
  <c r="F14" i="2"/>
  <c r="G14" i="2"/>
  <c r="H14" i="2"/>
  <c r="I14" i="2"/>
  <c r="J14" i="2"/>
  <c r="K14" i="2"/>
  <c r="B14" i="2"/>
  <c r="B5" i="2"/>
  <c r="B4" i="2"/>
  <c r="C24" i="2" s="1"/>
  <c r="C4" i="4"/>
  <c r="D4" i="4"/>
  <c r="E4" i="4"/>
  <c r="F4" i="4"/>
  <c r="G4" i="4"/>
  <c r="H4" i="4"/>
  <c r="I4" i="4"/>
  <c r="J4" i="4"/>
  <c r="K4" i="4"/>
  <c r="C5" i="4"/>
  <c r="D5" i="4"/>
  <c r="E5" i="4"/>
  <c r="F5" i="4"/>
  <c r="G5" i="4"/>
  <c r="H5" i="4"/>
  <c r="I5" i="4"/>
  <c r="J5" i="4"/>
  <c r="K5" i="4"/>
  <c r="C6" i="4"/>
  <c r="D6" i="4"/>
  <c r="E6" i="4"/>
  <c r="F6" i="4"/>
  <c r="G6" i="4"/>
  <c r="H6" i="4"/>
  <c r="I6" i="4"/>
  <c r="J6" i="4"/>
  <c r="K6" i="4"/>
  <c r="C7" i="4"/>
  <c r="D7" i="4"/>
  <c r="E7" i="4"/>
  <c r="F7" i="4"/>
  <c r="G7" i="4"/>
  <c r="H7" i="4"/>
  <c r="I7" i="4"/>
  <c r="J7" i="4"/>
  <c r="K7" i="4"/>
  <c r="C4" i="3"/>
  <c r="C14" i="3" s="1"/>
  <c r="D4" i="3"/>
  <c r="D14" i="3" s="1"/>
  <c r="E4" i="3"/>
  <c r="F4" i="3"/>
  <c r="G4" i="3"/>
  <c r="H4" i="3"/>
  <c r="I4" i="3"/>
  <c r="J4" i="3"/>
  <c r="K4" i="3"/>
  <c r="K14" i="3" s="1"/>
  <c r="C5" i="3"/>
  <c r="D5" i="3"/>
  <c r="E5" i="3"/>
  <c r="F5" i="3"/>
  <c r="G5" i="3"/>
  <c r="H5" i="3"/>
  <c r="I5" i="3"/>
  <c r="J5" i="3"/>
  <c r="K5" i="3"/>
  <c r="C7" i="3"/>
  <c r="D7" i="3"/>
  <c r="E7" i="3"/>
  <c r="F7" i="3"/>
  <c r="G7" i="3"/>
  <c r="H7" i="3"/>
  <c r="I7" i="3"/>
  <c r="J7" i="3"/>
  <c r="L7" i="1" s="1"/>
  <c r="K7" i="3"/>
  <c r="C8" i="3"/>
  <c r="D8" i="3"/>
  <c r="E8" i="3"/>
  <c r="F8" i="3"/>
  <c r="G8" i="3"/>
  <c r="H8" i="3"/>
  <c r="I8" i="3"/>
  <c r="L8" i="1" s="1"/>
  <c r="J8" i="3"/>
  <c r="K8" i="3"/>
  <c r="C9" i="3"/>
  <c r="D9" i="3"/>
  <c r="E9" i="3"/>
  <c r="F9" i="3"/>
  <c r="G9" i="3"/>
  <c r="H9" i="3"/>
  <c r="L9" i="1" s="1"/>
  <c r="I9" i="3"/>
  <c r="J9" i="3"/>
  <c r="K9" i="3"/>
  <c r="C10" i="3"/>
  <c r="D10" i="3"/>
  <c r="E10" i="3"/>
  <c r="F10" i="3"/>
  <c r="G10" i="3"/>
  <c r="H10" i="3"/>
  <c r="I10" i="3"/>
  <c r="J10" i="3"/>
  <c r="K10" i="3"/>
  <c r="C11" i="3"/>
  <c r="D11" i="3"/>
  <c r="E11" i="3"/>
  <c r="F11" i="3"/>
  <c r="G11" i="3"/>
  <c r="H11" i="3"/>
  <c r="I11" i="3"/>
  <c r="J11" i="3"/>
  <c r="K11" i="3"/>
  <c r="C12" i="3"/>
  <c r="D12" i="3"/>
  <c r="E12" i="3"/>
  <c r="F12" i="3"/>
  <c r="G12" i="3"/>
  <c r="H12" i="3"/>
  <c r="I12" i="3"/>
  <c r="J12" i="3"/>
  <c r="K12" i="3"/>
  <c r="B5" i="3"/>
  <c r="C18" i="1"/>
  <c r="D18" i="1"/>
  <c r="E18" i="1"/>
  <c r="F18" i="1"/>
  <c r="G18" i="1"/>
  <c r="H18" i="1"/>
  <c r="I18" i="1"/>
  <c r="J18" i="1"/>
  <c r="K18" i="1"/>
  <c r="B18" i="1"/>
  <c r="C4" i="1"/>
  <c r="D4" i="1"/>
  <c r="E4" i="1"/>
  <c r="F4" i="1"/>
  <c r="F20" i="2" s="1"/>
  <c r="G4" i="1"/>
  <c r="H4" i="1"/>
  <c r="I24" i="1" s="1"/>
  <c r="I4" i="1"/>
  <c r="K24" i="1" s="1"/>
  <c r="J4" i="1"/>
  <c r="K4" i="1"/>
  <c r="C7" i="1"/>
  <c r="D7" i="1"/>
  <c r="E7" i="1"/>
  <c r="F7" i="1"/>
  <c r="G7" i="1"/>
  <c r="H7" i="1"/>
  <c r="I7" i="1"/>
  <c r="J7" i="1"/>
  <c r="K7" i="1"/>
  <c r="C8" i="1"/>
  <c r="D8" i="1"/>
  <c r="E8" i="1"/>
  <c r="F8" i="1"/>
  <c r="G8" i="1"/>
  <c r="H8" i="1"/>
  <c r="I8" i="1"/>
  <c r="J8" i="1"/>
  <c r="K8" i="1"/>
  <c r="C9" i="1"/>
  <c r="D9" i="1"/>
  <c r="E9" i="1"/>
  <c r="F9" i="1"/>
  <c r="G9" i="1"/>
  <c r="H9" i="1"/>
  <c r="I9" i="1"/>
  <c r="J9" i="1"/>
  <c r="K9" i="1"/>
  <c r="C10" i="1"/>
  <c r="D10" i="1"/>
  <c r="E10" i="1"/>
  <c r="F10" i="1"/>
  <c r="G10" i="1"/>
  <c r="H10" i="1"/>
  <c r="I10" i="1"/>
  <c r="J10" i="1"/>
  <c r="K10" i="1"/>
  <c r="C11" i="1"/>
  <c r="D11" i="1"/>
  <c r="E11" i="1"/>
  <c r="F11" i="1"/>
  <c r="G11" i="1"/>
  <c r="H11" i="1"/>
  <c r="I11" i="1"/>
  <c r="J11" i="1"/>
  <c r="K11" i="1"/>
  <c r="C12" i="1"/>
  <c r="D12" i="1"/>
  <c r="E12" i="1"/>
  <c r="F12" i="1"/>
  <c r="G12" i="1"/>
  <c r="H12" i="1"/>
  <c r="I12" i="1"/>
  <c r="J12" i="1"/>
  <c r="K12" i="1"/>
  <c r="C15" i="1"/>
  <c r="C14" i="1"/>
  <c r="D15" i="1"/>
  <c r="D14" i="1" s="1"/>
  <c r="E15" i="1"/>
  <c r="E14" i="1" s="1"/>
  <c r="F15" i="1"/>
  <c r="F14" i="1"/>
  <c r="G15" i="1"/>
  <c r="G14" i="1"/>
  <c r="H15" i="1"/>
  <c r="H14" i="1" s="1"/>
  <c r="I15" i="1"/>
  <c r="I14" i="1" s="1"/>
  <c r="K25" i="1" s="1"/>
  <c r="M25" i="1" s="1"/>
  <c r="M14" i="1" s="1"/>
  <c r="M15" i="1" s="1"/>
  <c r="J15" i="1"/>
  <c r="J14" i="1"/>
  <c r="K15" i="1"/>
  <c r="K14" i="1"/>
  <c r="B15" i="1"/>
  <c r="B14" i="1" s="1"/>
  <c r="H13" i="1"/>
  <c r="I13" i="1"/>
  <c r="B7" i="1"/>
  <c r="B4" i="1"/>
  <c r="B20" i="2" s="1"/>
  <c r="A1" i="1"/>
  <c r="E1" i="6"/>
  <c r="H1" i="1" s="1"/>
  <c r="E1" i="2"/>
  <c r="E1" i="3"/>
  <c r="H16" i="2"/>
  <c r="D16" i="2"/>
  <c r="K23" i="2"/>
  <c r="F23" i="2"/>
  <c r="C23" i="2"/>
  <c r="K16" i="2"/>
  <c r="C16" i="2"/>
  <c r="G23" i="2"/>
  <c r="F16" i="2"/>
  <c r="B23" i="2"/>
  <c r="E6" i="1"/>
  <c r="E19" i="1"/>
  <c r="H23" i="2"/>
  <c r="D23" i="2"/>
  <c r="I6" i="1"/>
  <c r="I19" i="1" s="1"/>
  <c r="J6" i="1"/>
  <c r="J19" i="1"/>
  <c r="K6" i="1"/>
  <c r="K19" i="1"/>
  <c r="G6" i="1"/>
  <c r="G19" i="1" s="1"/>
  <c r="C6" i="1"/>
  <c r="C19" i="1"/>
  <c r="D6" i="1"/>
  <c r="D19" i="1"/>
  <c r="B6" i="1"/>
  <c r="B19" i="1" s="1"/>
  <c r="C3" i="4"/>
  <c r="D3" i="4"/>
  <c r="E3" i="4"/>
  <c r="F3" i="4"/>
  <c r="G3" i="4"/>
  <c r="H3" i="4"/>
  <c r="I3" i="4"/>
  <c r="J3" i="4"/>
  <c r="K3" i="4"/>
  <c r="C3" i="2"/>
  <c r="D3" i="2"/>
  <c r="E3" i="2"/>
  <c r="F3" i="2"/>
  <c r="G3" i="2"/>
  <c r="H3" i="2"/>
  <c r="I3" i="2"/>
  <c r="J3" i="2"/>
  <c r="K3" i="2"/>
  <c r="C3" i="3"/>
  <c r="D3" i="3"/>
  <c r="E3" i="3"/>
  <c r="F3" i="3"/>
  <c r="G3" i="3"/>
  <c r="H3" i="3"/>
  <c r="I3" i="3"/>
  <c r="J3" i="3"/>
  <c r="K3" i="3"/>
  <c r="C3" i="1"/>
  <c r="D3" i="1"/>
  <c r="E3" i="1"/>
  <c r="F3" i="1"/>
  <c r="G3" i="1"/>
  <c r="H3" i="1"/>
  <c r="I3" i="1"/>
  <c r="J3" i="1"/>
  <c r="K3" i="1"/>
  <c r="B7" i="4"/>
  <c r="B6" i="4"/>
  <c r="B5" i="4"/>
  <c r="B4" i="4"/>
  <c r="B3" i="4"/>
  <c r="K21" i="2"/>
  <c r="J21" i="2"/>
  <c r="I21" i="2"/>
  <c r="H21" i="2"/>
  <c r="G21" i="2"/>
  <c r="F21" i="2"/>
  <c r="E21" i="2"/>
  <c r="D21" i="2"/>
  <c r="C21" i="2"/>
  <c r="B18" i="2"/>
  <c r="B21" i="2"/>
  <c r="B13" i="2"/>
  <c r="B16" i="2" s="1"/>
  <c r="B12" i="2"/>
  <c r="B11" i="2"/>
  <c r="B10" i="2"/>
  <c r="B8" i="2"/>
  <c r="B7" i="2"/>
  <c r="B6" i="2"/>
  <c r="B3" i="2"/>
  <c r="J14" i="3"/>
  <c r="H14" i="3"/>
  <c r="F14" i="3"/>
  <c r="B12" i="3"/>
  <c r="B11" i="3"/>
  <c r="B10" i="3"/>
  <c r="B9" i="3"/>
  <c r="B8" i="3"/>
  <c r="B7" i="3"/>
  <c r="B4" i="3"/>
  <c r="B14" i="3" s="1"/>
  <c r="B3" i="3"/>
  <c r="N13" i="1"/>
  <c r="M13" i="1"/>
  <c r="L13" i="1"/>
  <c r="L15" i="1"/>
  <c r="B12" i="1"/>
  <c r="B11" i="1"/>
  <c r="B10" i="1"/>
  <c r="B9" i="1"/>
  <c r="B8" i="1"/>
  <c r="B3" i="1"/>
  <c r="E14" i="3"/>
  <c r="I14" i="3"/>
  <c r="G14" i="3"/>
  <c r="G20" i="2"/>
  <c r="K20" i="2"/>
  <c r="D20" i="2"/>
  <c r="L14" i="1"/>
  <c r="L25" i="1"/>
  <c r="L23" i="1"/>
  <c r="J20" i="2"/>
  <c r="C20" i="2"/>
  <c r="E20" i="2"/>
  <c r="L12" i="1"/>
  <c r="L11" i="1"/>
  <c r="L10" i="1"/>
  <c r="N11" i="1" s="1"/>
  <c r="L6" i="1"/>
  <c r="L19" i="1" s="1"/>
  <c r="L24" i="1" s="1"/>
  <c r="L4" i="1"/>
  <c r="A1" i="3"/>
  <c r="A1" i="2"/>
  <c r="A1" i="4"/>
  <c r="H24" i="1"/>
  <c r="H23" i="1"/>
  <c r="I23" i="1"/>
  <c r="J23" i="1"/>
  <c r="L5" i="1"/>
  <c r="M11" i="1"/>
  <c r="J25" i="1" l="1"/>
  <c r="M24" i="1"/>
  <c r="M9" i="1"/>
  <c r="N9" i="1"/>
  <c r="N8" i="1"/>
  <c r="M8" i="1"/>
  <c r="N23" i="1"/>
  <c r="N4" i="1" s="1"/>
  <c r="H25" i="1"/>
  <c r="N25" i="1" s="1"/>
  <c r="N14" i="1" s="1"/>
  <c r="N15" i="1" s="1"/>
  <c r="I25" i="1"/>
  <c r="I20" i="2"/>
  <c r="J24" i="1"/>
  <c r="N24" i="1" s="1"/>
  <c r="H20" i="2"/>
  <c r="K23" i="1"/>
  <c r="M23" i="1" s="1"/>
  <c r="M4" i="1" s="1"/>
  <c r="H6" i="1"/>
  <c r="H19" i="1" s="1"/>
  <c r="F6" i="1"/>
  <c r="F19" i="1" s="1"/>
  <c r="E1" i="4"/>
  <c r="N6" i="1" l="1"/>
  <c r="N10" i="1" s="1"/>
  <c r="N12" i="1" s="1"/>
  <c r="N5" i="1"/>
  <c r="M6" i="1"/>
  <c r="M10" i="1" s="1"/>
  <c r="M12" i="1" s="1"/>
  <c r="M5" i="1" l="1"/>
</calcChain>
</file>

<file path=xl/sharedStrings.xml><?xml version="1.0" encoding="utf-8"?>
<sst xmlns="http://schemas.openxmlformats.org/spreadsheetml/2006/main" count="145" uniqueCount="93">
  <si>
    <t>COMPANY NAME</t>
  </si>
  <si>
    <t>SCREENER.IN</t>
  </si>
  <si>
    <t>Narration</t>
  </si>
  <si>
    <t>Trailing</t>
  </si>
  <si>
    <t>Best Case</t>
  </si>
  <si>
    <t>Worst Case</t>
  </si>
  <si>
    <t>Sales</t>
  </si>
  <si>
    <t>Expenses</t>
  </si>
  <si>
    <t>Operating Profit</t>
  </si>
  <si>
    <t>Other Income</t>
  </si>
  <si>
    <t>Depreciation</t>
  </si>
  <si>
    <t>Interest</t>
  </si>
  <si>
    <t>Profit before tax</t>
  </si>
  <si>
    <t>Tax</t>
  </si>
  <si>
    <t>Net profit</t>
  </si>
  <si>
    <t>RATIOS:</t>
  </si>
  <si>
    <t>Price to earning</t>
  </si>
  <si>
    <t>Dividend Payout</t>
  </si>
  <si>
    <t>OPM</t>
  </si>
  <si>
    <t>TRENDS:</t>
  </si>
  <si>
    <t>BEST</t>
  </si>
  <si>
    <t>WORST</t>
  </si>
  <si>
    <t>Sales Growth</t>
  </si>
  <si>
    <t>Price to Earning</t>
  </si>
  <si>
    <t>Equity Share Capital</t>
  </si>
  <si>
    <t>Reserves</t>
  </si>
  <si>
    <t>Total</t>
  </si>
  <si>
    <t>Net Block</t>
  </si>
  <si>
    <t>Capital Work in Progress</t>
  </si>
  <si>
    <t>Investments</t>
  </si>
  <si>
    <t>Working Capital</t>
  </si>
  <si>
    <t>Face Value</t>
  </si>
  <si>
    <t>Cash from Operating Activity</t>
  </si>
  <si>
    <t>Cash from Investing Activity</t>
  </si>
  <si>
    <t>Cash from Financing Activity</t>
  </si>
  <si>
    <t>Net Cash Flow</t>
  </si>
  <si>
    <t>PLEASE DO NOT MAKE ANY CHANGES TO THIS SHEET</t>
  </si>
  <si>
    <t>PROFIT &amp; LOSS</t>
  </si>
  <si>
    <t>Report Date</t>
  </si>
  <si>
    <t>Quarters</t>
  </si>
  <si>
    <t>BALANCE SHEET</t>
  </si>
  <si>
    <t>CASH FLOW:</t>
  </si>
  <si>
    <t>Number of shares</t>
  </si>
  <si>
    <t>Current Price</t>
  </si>
  <si>
    <t>Debtors</t>
  </si>
  <si>
    <t>Inventory</t>
  </si>
  <si>
    <t>Debtor Days</t>
  </si>
  <si>
    <t>Inventory Turnover</t>
  </si>
  <si>
    <t>You can customize this workbook as you want.</t>
  </si>
  <si>
    <t>Please don't edit the "Data Sheet" only.</t>
  </si>
  <si>
    <t>After customization, you can upload this back on Screener.</t>
  </si>
  <si>
    <t>Upload on:</t>
  </si>
  <si>
    <t>Download your customized workbooks now onwards.</t>
  </si>
  <si>
    <t>Now whenever you will "Export to excel" from Screener, it will export your customized file.</t>
  </si>
  <si>
    <t>TESTING:</t>
  </si>
  <si>
    <t>This is a testing feature currently.</t>
  </si>
  <si>
    <t>How to use it?</t>
  </si>
  <si>
    <t>EPS</t>
  </si>
  <si>
    <t>Price</t>
  </si>
  <si>
    <t>Return on Equity</t>
  </si>
  <si>
    <t>Return on Capital Emp</t>
  </si>
  <si>
    <t>LATEST VERSION</t>
  </si>
  <si>
    <t>CURRENT VERSION</t>
  </si>
  <si>
    <t>MBL INFRASTRUCTURES LTD</t>
  </si>
  <si>
    <t>META</t>
  </si>
  <si>
    <t>10 YEARS</t>
  </si>
  <si>
    <t>7 YEARS</t>
  </si>
  <si>
    <t>5 YEARS</t>
  </si>
  <si>
    <t>3 YEARS</t>
  </si>
  <si>
    <t>RECENT</t>
  </si>
  <si>
    <t>Dividend Amount</t>
  </si>
  <si>
    <t>Borrowings</t>
  </si>
  <si>
    <t>Other Liabilities</t>
  </si>
  <si>
    <t>Other Assets</t>
  </si>
  <si>
    <t>No. of Equity Shares</t>
  </si>
  <si>
    <t>New Bonus Shares</t>
  </si>
  <si>
    <t>DERIVED:</t>
  </si>
  <si>
    <t>PRICE:</t>
  </si>
  <si>
    <t>Receivables</t>
  </si>
  <si>
    <t>Market Capitalization</t>
  </si>
  <si>
    <t>Raw Material Cost</t>
  </si>
  <si>
    <t>Change in Inventory</t>
  </si>
  <si>
    <t>Power and Fuel</t>
  </si>
  <si>
    <t>Other Mfr. Exp</t>
  </si>
  <si>
    <t>Employee Cost</t>
  </si>
  <si>
    <t>Selling and admin</t>
  </si>
  <si>
    <t>Other Expenses</t>
  </si>
  <si>
    <t>Cash &amp; Bank</t>
  </si>
  <si>
    <t>Face value</t>
  </si>
  <si>
    <t>Adjusted Equity Shares in Cr</t>
  </si>
  <si>
    <t>You can add custom formating, add conditional formating, add your own formulas… do ANYTHING.</t>
  </si>
  <si>
    <t xml:space="preserve"> https://www.screener.in/excel/</t>
  </si>
  <si>
    <r>
      <t xml:space="preserve">You can report any formula errors on the worksheet at: </t>
    </r>
    <r>
      <rPr>
        <b/>
        <sz val="11"/>
        <color theme="1"/>
        <rFont val="Calibri"/>
        <family val="2"/>
        <scheme val="minor"/>
      </rPr>
      <t>support@screener.in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</si>
</sst>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3">
    <numFmt numFmtId="43" formatCode="_(* #,##0.00_);_(* \(#,##0.00\);_(* &quot;-&quot;??_);_(@_)"/>
    <numFmt numFmtId="164" formatCode="_ * #,##0.00_ ;_ * \-#,##0.00_ ;_ * &quot;-&quot;??_ ;_ @_ "/>
    <numFmt numFmtId="165" formatCode="[$-409]mmm\-yy;@"/>
  </numFmts>
  <fonts count="10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  <font>
      <b/>
      <sz val="11"/>
      <color theme="0"/>
      <name val="Calibri"/>
      <family val="2"/>
      <scheme val="minor"/>
    </font>
    <font>
      <sz val="11"/>
      <color theme="1"/>
      <name val="Calibri"/>
      <family val="2"/>
      <scheme val="minor"/>
    </font>
    <font>
      <u/>
      <sz val="11"/>
      <color theme="10"/>
      <name val="Calibri"/>
      <family val="2"/>
    </font>
    <font>
      <sz val="11"/>
      <color theme="0"/>
      <name val="Calibri"/>
      <family val="2"/>
      <scheme val="minor"/>
    </font>
    <font>
      <b/>
      <u/>
      <sz val="11"/>
      <color theme="10"/>
      <name val="Calibri"/>
      <family val="2"/>
    </font>
    <font>
      <b/>
      <sz val="16"/>
      <color theme="1"/>
      <name val="Calibri"/>
      <family val="2"/>
      <scheme val="minor"/>
    </font>
    <font>
      <b/>
      <sz val="11"/>
      <color rgb="FFFF0000"/>
      <name val="Calibri"/>
      <family val="2"/>
      <scheme val="minor"/>
    </font>
    <font>
      <sz val="11"/>
      <name val="Calibri"/>
      <family val="2"/>
      <scheme val="minor"/>
    </font>
  </fonts>
  <fills count="6">
    <fill>
      <patternFill patternType="none"/>
    </fill>
    <fill>
      <patternFill patternType="gray125"/>
    </fill>
    <fill>
      <patternFill patternType="solid">
        <fgColor theme="4" tint="0.39997558519241921"/>
        <bgColor indexed="65"/>
      </patternFill>
    </fill>
    <fill>
      <patternFill patternType="solid">
        <fgColor theme="6" tint="0.39997558519241921"/>
        <bgColor indexed="65"/>
      </patternFill>
    </fill>
    <fill>
      <patternFill patternType="solid">
        <fgColor theme="9"/>
      </patternFill>
    </fill>
    <fill>
      <patternFill patternType="solid">
        <fgColor rgb="FF0275D8"/>
        <bgColor indexed="64"/>
      </patternFill>
    </fill>
  </fills>
  <borders count="1">
    <border>
      <left/>
      <right/>
      <top/>
      <bottom/>
      <diagonal/>
    </border>
  </borders>
  <cellStyleXfs count="7">
    <xf numFmtId="0" fontId="0" fillId="0" borderId="0"/>
    <xf numFmtId="164" fontId="3" fillId="0" borderId="0" applyFont="0" applyFill="0" applyBorder="0" applyAlignment="0" applyProtection="0"/>
    <xf numFmtId="0" fontId="4" fillId="0" borderId="0" applyNumberFormat="0" applyFill="0" applyBorder="0" applyAlignment="0" applyProtection="0">
      <alignment vertical="top"/>
      <protection locked="0"/>
    </xf>
    <xf numFmtId="0" fontId="5" fillId="2" borderId="0" applyNumberFormat="0" applyBorder="0" applyAlignment="0" applyProtection="0"/>
    <xf numFmtId="0" fontId="5" fillId="3" borderId="0" applyNumberFormat="0" applyBorder="0" applyAlignment="0" applyProtection="0"/>
    <xf numFmtId="0" fontId="5" fillId="4" borderId="0" applyNumberFormat="0" applyBorder="0" applyAlignment="0" applyProtection="0"/>
    <xf numFmtId="9" fontId="3" fillId="0" borderId="0" applyFont="0" applyFill="0" applyBorder="0" applyAlignment="0" applyProtection="0"/>
  </cellStyleXfs>
  <cellXfs count="34">
    <xf numFmtId="0" fontId="0" fillId="0" borderId="0" xfId="0"/>
    <xf numFmtId="164" fontId="1" fillId="0" borderId="0" xfId="1" applyFont="1" applyBorder="1"/>
    <xf numFmtId="0" fontId="1" fillId="0" borderId="0" xfId="0" applyFont="1" applyFill="1" applyBorder="1"/>
    <xf numFmtId="0" fontId="8" fillId="0" borderId="0" xfId="0" applyFont="1" applyFill="1" applyBorder="1" applyAlignment="1"/>
    <xf numFmtId="0" fontId="1" fillId="0" borderId="0" xfId="0" applyFont="1" applyFill="1" applyBorder="1" applyAlignment="1"/>
    <xf numFmtId="164" fontId="0" fillId="0" borderId="0" xfId="1" applyFont="1" applyBorder="1"/>
    <xf numFmtId="0" fontId="0" fillId="0" borderId="0" xfId="0" applyFont="1" applyBorder="1"/>
    <xf numFmtId="10" fontId="0" fillId="0" borderId="0" xfId="0" applyNumberFormat="1" applyFont="1" applyBorder="1"/>
    <xf numFmtId="0" fontId="1" fillId="0" borderId="0" xfId="0" applyFont="1" applyBorder="1"/>
    <xf numFmtId="164" fontId="3" fillId="0" borderId="0" xfId="1" applyFont="1" applyBorder="1"/>
    <xf numFmtId="9" fontId="3" fillId="0" borderId="0" xfId="1" applyNumberFormat="1" applyFont="1" applyBorder="1"/>
    <xf numFmtId="0" fontId="0" fillId="0" borderId="0" xfId="0" applyBorder="1"/>
    <xf numFmtId="164" fontId="2" fillId="2" borderId="0" xfId="3" applyNumberFormat="1" applyFont="1" applyBorder="1"/>
    <xf numFmtId="164" fontId="2" fillId="3" borderId="0" xfId="4" applyNumberFormat="1" applyFont="1" applyBorder="1"/>
    <xf numFmtId="9" fontId="1" fillId="0" borderId="0" xfId="6" applyFont="1" applyBorder="1"/>
    <xf numFmtId="0" fontId="2" fillId="5" borderId="0" xfId="0" applyFont="1" applyFill="1" applyBorder="1"/>
    <xf numFmtId="165" fontId="2" fillId="5" borderId="0" xfId="0" applyNumberFormat="1" applyFont="1" applyFill="1" applyBorder="1" applyAlignment="1">
      <alignment horizontal="center"/>
    </xf>
    <xf numFmtId="0" fontId="2" fillId="5" borderId="0" xfId="0" applyFont="1" applyFill="1" applyBorder="1" applyAlignment="1">
      <alignment horizontal="center"/>
    </xf>
    <xf numFmtId="0" fontId="0" fillId="0" borderId="0" xfId="0" applyFill="1" applyBorder="1"/>
    <xf numFmtId="164" fontId="0" fillId="0" borderId="0" xfId="1" applyNumberFormat="1" applyFont="1" applyBorder="1" applyAlignment="1">
      <alignment horizontal="center"/>
    </xf>
    <xf numFmtId="164" fontId="1" fillId="0" borderId="0" xfId="1" applyNumberFormat="1" applyFont="1" applyBorder="1" applyAlignment="1">
      <alignment horizontal="center"/>
    </xf>
    <xf numFmtId="164" fontId="0" fillId="0" borderId="0" xfId="1" applyNumberFormat="1" applyFont="1" applyBorder="1"/>
    <xf numFmtId="10" fontId="1" fillId="0" borderId="0" xfId="0" applyNumberFormat="1" applyFont="1" applyBorder="1"/>
    <xf numFmtId="165" fontId="2" fillId="5" borderId="0" xfId="1" applyNumberFormat="1" applyFont="1" applyFill="1" applyBorder="1"/>
    <xf numFmtId="165" fontId="9" fillId="0" borderId="0" xfId="1" applyNumberFormat="1" applyFont="1" applyFill="1" applyBorder="1"/>
    <xf numFmtId="0" fontId="7" fillId="0" borderId="0" xfId="0" applyFont="1" applyBorder="1"/>
    <xf numFmtId="0" fontId="0" fillId="0" borderId="0" xfId="0" applyBorder="1" applyAlignment="1">
      <alignment horizontal="left"/>
    </xf>
    <xf numFmtId="0" fontId="6" fillId="0" borderId="0" xfId="2" applyFont="1" applyBorder="1" applyAlignment="1" applyProtection="1">
      <alignment horizontal="left"/>
    </xf>
    <xf numFmtId="0" fontId="6" fillId="0" borderId="0" xfId="2" applyFont="1" applyBorder="1" applyAlignment="1" applyProtection="1"/>
    <xf numFmtId="0" fontId="0" fillId="0" borderId="0" xfId="0" applyFont="1" applyFill="1" applyBorder="1"/>
    <xf numFmtId="0" fontId="9" fillId="0" borderId="0" xfId="0" applyFont="1" applyFill="1" applyBorder="1"/>
    <xf numFmtId="43" fontId="0" fillId="0" borderId="0" xfId="1" applyNumberFormat="1" applyFont="1" applyBorder="1"/>
    <xf numFmtId="164" fontId="4" fillId="0" borderId="0" xfId="2" applyNumberFormat="1" applyBorder="1" applyAlignment="1" applyProtection="1">
      <alignment horizontal="center"/>
    </xf>
    <xf numFmtId="164" fontId="2" fillId="4" borderId="0" xfId="5" applyNumberFormat="1" applyFont="1" applyBorder="1" applyAlignment="1">
      <alignment horizontal="center"/>
    </xf>
  </cellXfs>
  <cellStyles count="7">
    <cellStyle name="60% - Accent1" xfId="3" builtinId="32"/>
    <cellStyle name="60% - Accent3" xfId="4" builtinId="40"/>
    <cellStyle name="Accent6" xfId="5" builtinId="49"/>
    <cellStyle name="Comma" xfId="1" builtinId="3"/>
    <cellStyle name="Hyperlink" xfId="2" builtinId="8"/>
    <cellStyle name="Normal" xfId="0" builtinId="0"/>
    <cellStyle name="Per cent" xfId="6" builtinId="5"/>
  </cellStyles>
  <dxfs count="31">
    <dxf>
      <font>
        <b/>
        <i val="0"/>
        <color theme="0"/>
      </font>
      <fill>
        <patternFill>
          <bgColor theme="5"/>
        </patternFill>
      </fill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 style="thin">
          <color theme="4"/>
        </left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 style="thin">
          <color theme="4"/>
        </right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numFmt numFmtId="165" formatCode="[$-409]mmm\-yy;@"/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  <border diagonalUp="0" diagonalDown="0" outline="0">
        <left/>
        <right/>
        <top/>
        <bottom/>
      </border>
    </dxf>
    <dxf>
      <font>
        <b val="0"/>
        <i val="0"/>
        <strike val="0"/>
        <condense val="0"/>
        <extend val="0"/>
        <outline val="0"/>
        <shadow val="0"/>
        <u val="none"/>
        <vertAlign val="baseline"/>
        <sz val="11"/>
        <color theme="1"/>
        <name val="Calibri"/>
        <scheme val="minor"/>
      </font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border diagonalUp="0" diagonalDown="0" outline="0">
        <left/>
        <right/>
        <top/>
        <bottom/>
      </border>
    </dxf>
    <dxf>
      <font>
        <b/>
        <i val="0"/>
        <strike val="0"/>
        <condense val="0"/>
        <extend val="0"/>
        <outline val="0"/>
        <shadow val="0"/>
        <u val="none"/>
        <vertAlign val="baseline"/>
        <sz val="11"/>
        <color theme="0"/>
        <name val="Calibri"/>
        <scheme val="minor"/>
      </font>
      <fill>
        <patternFill patternType="solid">
          <fgColor theme="4"/>
          <bgColor rgb="FF0275D8"/>
        </patternFill>
      </fill>
      <alignment horizontal="center" vertical="bottom" textRotation="0" wrapText="0" relativeIndent="0" justifyLastLine="0" shrinkToFit="0" readingOrder="0"/>
    </dxf>
  </dxfs>
  <tableStyles count="0" defaultTableStyle="TableStyleMedium9" defaultPivotStyle="PivotStyleLight16"/>
  <colors>
    <mruColors>
      <color rgb="FF0275D8"/>
    </mru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ables/table1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1" xr:uid="{00000000-000C-0000-FFFF-FFFF00000000}" name="Annual" displayName="Annual" ref="A3:N19" headerRowCount="0" totalsRowShown="0" headerRowDxfId="30">
  <tableColumns count="14">
    <tableColumn id="1" xr3:uid="{00000000-0010-0000-0000-000001000000}" name="Column1" headerRowDxfId="29" dataDxfId="28"/>
    <tableColumn id="2" xr3:uid="{00000000-0010-0000-0000-000002000000}" name="Column2" headerRowDxfId="27"/>
    <tableColumn id="3" xr3:uid="{00000000-0010-0000-0000-000003000000}" name="Column3" headerRowDxfId="26"/>
    <tableColumn id="4" xr3:uid="{00000000-0010-0000-0000-000004000000}" name="Column4" headerRowDxfId="25"/>
    <tableColumn id="5" xr3:uid="{00000000-0010-0000-0000-000005000000}" name="Column5" headerRowDxfId="24"/>
    <tableColumn id="6" xr3:uid="{00000000-0010-0000-0000-000006000000}" name="Column6" headerRowDxfId="23"/>
    <tableColumn id="7" xr3:uid="{00000000-0010-0000-0000-000007000000}" name="Column7" headerRowDxfId="22"/>
    <tableColumn id="8" xr3:uid="{00000000-0010-0000-0000-000008000000}" name="Column8" headerRowDxfId="21"/>
    <tableColumn id="9" xr3:uid="{00000000-0010-0000-0000-000009000000}" name="Column9" headerRowDxfId="20"/>
    <tableColumn id="10" xr3:uid="{00000000-0010-0000-0000-00000A000000}" name="Column10" headerRowDxfId="19"/>
    <tableColumn id="11" xr3:uid="{00000000-0010-0000-0000-00000B000000}" name="Column11" headerRowDxfId="18"/>
    <tableColumn id="12" xr3:uid="{00000000-0010-0000-0000-00000C000000}" name="Column12" headerRowDxfId="17"/>
    <tableColumn id="13" xr3:uid="{00000000-0010-0000-0000-00000D000000}" name="Column13" headerRowDxfId="16" dataDxfId="15"/>
    <tableColumn id="14" xr3:uid="{00000000-0010-0000-0000-00000E000000}" name="Column14" headerRowDxfId="14" dataDxfId="13"/>
  </tableColumns>
  <tableStyleInfo showFirstColumn="0" showLastColumn="0" showRowStripes="0" showColumnStripes="0"/>
</table>
</file>

<file path=xl/tables/table2.xml><?xml version="1.0" encoding="utf-8"?>
<table xmlns="http://schemas.openxmlformats.org/spreadsheetml/2006/main" xmlns:mc="http://schemas.openxmlformats.org/markup-compatibility/2006" xmlns:xr="http://schemas.microsoft.com/office/spreadsheetml/2014/revision" xmlns:xr3="http://schemas.microsoft.com/office/spreadsheetml/2016/revision3" mc:Ignorable="xr xr3" id="2" xr:uid="{00000000-000C-0000-FFFF-FFFF01000000}" name="Quarters" displayName="Quarters" ref="A3:K14" headerRowCount="0" totalsRowShown="0" headerRowDxfId="12">
  <tableColumns count="11">
    <tableColumn id="1" xr3:uid="{00000000-0010-0000-0100-000001000000}" name="Column1" headerRowDxfId="11"/>
    <tableColumn id="2" xr3:uid="{00000000-0010-0000-0100-000002000000}" name="Column2" headerRowDxfId="10"/>
    <tableColumn id="3" xr3:uid="{00000000-0010-0000-0100-000003000000}" name="Column3" headerRowDxfId="9"/>
    <tableColumn id="4" xr3:uid="{00000000-0010-0000-0100-000004000000}" name="Column4" headerRowDxfId="8"/>
    <tableColumn id="5" xr3:uid="{00000000-0010-0000-0100-000005000000}" name="Column5" headerRowDxfId="7"/>
    <tableColumn id="6" xr3:uid="{00000000-0010-0000-0100-000006000000}" name="Column6" headerRowDxfId="6"/>
    <tableColumn id="7" xr3:uid="{00000000-0010-0000-0100-000007000000}" name="Column7" headerRowDxfId="5"/>
    <tableColumn id="8" xr3:uid="{00000000-0010-0000-0100-000008000000}" name="Column8" headerRowDxfId="4"/>
    <tableColumn id="9" xr3:uid="{00000000-0010-0000-0100-000009000000}" name="Column9" headerRowDxfId="3"/>
    <tableColumn id="10" xr3:uid="{00000000-0010-0000-0100-00000A000000}" name="Column10" headerRowDxfId="2"/>
    <tableColumn id="11" xr3:uid="{00000000-0010-0000-0100-00000B000000}" name="Column11" headerRowDxfId="1"/>
  </tableColumns>
  <tableStyleInfo name="TableStyleLight1" showFirstColumn="0" showLastColumn="0" showRowStripes="0" showColumnStripes="0"/>
</table>
</file>

<file path=xl/theme/_rels/theme1.xml.rels><?xml version="1.0" encoding="UTF-8" standalone="yes"?>
<Relationships xmlns="http://schemas.openxmlformats.org/package/2006/relationships"><Relationship Id="rId1" Type="http://schemas.openxmlformats.org/officeDocument/2006/relationships/image" Target="../media/image1.jpeg"/></Relationships>
</file>

<file path=xl/theme/theme1.xml><?xml version="1.0" encoding="utf-8"?>
<a:theme xmlns:a="http://schemas.openxmlformats.org/drawingml/2006/main" name="Adjacency">
  <a:themeElements>
    <a:clrScheme name="Concourse">
      <a:dk1>
        <a:sysClr val="windowText" lastClr="000000"/>
      </a:dk1>
      <a:lt1>
        <a:sysClr val="window" lastClr="FFFFFF"/>
      </a:lt1>
      <a:dk2>
        <a:srgbClr val="464646"/>
      </a:dk2>
      <a:lt2>
        <a:srgbClr val="DEF5FA"/>
      </a:lt2>
      <a:accent1>
        <a:srgbClr val="2DA2BF"/>
      </a:accent1>
      <a:accent2>
        <a:srgbClr val="DA1F28"/>
      </a:accent2>
      <a:accent3>
        <a:srgbClr val="EB641B"/>
      </a:accent3>
      <a:accent4>
        <a:srgbClr val="39639D"/>
      </a:accent4>
      <a:accent5>
        <a:srgbClr val="474B78"/>
      </a:accent5>
      <a:accent6>
        <a:srgbClr val="7D3C4A"/>
      </a:accent6>
      <a:hlink>
        <a:srgbClr val="FF8119"/>
      </a:hlink>
      <a:folHlink>
        <a:srgbClr val="44B9E8"/>
      </a:folHlink>
    </a:clrScheme>
    <a:fontScheme name="Office">
      <a:majorFont>
        <a:latin typeface="Cambria"/>
        <a:ea typeface=""/>
        <a:cs typeface=""/>
        <a:font script="Jpan" typeface="ＭＳ 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Angsana New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明朝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Cordia New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Adjacency">
      <a:fillStyleLst>
        <a:solidFill>
          <a:schemeClr val="phClr"/>
        </a:solidFill>
        <a:solidFill>
          <a:schemeClr val="phClr">
            <a:tint val="55000"/>
          </a:schemeClr>
        </a:solidFill>
        <a:solidFill>
          <a:schemeClr val="phClr"/>
        </a:solidFill>
      </a:fillStyleLst>
      <a:lnStyleLst>
        <a:ln w="12700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/>
        </a:effectStyle>
        <a:effectStyle>
          <a:effectLst>
            <a:outerShdw blurRad="50800" dist="25400" algn="bl" rotWithShape="0">
              <a:srgbClr val="000000">
                <a:alpha val="60000"/>
              </a:srgbClr>
            </a:outerShdw>
          </a:effectLst>
        </a:effectStyle>
        <a:effectStyle>
          <a:effectLst/>
          <a:scene3d>
            <a:camera prst="orthographicFront">
              <a:rot lat="0" lon="0" rev="0"/>
            </a:camera>
            <a:lightRig rig="brightRoom" dir="tl">
              <a:rot lat="0" lon="0" rev="1800000"/>
            </a:lightRig>
          </a:scene3d>
          <a:sp3d contourW="10160" prstMaterial="dkEdge">
            <a:bevelT w="38100" h="50800" prst="angle"/>
            <a:contourClr>
              <a:schemeClr val="phClr">
                <a:shade val="40000"/>
                <a:satMod val="150000"/>
              </a:schemeClr>
            </a:contourClr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90000"/>
              </a:schemeClr>
            </a:gs>
            <a:gs pos="75000">
              <a:schemeClr val="phClr">
                <a:shade val="100000"/>
                <a:satMod val="115000"/>
              </a:schemeClr>
            </a:gs>
            <a:gs pos="100000">
              <a:schemeClr val="phClr">
                <a:shade val="70000"/>
                <a:satMod val="130000"/>
              </a:schemeClr>
            </a:gs>
          </a:gsLst>
          <a:path path="circle">
            <a:fillToRect l="20000" t="50000" r="100000" b="50000"/>
          </a:path>
        </a:gradFill>
        <a:blipFill rotWithShape="1">
          <a:blip xmlns:r="http://schemas.openxmlformats.org/officeDocument/2006/relationships" r:embed="rId1">
            <a:duotone>
              <a:schemeClr val="phClr">
                <a:tint val="97000"/>
              </a:schemeClr>
              <a:schemeClr val="phClr">
                <a:shade val="96000"/>
              </a:schemeClr>
            </a:duotone>
          </a:blip>
          <a:tile tx="0" ty="0" sx="32000" sy="32000" flip="none" algn="tl"/>
        </a:blip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table" Target="../tables/table1.xml"/><Relationship Id="rId2" Type="http://schemas.openxmlformats.org/officeDocument/2006/relationships/printerSettings" Target="../printerSettings/printerSettings1.bin"/><Relationship Id="rId1" Type="http://schemas.openxmlformats.org/officeDocument/2006/relationships/hyperlink" Target="http://www.screener.in/" TargetMode="External"/></Relationships>
</file>

<file path=xl/worksheets/_rels/sheet2.xml.rels><?xml version="1.0" encoding="UTF-8" standalone="yes"?>
<Relationships xmlns="http://schemas.openxmlformats.org/package/2006/relationships"><Relationship Id="rId3" Type="http://schemas.openxmlformats.org/officeDocument/2006/relationships/table" Target="../tables/table2.xml"/><Relationship Id="rId2" Type="http://schemas.openxmlformats.org/officeDocument/2006/relationships/printerSettings" Target="../printerSettings/printerSettings2.bin"/><Relationship Id="rId1" Type="http://schemas.openxmlformats.org/officeDocument/2006/relationships/hyperlink" Target="http://www.screener.in/" TargetMode="External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3.bin"/><Relationship Id="rId1" Type="http://schemas.openxmlformats.org/officeDocument/2006/relationships/hyperlink" Target="http://www.screener.in/" TargetMode="External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4.bin"/><Relationship Id="rId1" Type="http://schemas.openxmlformats.org/officeDocument/2006/relationships/hyperlink" Target="http://www.screener.in/" TargetMode="External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hyperlink" Target="http://www.screener.in/excel/" TargetMode="External"/></Relationships>
</file>

<file path=xl/worksheets/_rels/sheet6.xml.rels><?xml version="1.0" encoding="UTF-8" standalone="yes"?>
<Relationships xmlns="http://schemas.openxmlformats.org/package/2006/relationships"><Relationship Id="rId2" Type="http://schemas.openxmlformats.org/officeDocument/2006/relationships/printerSettings" Target="../printerSettings/printerSettings5.bin"/><Relationship Id="rId1" Type="http://schemas.openxmlformats.org/officeDocument/2006/relationships/hyperlink" Target="https://www.screener.in/excel/" TargetMode="Externa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sheetPr codeName="Sheet1">
    <pageSetUpPr fitToPage="1"/>
  </sheetPr>
  <dimension ref="A1:N25"/>
  <sheetViews>
    <sheetView tabSelected="1" zoomScale="120" zoomScaleNormal="120" zoomScaleSheetLayoutView="100" zoomScalePageLayoutView="120" workbookViewId="0">
      <pane xSplit="1" ySplit="4" topLeftCell="C5" activePane="bottomRight" state="frozen"/>
      <selection activeCell="I2" sqref="I2"/>
      <selection pane="topRight" activeCell="I2" sqref="I2"/>
      <selection pane="bottomLeft" activeCell="I2" sqref="I2"/>
      <selection pane="bottomRight" activeCell="M15" sqref="M15"/>
    </sheetView>
  </sheetViews>
  <sheetFormatPr baseColWidth="10" defaultColWidth="8.83203125" defaultRowHeight="15" x14ac:dyDescent="0.2"/>
  <cols>
    <col min="1" max="1" width="20.6640625" style="6" customWidth="1"/>
    <col min="2" max="6" width="13.5" style="6" customWidth="1"/>
    <col min="7" max="7" width="14.83203125" style="6" bestFit="1" customWidth="1"/>
    <col min="8" max="11" width="13.5" style="6" customWidth="1"/>
    <col min="12" max="12" width="13.33203125" style="6" customWidth="1"/>
    <col min="13" max="14" width="12.1640625" style="6" customWidth="1"/>
    <col min="15" max="16384" width="8.83203125" style="6"/>
  </cols>
  <sheetData>
    <row r="1" spans="1:14" s="8" customFormat="1" x14ac:dyDescent="0.2">
      <c r="A1" s="8" t="str">
        <f>'Data Sheet'!B1</f>
      </c>
      <c r="H1" t="str">
        <f>UPDATE</f>
      </c>
      <c r="J1" s="3"/>
      <c r="K1" s="3"/>
      <c r="M1" s="8" t="s">
        <v>1</v>
      </c>
    </row>
    <row r="3" spans="1:14" s="2" customFormat="1" x14ac:dyDescent="0.2">
      <c r="A3" s="15" t="s">
        <v>2</v>
      </c>
      <c r="B3" s="16">
        <f>'Data Sheet'!B16</f>
      </c>
      <c r="C3" s="16">
        <f>'Data Sheet'!C16</f>
      </c>
      <c r="D3" s="16">
        <f>'Data Sheet'!D16</f>
      </c>
      <c r="E3" s="16">
        <f>'Data Sheet'!E16</f>
      </c>
      <c r="F3" s="16">
        <f>'Data Sheet'!F16</f>
      </c>
      <c r="G3" s="16">
        <f>'Data Sheet'!G16</f>
      </c>
      <c r="H3" s="16">
        <f>'Data Sheet'!H16</f>
      </c>
      <c r="I3" s="16">
        <f>'Data Sheet'!I16</f>
      </c>
      <c r="J3" s="16">
        <f>'Data Sheet'!J16</f>
      </c>
      <c r="K3" s="16">
        <f>'Data Sheet'!K16</f>
      </c>
      <c r="L3" s="17" t="s">
        <v>3</v>
      </c>
      <c r="M3" s="17" t="s">
        <v>4</v>
      </c>
      <c r="N3" s="17" t="s">
        <v>5</v>
      </c>
    </row>
    <row r="4" spans="1:14" s="8" customFormat="1" x14ac:dyDescent="0.2">
      <c r="A4" s="8" t="s">
        <v>6</v>
      </c>
      <c r="B4" s="1">
        <f>'Data Sheet'!B17</f>
      </c>
      <c r="C4" s="1">
        <f>'Data Sheet'!C17</f>
      </c>
      <c r="D4" s="1">
        <f>'Data Sheet'!D17</f>
      </c>
      <c r="E4" s="1">
        <f>'Data Sheet'!E17</f>
      </c>
      <c r="F4" s="1">
        <f>'Data Sheet'!F17</f>
      </c>
      <c r="G4" s="1">
        <f>'Data Sheet'!G17</f>
      </c>
      <c r="H4" s="1">
        <f>'Data Sheet'!H17</f>
      </c>
      <c r="I4" s="1">
        <f>'Data Sheet'!I17</f>
      </c>
      <c r="J4" s="1">
        <f>'Data Sheet'!J17</f>
      </c>
      <c r="K4" s="1">
        <f>'Data Sheet'!K17</f>
      </c>
      <c r="L4" s="1">
        <f>SUM(Quarters!H4:K4)</f>
      </c>
      <c r="M4" s="1">
        <f>$K4+M23*K4</f>
      </c>
      <c r="N4" s="1">
        <f>$K4+N23*L4</f>
      </c>
    </row>
    <row r="5" spans="1:14" x14ac:dyDescent="0.2">
      <c r="A5" s="6" t="s">
        <v>7</v>
      </c>
      <c r="B5" s="9">
        <f>SUM('Data Sheet'!B18,'Data Sheet'!B20:B24, -1*'Data Sheet'!B19)</f>
      </c>
      <c r="C5" s="9">
        <f>SUM('Data Sheet'!C18,'Data Sheet'!C20:C24, -1*'Data Sheet'!C19)</f>
      </c>
      <c r="D5" s="9">
        <f>SUM('Data Sheet'!D18,'Data Sheet'!D20:D24, -1*'Data Sheet'!D19)</f>
      </c>
      <c r="E5" s="9">
        <f>SUM('Data Sheet'!E18,'Data Sheet'!E20:E24, -1*'Data Sheet'!E19)</f>
      </c>
      <c r="F5" s="9">
        <f>SUM('Data Sheet'!F18,'Data Sheet'!F20:F24, -1*'Data Sheet'!F19)</f>
      </c>
      <c r="G5" s="9">
        <f>SUM('Data Sheet'!G18,'Data Sheet'!G20:G24, -1*'Data Sheet'!G19)</f>
      </c>
      <c r="H5" s="9">
        <f>SUM('Data Sheet'!H18,'Data Sheet'!H20:H24, -1*'Data Sheet'!H19)</f>
      </c>
      <c r="I5" s="9">
        <f>SUM('Data Sheet'!I18,'Data Sheet'!I20:I24, -1*'Data Sheet'!I19)</f>
      </c>
      <c r="J5" s="9">
        <f>SUM('Data Sheet'!J18,'Data Sheet'!J20:J24, -1*'Data Sheet'!J19)</f>
      </c>
      <c r="K5" s="9">
        <f>SUM('Data Sheet'!K18,'Data Sheet'!K20:K24, -1*'Data Sheet'!K19)</f>
      </c>
      <c r="L5" s="9">
        <f>SUM(Quarters!H5:K5)</f>
      </c>
      <c r="M5" s="9">
        <f t="shared" ref="M5:N5" si="0">M4-M6</f>
      </c>
      <c r="N5" s="9">
        <f t="shared" si="0"/>
      </c>
    </row>
    <row r="6" spans="1:14" s="8" customFormat="1" x14ac:dyDescent="0.2">
      <c r="A6" s="8" t="s">
        <v>8</v>
      </c>
      <c r="B6" s="1">
        <f>B4-B5</f>
      </c>
      <c r="C6" s="1">
        <f t="shared" ref="C6:K6" si="1">C4-C5</f>
      </c>
      <c r="D6" s="1">
        <f t="shared" si="1"/>
      </c>
      <c r="E6" s="1">
        <f t="shared" si="1"/>
      </c>
      <c r="F6" s="1">
        <f t="shared" si="1"/>
      </c>
      <c r="G6" s="1">
        <f t="shared" si="1"/>
      </c>
      <c r="H6" s="1">
        <f t="shared" si="1"/>
      </c>
      <c r="I6" s="1">
        <f t="shared" si="1"/>
      </c>
      <c r="J6" s="1">
        <f t="shared" si="1"/>
      </c>
      <c r="K6" s="1">
        <f t="shared" si="1"/>
      </c>
      <c r="L6" s="1">
        <f>SUM(Quarters!H6:K6)</f>
      </c>
      <c r="M6" s="1">
        <f>M4*M24</f>
      </c>
      <c r="N6" s="1">
        <f>N4*N24</f>
      </c>
    </row>
    <row r="7" spans="1:14" x14ac:dyDescent="0.2">
      <c r="A7" s="6" t="s">
        <v>9</v>
      </c>
      <c r="B7" s="9">
        <f>'Data Sheet'!B25</f>
      </c>
      <c r="C7" s="9">
        <f>'Data Sheet'!C25</f>
      </c>
      <c r="D7" s="9">
        <f>'Data Sheet'!D25</f>
      </c>
      <c r="E7" s="9">
        <f>'Data Sheet'!E25</f>
      </c>
      <c r="F7" s="9">
        <f>'Data Sheet'!F25</f>
      </c>
      <c r="G7" s="9">
        <f>'Data Sheet'!G25</f>
      </c>
      <c r="H7" s="9">
        <f>'Data Sheet'!H25</f>
      </c>
      <c r="I7" s="9">
        <f>'Data Sheet'!I25</f>
      </c>
      <c r="J7" s="9">
        <f>'Data Sheet'!J25</f>
      </c>
      <c r="K7" s="9">
        <f>'Data Sheet'!K25</f>
      </c>
      <c r="L7" s="9">
        <f>SUM(Quarters!H7:K7)</f>
      </c>
      <c r="M7" s="9">
        <v>0</v>
      </c>
      <c r="N7" s="9">
        <v>0</v>
      </c>
    </row>
    <row r="8" spans="1:14" x14ac:dyDescent="0.2">
      <c r="A8" s="6" t="s">
        <v>10</v>
      </c>
      <c r="B8" s="9">
        <f>'Data Sheet'!B26</f>
      </c>
      <c r="C8" s="9">
        <f>'Data Sheet'!C26</f>
      </c>
      <c r="D8" s="9">
        <f>'Data Sheet'!D26</f>
      </c>
      <c r="E8" s="9">
        <f>'Data Sheet'!E26</f>
      </c>
      <c r="F8" s="9">
        <f>'Data Sheet'!F26</f>
      </c>
      <c r="G8" s="9">
        <f>'Data Sheet'!G26</f>
      </c>
      <c r="H8" s="9">
        <f>'Data Sheet'!H26</f>
      </c>
      <c r="I8" s="9">
        <f>'Data Sheet'!I26</f>
      </c>
      <c r="J8" s="9">
        <f>'Data Sheet'!J26</f>
      </c>
      <c r="K8" s="9">
        <f>'Data Sheet'!K26</f>
      </c>
      <c r="L8" s="9">
        <f>SUM(Quarters!H8:K8)</f>
      </c>
      <c r="M8" s="9">
        <f>+$L8</f>
      </c>
      <c r="N8" s="9">
        <f>+$L8</f>
      </c>
    </row>
    <row r="9" spans="1:14" x14ac:dyDescent="0.2">
      <c r="A9" s="6" t="s">
        <v>11</v>
      </c>
      <c r="B9" s="9">
        <f>'Data Sheet'!B27</f>
      </c>
      <c r="C9" s="9">
        <f>'Data Sheet'!C27</f>
      </c>
      <c r="D9" s="9">
        <f>'Data Sheet'!D27</f>
      </c>
      <c r="E9" s="9">
        <f>'Data Sheet'!E27</f>
      </c>
      <c r="F9" s="9">
        <f>'Data Sheet'!F27</f>
      </c>
      <c r="G9" s="9">
        <f>'Data Sheet'!G27</f>
      </c>
      <c r="H9" s="9">
        <f>'Data Sheet'!H27</f>
      </c>
      <c r="I9" s="9">
        <f>'Data Sheet'!I27</f>
      </c>
      <c r="J9" s="9">
        <f>'Data Sheet'!J27</f>
      </c>
      <c r="K9" s="9">
        <f>'Data Sheet'!K27</f>
      </c>
      <c r="L9" s="9">
        <f>SUM(Quarters!H9:K9)</f>
      </c>
      <c r="M9" s="9">
        <f>+$L9</f>
      </c>
      <c r="N9" s="9">
        <f>+$L9</f>
      </c>
    </row>
    <row r="10" spans="1:14" x14ac:dyDescent="0.2">
      <c r="A10" s="6" t="s">
        <v>12</v>
      </c>
      <c r="B10" s="9">
        <f>'Data Sheet'!B28</f>
      </c>
      <c r="C10" s="9">
        <f>'Data Sheet'!C28</f>
      </c>
      <c r="D10" s="9">
        <f>'Data Sheet'!D28</f>
      </c>
      <c r="E10" s="9">
        <f>'Data Sheet'!E28</f>
      </c>
      <c r="F10" s="9">
        <f>'Data Sheet'!F28</f>
      </c>
      <c r="G10" s="9">
        <f>'Data Sheet'!G28</f>
      </c>
      <c r="H10" s="9">
        <f>'Data Sheet'!H28</f>
      </c>
      <c r="I10" s="9">
        <f>'Data Sheet'!I28</f>
      </c>
      <c r="J10" s="9">
        <f>'Data Sheet'!J28</f>
      </c>
      <c r="K10" s="9">
        <f>'Data Sheet'!K28</f>
      </c>
      <c r="L10" s="9">
        <f>SUM(Quarters!H10:K10)</f>
      </c>
      <c r="M10" s="9">
        <f>M6+M7-SUM(M8:M9)</f>
      </c>
      <c r="N10" s="9">
        <f>N6+N7-SUM(N8:N9)</f>
      </c>
    </row>
    <row r="11" spans="1:14" x14ac:dyDescent="0.2">
      <c r="A11" s="6" t="s">
        <v>13</v>
      </c>
      <c r="B11" s="9">
        <f>'Data Sheet'!B29</f>
      </c>
      <c r="C11" s="9">
        <f>'Data Sheet'!C29</f>
      </c>
      <c r="D11" s="9">
        <f>'Data Sheet'!D29</f>
      </c>
      <c r="E11" s="9">
        <f>'Data Sheet'!E29</f>
      </c>
      <c r="F11" s="9">
        <f>'Data Sheet'!F29</f>
      </c>
      <c r="G11" s="9">
        <f>'Data Sheet'!G29</f>
      </c>
      <c r="H11" s="9">
        <f>'Data Sheet'!H29</f>
      </c>
      <c r="I11" s="9">
        <f>'Data Sheet'!I29</f>
      </c>
      <c r="J11" s="9">
        <f>'Data Sheet'!J29</f>
      </c>
      <c r="K11" s="9">
        <f>'Data Sheet'!K29</f>
      </c>
      <c r="L11" s="9">
        <f>SUM(Quarters!H11:K11)</f>
      </c>
      <c r="M11" s="10">
        <f>IF($L10&gt;0,$L11/$L10,0)</f>
      </c>
      <c r="N11" s="10">
        <f>IF($L10&gt;0,$L11/$L10,0)</f>
      </c>
    </row>
    <row r="12" spans="1:14" s="8" customFormat="1" x14ac:dyDescent="0.2">
      <c r="A12" s="8" t="s">
        <v>14</v>
      </c>
      <c r="B12" s="1">
        <f>'Data Sheet'!B30</f>
      </c>
      <c r="C12" s="1">
        <f>'Data Sheet'!C30</f>
      </c>
      <c r="D12" s="1">
        <f>'Data Sheet'!D30</f>
      </c>
      <c r="E12" s="1">
        <f>'Data Sheet'!E30</f>
      </c>
      <c r="F12" s="1">
        <f>'Data Sheet'!F30</f>
      </c>
      <c r="G12" s="1">
        <f>'Data Sheet'!G30</f>
      </c>
      <c r="H12" s="1">
        <f>'Data Sheet'!H30</f>
      </c>
      <c r="I12" s="1">
        <f>'Data Sheet'!I30</f>
      </c>
      <c r="J12" s="1">
        <f>'Data Sheet'!J30</f>
      </c>
      <c r="K12" s="1">
        <f>'Data Sheet'!K30</f>
      </c>
      <c r="L12" s="1">
        <f>SUM(Quarters!H12:K12)</f>
      </c>
      <c r="M12" s="1">
        <f>M10-M11*M10</f>
      </c>
      <c r="N12" s="1">
        <f>N10-N11*N10</f>
      </c>
    </row>
    <row r="13" spans="1:14" x14ac:dyDescent="0.2">
      <c r="A13" s="11" t="s">
        <v>57</v>
      </c>
      <c r="B13" s="9">
        <f>IF('Data Sheet'!B93&gt;0,B12/'Data Sheet'!B93,0)</f>
      </c>
      <c r="C13" s="9">
        <f>IF('Data Sheet'!C93&gt;0,C12/'Data Sheet'!C93,0)</f>
      </c>
      <c r="D13" s="9">
        <f>IF('Data Sheet'!D93&gt;0,D12/'Data Sheet'!D93,0)</f>
      </c>
      <c r="E13" s="9">
        <f>IF('Data Sheet'!E93&gt;0,E12/'Data Sheet'!E93,0)</f>
      </c>
      <c r="F13" s="9">
        <f>IF('Data Sheet'!F93&gt;0,F12/'Data Sheet'!F93,0)</f>
      </c>
      <c r="G13" s="9">
        <f>IF('Data Sheet'!G93&gt;0,G12/'Data Sheet'!G93,0)</f>
      </c>
      <c r="H13" s="9">
        <f>IF('Data Sheet'!H93&gt;0,H12/'Data Sheet'!H93,0)</f>
      </c>
      <c r="I13" s="9">
        <f>IF('Data Sheet'!I93&gt;0,I12/'Data Sheet'!I93,0)</f>
      </c>
      <c r="J13" s="9">
        <f>IF('Data Sheet'!J93&gt;0,J12/'Data Sheet'!J93,0)</f>
      </c>
      <c r="K13" s="9">
        <f>IF('Data Sheet'!K93&gt;0,K12/'Data Sheet'!K93,0)</f>
      </c>
      <c r="L13" s="9">
        <f>IF('Data Sheet'!$B6&gt;0,'Profit &amp; Loss'!L12/'Data Sheet'!$B6,0)</f>
      </c>
      <c r="M13" s="9">
        <f>IF('Data Sheet'!$B6&gt;0,'Profit &amp; Loss'!M12/'Data Sheet'!$B6,0)</f>
      </c>
      <c r="N13" s="9">
        <f>IF('Data Sheet'!$B6&gt;0,'Profit &amp; Loss'!N12/'Data Sheet'!$B6,0)</f>
      </c>
    </row>
    <row r="14" spans="1:14" x14ac:dyDescent="0.2">
      <c r="A14" s="6" t="s">
        <v>16</v>
      </c>
      <c r="B14" s="9" t="str">
        <f>IF(B15&gt;0,B15/B13,"")</f>
      </c>
      <c r="C14" s="9" t="str">
        <f t="shared" ref="C14:K14" si="2">IF(C15&gt;0,C15/C13,"")</f>
      </c>
      <c r="D14" s="9" t="str">
        <f t="shared" si="2"/>
      </c>
      <c r="E14" s="9" t="str">
        <f t="shared" si="2"/>
      </c>
      <c r="F14" s="9" t="str">
        <f t="shared" si="2"/>
      </c>
      <c r="G14" s="9" t="str">
        <f t="shared" si="2"/>
      </c>
      <c r="H14" s="9" t="str">
        <f t="shared" si="2"/>
      </c>
      <c r="I14" s="9" t="str">
        <f t="shared" si="2"/>
      </c>
      <c r="J14" s="9" t="str">
        <f t="shared" si="2"/>
      </c>
      <c r="K14" s="9" t="str">
        <f t="shared" si="2"/>
      </c>
      <c r="L14" s="9">
        <f t="shared" ref="L14" si="3">IF(L13&gt;0,L15/L13,0)</f>
      </c>
      <c r="M14" s="9">
        <f>M25</f>
      </c>
      <c r="N14" s="9">
        <f>N25</f>
      </c>
    </row>
    <row r="15" spans="1:14" s="8" customFormat="1" x14ac:dyDescent="0.2">
      <c r="A15" s="8" t="s">
        <v>58</v>
      </c>
      <c r="B15" s="1">
        <f>'Data Sheet'!B90</f>
      </c>
      <c r="C15" s="1">
        <f>'Data Sheet'!C90</f>
      </c>
      <c r="D15" s="1">
        <f>'Data Sheet'!D90</f>
      </c>
      <c r="E15" s="1">
        <f>'Data Sheet'!E90</f>
      </c>
      <c r="F15" s="1">
        <f>'Data Sheet'!F90</f>
      </c>
      <c r="G15" s="1">
        <f>'Data Sheet'!G90</f>
      </c>
      <c r="H15" s="1">
        <f>'Data Sheet'!H90</f>
      </c>
      <c r="I15" s="1">
        <f>'Data Sheet'!I90</f>
      </c>
      <c r="J15" s="1">
        <f>'Data Sheet'!J90</f>
      </c>
      <c r="K15" s="1">
        <f>'Data Sheet'!K90</f>
      </c>
      <c r="L15" s="1">
        <f>'Data Sheet'!B8</f>
      </c>
      <c r="M15" s="12">
        <f>M13*M14</f>
      </c>
      <c r="N15" s="13">
        <f>N13*N14</f>
      </c>
    </row>
    <row r="17" spans="1:14" s="8" customFormat="1" x14ac:dyDescent="0.2">
      <c r="A17" s="8" t="s">
        <v>15</v>
      </c>
    </row>
    <row r="18" spans="1:14" x14ac:dyDescent="0.2">
      <c r="A18" s="6" t="s">
        <v>17</v>
      </c>
      <c r="B18" s="7">
        <f>IF('Data Sheet'!B30&gt;0, 'Data Sheet'!B31/'Data Sheet'!B30, 0)</f>
      </c>
      <c r="C18" s="7">
        <f>IF('Data Sheet'!C30&gt;0, 'Data Sheet'!C31/'Data Sheet'!C30, 0)</f>
      </c>
      <c r="D18" s="7">
        <f>IF('Data Sheet'!D30&gt;0, 'Data Sheet'!D31/'Data Sheet'!D30, 0)</f>
      </c>
      <c r="E18" s="7">
        <f>IF('Data Sheet'!E30&gt;0, 'Data Sheet'!E31/'Data Sheet'!E30, 0)</f>
      </c>
      <c r="F18" s="7">
        <f>IF('Data Sheet'!F30&gt;0, 'Data Sheet'!F31/'Data Sheet'!F30, 0)</f>
      </c>
      <c r="G18" s="7">
        <f>IF('Data Sheet'!G30&gt;0, 'Data Sheet'!G31/'Data Sheet'!G30, 0)</f>
      </c>
      <c r="H18" s="7">
        <f>IF('Data Sheet'!H30&gt;0, 'Data Sheet'!H31/'Data Sheet'!H30, 0)</f>
      </c>
      <c r="I18" s="7">
        <f>IF('Data Sheet'!I30&gt;0, 'Data Sheet'!I31/'Data Sheet'!I30, 0)</f>
      </c>
      <c r="J18" s="7">
        <f>IF('Data Sheet'!J30&gt;0, 'Data Sheet'!J31/'Data Sheet'!J30, 0)</f>
      </c>
      <c r="K18" s="7">
        <f>IF('Data Sheet'!K30&gt;0, 'Data Sheet'!K31/'Data Sheet'!K30, 0)</f>
      </c>
    </row>
    <row r="19" spans="1:14" x14ac:dyDescent="0.2">
      <c r="A19" s="6" t="s">
        <v>18</v>
      </c>
      <c r="B19" s="7">
        <f t="shared" ref="B19:L19" si="4">IF(B6&gt;0,B6/B4,0)</f>
      </c>
      <c r="C19" s="7">
        <f t="shared" ref="C19:K19" si="5">IF(C6&gt;0,C6/C4,0)</f>
      </c>
      <c r="D19" s="7">
        <f t="shared" si="5"/>
      </c>
      <c r="E19" s="7">
        <f t="shared" si="5"/>
      </c>
      <c r="F19" s="7">
        <f t="shared" si="5"/>
      </c>
      <c r="G19" s="7">
        <f t="shared" si="5"/>
      </c>
      <c r="H19" s="7">
        <f t="shared" si="5"/>
      </c>
      <c r="I19" s="7">
        <f t="shared" si="5"/>
      </c>
      <c r="J19" s="7">
        <f t="shared" si="5"/>
      </c>
      <c r="K19" s="7">
        <f t="shared" si="5"/>
      </c>
      <c r="L19" s="7">
        <f t="shared" si="4"/>
      </c>
    </row>
    <row r="20" spans="1:14" x14ac:dyDescent="0.2">
      <c r="B20" s="7"/>
      <c r="C20" s="7"/>
      <c r="D20" s="7"/>
      <c r="E20" s="7"/>
      <c r="F20" s="7"/>
      <c r="G20" s="7"/>
      <c r="H20" s="7"/>
      <c r="I20" s="7"/>
      <c r="J20" s="7"/>
      <c r="K20" s="7"/>
      <c r="L20" s="7"/>
    </row>
    <row r="21" spans="1:14" x14ac:dyDescent="0.2">
      <c r="B21" s="7"/>
      <c r="C21" s="7"/>
      <c r="D21" s="7"/>
      <c r="E21" s="7"/>
      <c r="F21" s="7"/>
      <c r="G21" s="7"/>
      <c r="H21" s="7"/>
      <c r="I21" s="7"/>
      <c r="J21" s="7"/>
      <c r="K21" s="7"/>
      <c r="L21" s="7"/>
    </row>
    <row r="22" spans="1:14" s="2" customFormat="1" x14ac:dyDescent="0.2">
      <c r="A22" s="15"/>
      <c r="B22" s="16"/>
      <c r="C22" s="16"/>
      <c r="D22" s="16"/>
      <c r="E22" s="16"/>
      <c r="F22" s="16"/>
      <c r="G22" s="16" t="s">
        <v>19</v>
      </c>
      <c r="H22" s="16" t="s">
        <v>65</v>
      </c>
      <c r="I22" s="16" t="s">
        <v>66</v>
      </c>
      <c r="J22" s="16" t="s">
        <v>67</v>
      </c>
      <c r="K22" s="16" t="s">
        <v>68</v>
      </c>
      <c r="L22" s="17" t="s">
        <v>69</v>
      </c>
      <c r="M22" s="17" t="s">
        <v>20</v>
      </c>
      <c r="N22" s="17" t="s">
        <v>21</v>
      </c>
    </row>
    <row r="23" spans="1:14" s="8" customFormat="1" x14ac:dyDescent="0.2">
      <c r="A23" s="6"/>
      <c r="B23" s="6"/>
      <c r="C23" s="6"/>
      <c r="D23" s="6"/>
      <c r="E23" s="6"/>
      <c r="F23" s="6"/>
      <c r="G23" s="6" t="s">
        <v>22</v>
      </c>
      <c r="H23" s="7" t="str">
        <f>IF(B4=0,"",POWER($K4/B4,1/9)-1)</f>
      </c>
      <c r="I23" s="7" t="str">
        <f>IF(D4=0,"",POWER($K4/D4,1/7)-1)</f>
      </c>
      <c r="J23" s="7" t="str">
        <f>IF(F4=0,"",POWER($K4/F4,1/5)-1)</f>
      </c>
      <c r="K23" s="7" t="str">
        <f>IF(H4=0,"",POWER($K4/H4, 1/3)-1)</f>
      </c>
      <c r="L23" s="7" t="str">
        <f>IF(ISERROR(MAX(IF(J4=0,"",(K4-J4)/J4),IF(K4=0,"",(L4-K4)/K4))),"",MAX(IF(J4=0,"",(K4-J4)/J4),IF(K4=0,"",(L4-K4)/K4)))</f>
      </c>
      <c r="M23" s="22">
        <f>MAX(K23:L23)</f>
      </c>
      <c r="N23" s="22">
        <f>MIN(H23:L23)</f>
      </c>
    </row>
    <row r="24" spans="1:14" x14ac:dyDescent="0.2">
      <c r="G24" s="6" t="s">
        <v>18</v>
      </c>
      <c r="H24" s="7" t="str">
        <f>IF(SUM(B4:$K$4)=0,"",SUMPRODUCT(B19:$K$19,B4:$K$4)/SUM(B4:$K$4))</f>
      </c>
      <c r="I24" s="7" t="str">
        <f>IF(SUM(E4:$K$4)=0,"",SUMPRODUCT(E19:$K$19,E4:$K$4)/SUM(E4:$K$4))</f>
      </c>
      <c r="J24" s="7" t="str">
        <f>IF(SUM(G4:$K$4)=0,"",SUMPRODUCT(G19:$K$19,G4:$K$4)/SUM(G4:$K$4))</f>
      </c>
      <c r="K24" s="7" t="str">
        <f>IF(SUM(I4:$K$4)=0, "", SUMPRODUCT(I19:$K$19,I4:$K$4)/SUM(I4:$K$4))</f>
      </c>
      <c r="L24" s="7">
        <f>L19</f>
      </c>
      <c r="M24" s="22">
        <f>MAX(K24:L24)</f>
      </c>
      <c r="N24" s="22">
        <f>MIN(H24:L24)</f>
      </c>
    </row>
    <row r="25" spans="1:14" x14ac:dyDescent="0.2">
      <c r="G25" s="6" t="s">
        <v>23</v>
      </c>
      <c r="H25" s="9" t="str">
        <f>IF(ISERROR(AVERAGEIF(B14:$L14,"&gt;0")),"",AVERAGEIF(B14:$L14,"&gt;0"))</f>
      </c>
      <c r="I25" s="9" t="str">
        <f>IF(ISERROR(AVERAGEIF(E14:$L14,"&gt;0")),"",AVERAGEIF(E14:$L14,"&gt;0"))</f>
      </c>
      <c r="J25" s="9" t="str">
        <f>IF(ISERROR(AVERAGEIF(G14:$L14,"&gt;0")),"",AVERAGEIF(G14:$L14,"&gt;0"))</f>
      </c>
      <c r="K25" s="9" t="str">
        <f>IF(ISERROR(AVERAGEIF(I14:$L14,"&gt;0")),"",AVERAGEIF(I14:$L14,"&gt;0"))</f>
      </c>
      <c r="L25" s="9">
        <f>L14</f>
      </c>
      <c r="M25" s="1">
        <f>MAX(K25:L25)</f>
      </c>
      <c r="N25" s="1">
        <f>MIN(H25:L25)</f>
      </c>
    </row>
  </sheetData>
  <hyperlinks>
    <hyperlink ref="M1" r:id="rId1" xr:uid="{00000000-0004-0000-0000-000000000000}"/>
  </hyperlinks>
  <printOptions gridLines="1"/>
  <pageMargins left="0.7" right="0.7" top="0.75" bottom="0.75" header="0.3" footer="0.3"/>
  <pageSetup paperSize="9" orientation="landscape" horizontalDpi="300" verticalDpi="300" r:id="rId2"/>
  <tableParts count="1">
    <tablePart r:id="rId3"/>
  </tableParts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sheetPr codeName="Sheet4">
    <pageSetUpPr fitToPage="1"/>
  </sheetPr>
  <dimension ref="A1:K22"/>
  <sheetViews>
    <sheetView zoomScale="150" workbookViewId="0">
      <pane xSplit="1" ySplit="3" topLeftCell="D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0.6640625" style="6" customWidth="1"/>
    <col min="2" max="11" width="13.5" style="6" bestFit="1" customWidth="1"/>
    <col min="12" max="16384" width="8.83203125" style="6"/>
  </cols>
  <sheetData>
    <row r="1" spans="1:11" s="8" customFormat="1" x14ac:dyDescent="0.2">
      <c r="A1" s="8" t="str">
        <f>'Profit &amp; Loss'!A1</f>
      </c>
      <c r="E1" t="str">
        <f>UPDATE</f>
      </c>
      <c r="J1" s="4" t="s">
        <v>1</v>
      </c>
      <c r="K1" s="4"/>
    </row>
    <row r="3" spans="1:11" s="2" customFormat="1" x14ac:dyDescent="0.2">
      <c r="A3" s="15" t="s">
        <v>2</v>
      </c>
      <c r="B3" s="16">
        <f>'Data Sheet'!B41</f>
      </c>
      <c r="C3" s="16">
        <f>'Data Sheet'!C41</f>
      </c>
      <c r="D3" s="16">
        <f>'Data Sheet'!D41</f>
      </c>
      <c r="E3" s="16">
        <f>'Data Sheet'!E41</f>
      </c>
      <c r="F3" s="16">
        <f>'Data Sheet'!F41</f>
      </c>
      <c r="G3" s="16">
        <f>'Data Sheet'!G41</f>
      </c>
      <c r="H3" s="16">
        <f>'Data Sheet'!H41</f>
      </c>
      <c r="I3" s="16">
        <f>'Data Sheet'!I41</f>
      </c>
      <c r="J3" s="16">
        <f>'Data Sheet'!J41</f>
      </c>
      <c r="K3" s="16">
        <f>'Data Sheet'!K41</f>
      </c>
    </row>
    <row r="4" spans="1:11" s="8" customFormat="1" x14ac:dyDescent="0.2">
      <c r="A4" s="8" t="s">
        <v>6</v>
      </c>
      <c r="B4" s="1">
        <f>'Data Sheet'!B42</f>
      </c>
      <c r="C4" s="1">
        <f>'Data Sheet'!C42</f>
      </c>
      <c r="D4" s="1">
        <f>'Data Sheet'!D42</f>
      </c>
      <c r="E4" s="1">
        <f>'Data Sheet'!E42</f>
      </c>
      <c r="F4" s="1">
        <f>'Data Sheet'!F42</f>
      </c>
      <c r="G4" s="1">
        <f>'Data Sheet'!G42</f>
      </c>
      <c r="H4" s="1">
        <f>'Data Sheet'!H42</f>
      </c>
      <c r="I4" s="1">
        <f>'Data Sheet'!I42</f>
      </c>
      <c r="J4" s="1">
        <f>'Data Sheet'!J42</f>
      </c>
      <c r="K4" s="1">
        <f>'Data Sheet'!K42</f>
      </c>
    </row>
    <row r="5" spans="1:11" x14ac:dyDescent="0.2">
      <c r="A5" s="6" t="s">
        <v>7</v>
      </c>
      <c r="B5" s="9">
        <f>'Data Sheet'!B43</f>
      </c>
      <c r="C5" s="9">
        <f>'Data Sheet'!C43</f>
      </c>
      <c r="D5" s="9">
        <f>'Data Sheet'!D43</f>
      </c>
      <c r="E5" s="9">
        <f>'Data Sheet'!E43</f>
      </c>
      <c r="F5" s="9">
        <f>'Data Sheet'!F43</f>
      </c>
      <c r="G5" s="9">
        <f>'Data Sheet'!G43</f>
      </c>
      <c r="H5" s="9">
        <f>'Data Sheet'!H43</f>
      </c>
      <c r="I5" s="9">
        <f>'Data Sheet'!I43</f>
      </c>
      <c r="J5" s="9">
        <f>'Data Sheet'!J43</f>
      </c>
      <c r="K5" s="9">
        <f>'Data Sheet'!K43</f>
      </c>
    </row>
    <row r="6" spans="1:11" s="8" customFormat="1" x14ac:dyDescent="0.2">
      <c r="A6" s="8" t="s">
        <v>8</v>
      </c>
      <c r="B6" s="1">
        <f>'Data Sheet'!B50</f>
      </c>
      <c r="C6" s="1">
        <f>'Data Sheet'!C50</f>
      </c>
      <c r="D6" s="1">
        <f>'Data Sheet'!D50</f>
      </c>
      <c r="E6" s="1">
        <f>'Data Sheet'!E50</f>
      </c>
      <c r="F6" s="1">
        <f>'Data Sheet'!F50</f>
      </c>
      <c r="G6" s="1">
        <f>'Data Sheet'!G50</f>
      </c>
      <c r="H6" s="1">
        <f>'Data Sheet'!H50</f>
      </c>
      <c r="I6" s="1">
        <f>'Data Sheet'!I50</f>
      </c>
      <c r="J6" s="1">
        <f>'Data Sheet'!J50</f>
      </c>
      <c r="K6" s="1">
        <f>'Data Sheet'!K50</f>
      </c>
    </row>
    <row r="7" spans="1:11" x14ac:dyDescent="0.2">
      <c r="A7" s="6" t="s">
        <v>9</v>
      </c>
      <c r="B7" s="9">
        <f>'Data Sheet'!B44</f>
      </c>
      <c r="C7" s="9">
        <f>'Data Sheet'!C44</f>
      </c>
      <c r="D7" s="9">
        <f>'Data Sheet'!D44</f>
      </c>
      <c r="E7" s="9">
        <f>'Data Sheet'!E44</f>
      </c>
      <c r="F7" s="9">
        <f>'Data Sheet'!F44</f>
      </c>
      <c r="G7" s="9">
        <f>'Data Sheet'!G44</f>
      </c>
      <c r="H7" s="9">
        <f>'Data Sheet'!H44</f>
      </c>
      <c r="I7" s="9">
        <f>'Data Sheet'!I44</f>
      </c>
      <c r="J7" s="9">
        <f>'Data Sheet'!J44</f>
      </c>
      <c r="K7" s="9">
        <f>'Data Sheet'!K44</f>
      </c>
    </row>
    <row r="8" spans="1:11" x14ac:dyDescent="0.2">
      <c r="A8" s="6" t="s">
        <v>10</v>
      </c>
      <c r="B8" s="9">
        <f>'Data Sheet'!B45</f>
      </c>
      <c r="C8" s="9">
        <f>'Data Sheet'!C45</f>
      </c>
      <c r="D8" s="9">
        <f>'Data Sheet'!D45</f>
      </c>
      <c r="E8" s="9">
        <f>'Data Sheet'!E45</f>
      </c>
      <c r="F8" s="9">
        <f>'Data Sheet'!F45</f>
      </c>
      <c r="G8" s="9">
        <f>'Data Sheet'!G45</f>
      </c>
      <c r="H8" s="9">
        <f>'Data Sheet'!H45</f>
      </c>
      <c r="I8" s="9">
        <f>'Data Sheet'!I45</f>
      </c>
      <c r="J8" s="9">
        <f>'Data Sheet'!J45</f>
      </c>
      <c r="K8" s="9">
        <f>'Data Sheet'!K45</f>
      </c>
    </row>
    <row r="9" spans="1:11" x14ac:dyDescent="0.2">
      <c r="A9" s="6" t="s">
        <v>11</v>
      </c>
      <c r="B9" s="9">
        <f>'Data Sheet'!B46</f>
      </c>
      <c r="C9" s="9">
        <f>'Data Sheet'!C46</f>
      </c>
      <c r="D9" s="9">
        <f>'Data Sheet'!D46</f>
      </c>
      <c r="E9" s="9">
        <f>'Data Sheet'!E46</f>
      </c>
      <c r="F9" s="9">
        <f>'Data Sheet'!F46</f>
      </c>
      <c r="G9" s="9">
        <f>'Data Sheet'!G46</f>
      </c>
      <c r="H9" s="9">
        <f>'Data Sheet'!H46</f>
      </c>
      <c r="I9" s="9">
        <f>'Data Sheet'!I46</f>
      </c>
      <c r="J9" s="9">
        <f>'Data Sheet'!J46</f>
      </c>
      <c r="K9" s="9">
        <f>'Data Sheet'!K46</f>
      </c>
    </row>
    <row r="10" spans="1:11" x14ac:dyDescent="0.2">
      <c r="A10" s="6" t="s">
        <v>12</v>
      </c>
      <c r="B10" s="9">
        <f>'Data Sheet'!B47</f>
      </c>
      <c r="C10" s="9">
        <f>'Data Sheet'!C47</f>
      </c>
      <c r="D10" s="9">
        <f>'Data Sheet'!D47</f>
      </c>
      <c r="E10" s="9">
        <f>'Data Sheet'!E47</f>
      </c>
      <c r="F10" s="9">
        <f>'Data Sheet'!F47</f>
      </c>
      <c r="G10" s="9">
        <f>'Data Sheet'!G47</f>
      </c>
      <c r="H10" s="9">
        <f>'Data Sheet'!H47</f>
      </c>
      <c r="I10" s="9">
        <f>'Data Sheet'!I47</f>
      </c>
      <c r="J10" s="9">
        <f>'Data Sheet'!J47</f>
      </c>
      <c r="K10" s="9">
        <f>'Data Sheet'!K47</f>
      </c>
    </row>
    <row r="11" spans="1:11" x14ac:dyDescent="0.2">
      <c r="A11" s="6" t="s">
        <v>13</v>
      </c>
      <c r="B11" s="9">
        <f>'Data Sheet'!B48</f>
      </c>
      <c r="C11" s="9">
        <f>'Data Sheet'!C48</f>
      </c>
      <c r="D11" s="9">
        <f>'Data Sheet'!D48</f>
      </c>
      <c r="E11" s="9">
        <f>'Data Sheet'!E48</f>
      </c>
      <c r="F11" s="9">
        <f>'Data Sheet'!F48</f>
      </c>
      <c r="G11" s="9">
        <f>'Data Sheet'!G48</f>
      </c>
      <c r="H11" s="9">
        <f>'Data Sheet'!H48</f>
      </c>
      <c r="I11" s="9">
        <f>'Data Sheet'!I48</f>
      </c>
      <c r="J11" s="9">
        <f>'Data Sheet'!J48</f>
      </c>
      <c r="K11" s="9">
        <f>'Data Sheet'!K48</f>
      </c>
    </row>
    <row r="12" spans="1:11" s="8" customFormat="1" x14ac:dyDescent="0.2">
      <c r="A12" s="8" t="s">
        <v>14</v>
      </c>
      <c r="B12" s="1">
        <f>'Data Sheet'!B49</f>
      </c>
      <c r="C12" s="1">
        <f>'Data Sheet'!C49</f>
      </c>
      <c r="D12" s="1">
        <f>'Data Sheet'!D49</f>
      </c>
      <c r="E12" s="1">
        <f>'Data Sheet'!E49</f>
      </c>
      <c r="F12" s="1">
        <f>'Data Sheet'!F49</f>
      </c>
      <c r="G12" s="1">
        <f>'Data Sheet'!G49</f>
      </c>
      <c r="H12" s="1">
        <f>'Data Sheet'!H49</f>
      </c>
      <c r="I12" s="1">
        <f>'Data Sheet'!I49</f>
      </c>
      <c r="J12" s="1">
        <f>'Data Sheet'!J49</f>
      </c>
      <c r="K12" s="1">
        <f>'Data Sheet'!K49</f>
      </c>
    </row>
    <row r="14" spans="1:11" s="8" customFormat="1" x14ac:dyDescent="0.2">
      <c r="A14" s="2" t="s">
        <v>18</v>
      </c>
      <c r="B14" s="14" t="str">
        <f>IF(B4&gt;0,B6/B4,"")</f>
      </c>
      <c r="C14" s="14" t="str">
        <f t="shared" ref="C14:K14" si="0">IF(C4&gt;0,C6/C4,"")</f>
      </c>
      <c r="D14" s="14" t="str">
        <f t="shared" si="0"/>
      </c>
      <c r="E14" s="14" t="str">
        <f t="shared" si="0"/>
      </c>
      <c r="F14" s="14" t="str">
        <f t="shared" si="0"/>
      </c>
      <c r="G14" s="14" t="str">
        <f t="shared" si="0"/>
      </c>
      <c r="H14" s="14" t="str">
        <f t="shared" si="0"/>
      </c>
      <c r="I14" s="14" t="str">
        <f t="shared" si="0"/>
      </c>
      <c r="J14" s="14" t="str">
        <f t="shared" si="0"/>
      </c>
      <c r="K14" s="14" t="str">
        <f t="shared" si="0"/>
      </c>
    </row>
    <row r="22" s="30" customFormat="1" x14ac:dyDescent="0.2"/>
  </sheetData>
  <hyperlinks>
    <hyperlink ref="J1" r:id="rId1" xr:uid="{00000000-0004-0000-0100-000000000000}"/>
  </hyperlinks>
  <printOptions gridLines="1"/>
  <pageMargins left="0.7" right="0.7" top="0.75" bottom="0.75" header="0.3" footer="0.3"/>
  <pageSetup paperSize="9" scale="83" orientation="landscape" horizontalDpi="300" verticalDpi="300" r:id="rId2"/>
  <tableParts count="1">
    <tablePart r:id="rId3"/>
  </tableParts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sheetPr codeName="Sheet2">
    <pageSetUpPr fitToPage="1"/>
  </sheetPr>
  <dimension ref="A1:K25"/>
  <sheetViews>
    <sheetView zoomScale="125" workbookViewId="0">
      <pane xSplit="1" ySplit="3" topLeftCell="E4" activePane="bottomRight" state="frozen"/>
      <selection activeCell="C4" sqref="C4"/>
      <selection pane="topRight" activeCell="C4" sqref="C4"/>
      <selection pane="bottomLeft" activeCell="C4" sqref="C4"/>
      <selection pane="bottomRight" activeCell="K24" sqref="K24"/>
    </sheetView>
  </sheetViews>
  <sheetFormatPr baseColWidth="10" defaultColWidth="8.83203125" defaultRowHeight="15" x14ac:dyDescent="0.2"/>
  <cols>
    <col min="1" max="1" width="22.83203125" style="11" bestFit="1" customWidth="1"/>
    <col min="2" max="2" width="13.5" style="11" customWidth="1"/>
    <col min="3" max="11" width="15.5" style="11" customWidth="1"/>
    <col min="12" max="16384" width="8.83203125" style="11"/>
  </cols>
  <sheetData>
    <row r="1" spans="1:11" s="8" customFormat="1" x14ac:dyDescent="0.2">
      <c r="A1" s="8" t="str">
        <f>'Profit &amp; Loss'!A1</f>
      </c>
      <c r="E1" t="str">
        <f>UPDATE</f>
      </c>
      <c r="G1"/>
      <c r="J1" s="4" t="s">
        <v>1</v>
      </c>
      <c r="K1" s="4"/>
    </row>
    <row r="2" spans="1:11" x14ac:dyDescent="0.2">
      <c r="G2" s="8"/>
      <c r="H2" s="8"/>
    </row>
    <row r="3" spans="1:11" s="18" customFormat="1" x14ac:dyDescent="0.2">
      <c r="A3" s="15" t="s">
        <v>2</v>
      </c>
      <c r="B3" s="16">
        <f>'Data Sheet'!B56</f>
      </c>
      <c r="C3" s="16">
        <f>'Data Sheet'!C56</f>
      </c>
      <c r="D3" s="16">
        <f>'Data Sheet'!D56</f>
      </c>
      <c r="E3" s="16">
        <f>'Data Sheet'!E56</f>
      </c>
      <c r="F3" s="16">
        <f>'Data Sheet'!F56</f>
      </c>
      <c r="G3" s="16">
        <f>'Data Sheet'!G56</f>
      </c>
      <c r="H3" s="16">
        <f>'Data Sheet'!H56</f>
      </c>
      <c r="I3" s="16">
        <f>'Data Sheet'!I56</f>
      </c>
      <c r="J3" s="16">
        <f>'Data Sheet'!J56</f>
      </c>
      <c r="K3" s="16">
        <f>'Data Sheet'!K56</f>
      </c>
    </row>
    <row r="4" spans="1:11" x14ac:dyDescent="0.2">
      <c r="A4" s="6" t="s">
        <v>24</v>
      </c>
      <c r="B4" s="19">
        <f>'Data Sheet'!B57</f>
      </c>
      <c r="C4" s="19">
        <f>'Data Sheet'!C57</f>
      </c>
      <c r="D4" s="19">
        <f>'Data Sheet'!D57</f>
      </c>
      <c r="E4" s="19">
        <f>'Data Sheet'!E57</f>
      </c>
      <c r="F4" s="19">
        <f>'Data Sheet'!F57</f>
      </c>
      <c r="G4" s="19">
        <f>'Data Sheet'!G57</f>
      </c>
      <c r="H4" s="19">
        <f>'Data Sheet'!H57</f>
      </c>
      <c r="I4" s="19">
        <f>'Data Sheet'!I57</f>
      </c>
      <c r="J4" s="19">
        <f>'Data Sheet'!J57</f>
      </c>
      <c r="K4" s="19">
        <f>'Data Sheet'!K57</f>
      </c>
    </row>
    <row r="5" spans="1:11" s="6" customFormat="1" x14ac:dyDescent="0.2">
      <c r="A5" s="6" t="s">
        <v>25</v>
      </c>
      <c r="B5" s="19">
        <f>'Data Sheet'!B58</f>
      </c>
      <c r="C5" s="19">
        <f>'Data Sheet'!C58</f>
      </c>
      <c r="D5" s="19">
        <f>'Data Sheet'!D58</f>
      </c>
      <c r="E5" s="19">
        <f>'Data Sheet'!E58</f>
      </c>
      <c r="F5" s="19">
        <f>'Data Sheet'!F58</f>
      </c>
      <c r="G5" s="19">
        <f>'Data Sheet'!G58</f>
      </c>
      <c r="H5" s="19">
        <f>'Data Sheet'!H58</f>
      </c>
      <c r="I5" s="19">
        <f>'Data Sheet'!I58</f>
      </c>
      <c r="J5" s="19">
        <f>'Data Sheet'!J58</f>
      </c>
      <c r="K5" s="19">
        <f>'Data Sheet'!K58</f>
      </c>
    </row>
    <row r="6" spans="1:11" x14ac:dyDescent="0.2">
      <c r="A6" s="11" t="s">
        <v>71</v>
      </c>
      <c r="B6" s="19">
        <f>'Data Sheet'!B59</f>
      </c>
      <c r="C6" s="19">
        <f>'Data Sheet'!C59</f>
      </c>
      <c r="D6" s="19">
        <f>'Data Sheet'!D59</f>
      </c>
      <c r="E6" s="19">
        <f>'Data Sheet'!E59</f>
      </c>
      <c r="F6" s="19">
        <f>'Data Sheet'!F59</f>
      </c>
      <c r="G6" s="19">
        <f>'Data Sheet'!G59</f>
      </c>
      <c r="H6" s="19">
        <f>'Data Sheet'!H59</f>
      </c>
      <c r="I6" s="19">
        <f>'Data Sheet'!I59</f>
      </c>
      <c r="J6" s="19">
        <f>'Data Sheet'!J59</f>
      </c>
      <c r="K6" s="19">
        <f>'Data Sheet'!K59</f>
      </c>
    </row>
    <row r="7" spans="1:11" s="6" customFormat="1" x14ac:dyDescent="0.2">
      <c r="A7" s="11" t="s">
        <v>72</v>
      </c>
      <c r="B7" s="19">
        <f>'Data Sheet'!B60</f>
      </c>
      <c r="C7" s="19">
        <f>'Data Sheet'!C60</f>
      </c>
      <c r="D7" s="19">
        <f>'Data Sheet'!D60</f>
      </c>
      <c r="E7" s="19">
        <f>'Data Sheet'!E60</f>
      </c>
      <c r="F7" s="19">
        <f>'Data Sheet'!F60</f>
      </c>
      <c r="G7" s="19">
        <f>'Data Sheet'!G60</f>
      </c>
      <c r="H7" s="19">
        <f>'Data Sheet'!H60</f>
      </c>
      <c r="I7" s="19">
        <f>'Data Sheet'!I60</f>
      </c>
      <c r="J7" s="19">
        <f>'Data Sheet'!J60</f>
      </c>
      <c r="K7" s="19">
        <f>'Data Sheet'!K60</f>
      </c>
    </row>
    <row r="8" spans="1:11" s="8" customFormat="1" x14ac:dyDescent="0.2">
      <c r="A8" s="8" t="s">
        <v>26</v>
      </c>
      <c r="B8" s="20">
        <f>'Data Sheet'!B61</f>
      </c>
      <c r="C8" s="20">
        <f>'Data Sheet'!C61</f>
      </c>
      <c r="D8" s="20">
        <f>'Data Sheet'!D61</f>
      </c>
      <c r="E8" s="20">
        <f>'Data Sheet'!E61</f>
      </c>
      <c r="F8" s="20">
        <f>'Data Sheet'!F61</f>
      </c>
      <c r="G8" s="20">
        <f>'Data Sheet'!G61</f>
      </c>
      <c r="H8" s="20">
        <f>'Data Sheet'!H61</f>
      </c>
      <c r="I8" s="20">
        <f>'Data Sheet'!I61</f>
      </c>
      <c r="J8" s="20">
        <f>'Data Sheet'!J61</f>
      </c>
      <c r="K8" s="20">
        <f>'Data Sheet'!K61</f>
      </c>
    </row>
    <row r="9" spans="1:11" s="8" customFormat="1" x14ac:dyDescent="0.2">
      <c r="B9" s="20"/>
      <c r="C9" s="20"/>
      <c r="D9" s="20"/>
      <c r="E9" s="20"/>
      <c r="F9" s="20"/>
      <c r="G9" s="20"/>
      <c r="H9" s="20"/>
      <c r="I9" s="20"/>
      <c r="J9" s="20"/>
      <c r="K9" s="20"/>
    </row>
    <row r="10" spans="1:11" x14ac:dyDescent="0.2">
      <c r="A10" s="6" t="s">
        <v>27</v>
      </c>
      <c r="B10" s="19">
        <f>'Data Sheet'!B62</f>
      </c>
      <c r="C10" s="19">
        <f>'Data Sheet'!C62</f>
      </c>
      <c r="D10" s="19">
        <f>'Data Sheet'!D62</f>
      </c>
      <c r="E10" s="19">
        <f>'Data Sheet'!E62</f>
      </c>
      <c r="F10" s="19">
        <f>'Data Sheet'!F62</f>
      </c>
      <c r="G10" s="19">
        <f>'Data Sheet'!G62</f>
      </c>
      <c r="H10" s="19">
        <f>'Data Sheet'!H62</f>
      </c>
      <c r="I10" s="19">
        <f>'Data Sheet'!I62</f>
      </c>
      <c r="J10" s="19">
        <f>'Data Sheet'!J62</f>
      </c>
      <c r="K10" s="19">
        <f>'Data Sheet'!K62</f>
      </c>
    </row>
    <row r="11" spans="1:11" x14ac:dyDescent="0.2">
      <c r="A11" s="6" t="s">
        <v>28</v>
      </c>
      <c r="B11" s="19">
        <f>'Data Sheet'!B63</f>
      </c>
      <c r="C11" s="19">
        <f>'Data Sheet'!C63</f>
      </c>
      <c r="D11" s="19">
        <f>'Data Sheet'!D63</f>
      </c>
      <c r="E11" s="19">
        <f>'Data Sheet'!E63</f>
      </c>
      <c r="F11" s="19">
        <f>'Data Sheet'!F63</f>
      </c>
      <c r="G11" s="19">
        <f>'Data Sheet'!G63</f>
      </c>
      <c r="H11" s="19">
        <f>'Data Sheet'!H63</f>
      </c>
      <c r="I11" s="19">
        <f>'Data Sheet'!I63</f>
      </c>
      <c r="J11" s="19">
        <f>'Data Sheet'!J63</f>
      </c>
      <c r="K11" s="19">
        <f>'Data Sheet'!K63</f>
      </c>
    </row>
    <row r="12" spans="1:11" x14ac:dyDescent="0.2">
      <c r="A12" s="6" t="s">
        <v>29</v>
      </c>
      <c r="B12" s="19">
        <f>'Data Sheet'!B64</f>
      </c>
      <c r="C12" s="19">
        <f>'Data Sheet'!C64</f>
      </c>
      <c r="D12" s="19">
        <f>'Data Sheet'!D64</f>
      </c>
      <c r="E12" s="19">
        <f>'Data Sheet'!E64</f>
      </c>
      <c r="F12" s="19">
        <f>'Data Sheet'!F64</f>
      </c>
      <c r="G12" s="19">
        <f>'Data Sheet'!G64</f>
      </c>
      <c r="H12" s="19">
        <f>'Data Sheet'!H64</f>
      </c>
      <c r="I12" s="19">
        <f>'Data Sheet'!I64</f>
      </c>
      <c r="J12" s="19">
        <f>'Data Sheet'!J64</f>
      </c>
      <c r="K12" s="19">
        <f>'Data Sheet'!K64</f>
      </c>
    </row>
    <row r="13" spans="1:11" x14ac:dyDescent="0.2">
      <c r="A13" s="11" t="s">
        <v>73</v>
      </c>
      <c r="B13" s="19">
        <f>'Data Sheet'!B65</f>
      </c>
      <c r="C13" s="19">
        <f>'Data Sheet'!C65</f>
      </c>
      <c r="D13" s="19">
        <f>'Data Sheet'!D65</f>
      </c>
      <c r="E13" s="19">
        <f>'Data Sheet'!E65</f>
      </c>
      <c r="F13" s="19">
        <f>'Data Sheet'!F65</f>
      </c>
      <c r="G13" s="19">
        <f>'Data Sheet'!G65</f>
      </c>
      <c r="H13" s="19">
        <f>'Data Sheet'!H65</f>
      </c>
      <c r="I13" s="19">
        <f>'Data Sheet'!I65</f>
      </c>
      <c r="J13" s="19">
        <f>'Data Sheet'!J65</f>
      </c>
      <c r="K13" s="19">
        <f>'Data Sheet'!K65</f>
      </c>
    </row>
    <row r="14" spans="1:11" s="8" customFormat="1" x14ac:dyDescent="0.2">
      <c r="A14" s="8" t="s">
        <v>26</v>
      </c>
      <c r="B14" s="19">
        <f>'Data Sheet'!B66</f>
      </c>
      <c r="C14" s="19">
        <f>'Data Sheet'!C66</f>
      </c>
      <c r="D14" s="19">
        <f>'Data Sheet'!D66</f>
      </c>
      <c r="E14" s="19">
        <f>'Data Sheet'!E66</f>
      </c>
      <c r="F14" s="19">
        <f>'Data Sheet'!F66</f>
      </c>
      <c r="G14" s="19">
        <f>'Data Sheet'!G66</f>
      </c>
      <c r="H14" s="19">
        <f>'Data Sheet'!H66</f>
      </c>
      <c r="I14" s="19">
        <f>'Data Sheet'!I66</f>
      </c>
      <c r="J14" s="19">
        <f>'Data Sheet'!J66</f>
      </c>
      <c r="K14" s="19">
        <f>'Data Sheet'!K66</f>
      </c>
    </row>
    <row r="15" spans="1:11" x14ac:dyDescent="0.2">
      <c r="A15" s="6"/>
      <c r="B15" s="21"/>
      <c r="C15" s="21"/>
      <c r="D15" s="21"/>
      <c r="E15" s="21"/>
      <c r="F15" s="21"/>
      <c r="G15" s="21"/>
      <c r="H15" s="21"/>
      <c r="I15" s="21"/>
      <c r="J15" s="21"/>
      <c r="K15" s="21"/>
    </row>
    <row r="16" spans="1:11" x14ac:dyDescent="0.2">
      <c r="A16" s="29" t="s">
        <v>30</v>
      </c>
      <c r="B16" s="21">
        <f>B13-B7</f>
      </c>
      <c r="C16" s="21">
        <f t="shared" ref="C16:K16" si="0">C13-C7</f>
      </c>
      <c r="D16" s="21">
        <f t="shared" si="0"/>
      </c>
      <c r="E16" s="21">
        <f t="shared" si="0"/>
      </c>
      <c r="F16" s="21">
        <f t="shared" si="0"/>
      </c>
      <c r="G16" s="21">
        <f t="shared" si="0"/>
      </c>
      <c r="H16" s="21">
        <f t="shared" si="0"/>
      </c>
      <c r="I16" s="21">
        <f t="shared" si="0"/>
      </c>
      <c r="J16" s="21">
        <f t="shared" si="0"/>
      </c>
      <c r="K16" s="21">
        <f t="shared" si="0"/>
      </c>
    </row>
    <row r="17" spans="1:11" x14ac:dyDescent="0.2">
      <c r="A17" s="11" t="s">
        <v>44</v>
      </c>
      <c r="B17" s="21">
        <f>'Data Sheet'!B67</f>
      </c>
      <c r="C17" s="21">
        <f>'Data Sheet'!C67</f>
      </c>
      <c r="D17" s="21">
        <f>'Data Sheet'!D67</f>
      </c>
      <c r="E17" s="21">
        <f>'Data Sheet'!E67</f>
      </c>
      <c r="F17" s="21">
        <f>'Data Sheet'!F67</f>
      </c>
      <c r="G17" s="21">
        <f>'Data Sheet'!G67</f>
      </c>
      <c r="H17" s="21">
        <f>'Data Sheet'!H67</f>
      </c>
      <c r="I17" s="21">
        <f>'Data Sheet'!I67</f>
      </c>
      <c r="J17" s="21">
        <f>'Data Sheet'!J67</f>
      </c>
      <c r="K17" s="21">
        <f>'Data Sheet'!K67</f>
      </c>
    </row>
    <row r="18" spans="1:11" x14ac:dyDescent="0.2">
      <c r="A18" s="11" t="s">
        <v>45</v>
      </c>
      <c r="B18" s="21">
        <f>'Data Sheet'!B68</f>
      </c>
      <c r="C18" s="21">
        <f>'Data Sheet'!C68</f>
      </c>
      <c r="D18" s="21">
        <f>'Data Sheet'!D68</f>
      </c>
      <c r="E18" s="21">
        <f>'Data Sheet'!E68</f>
      </c>
      <c r="F18" s="21">
        <f>'Data Sheet'!F68</f>
      </c>
      <c r="G18" s="21">
        <f>'Data Sheet'!G68</f>
      </c>
      <c r="H18" s="21">
        <f>'Data Sheet'!H68</f>
      </c>
      <c r="I18" s="21">
        <f>'Data Sheet'!I68</f>
      </c>
      <c r="J18" s="21">
        <f>'Data Sheet'!J68</f>
      </c>
      <c r="K18" s="21">
        <f>'Data Sheet'!K68</f>
      </c>
    </row>
    <row r="20" spans="1:11" x14ac:dyDescent="0.2">
      <c r="A20" s="11" t="s">
        <v>46</v>
      </c>
      <c r="B20" s="5">
        <f>IF('Profit &amp; Loss'!B4&gt;0,'Balance Sheet'!B17/('Profit &amp; Loss'!B4/365),0)</f>
      </c>
      <c r="C20" s="5">
        <f>IF('Profit &amp; Loss'!C4&gt;0,'Balance Sheet'!C17/('Profit &amp; Loss'!C4/365),0)</f>
      </c>
      <c r="D20" s="5">
        <f>IF('Profit &amp; Loss'!D4&gt;0,'Balance Sheet'!D17/('Profit &amp; Loss'!D4/365),0)</f>
      </c>
      <c r="E20" s="5">
        <f>IF('Profit &amp; Loss'!E4&gt;0,'Balance Sheet'!E17/('Profit &amp; Loss'!E4/365),0)</f>
      </c>
      <c r="F20" s="5">
        <f>IF('Profit &amp; Loss'!F4&gt;0,'Balance Sheet'!F17/('Profit &amp; Loss'!F4/365),0)</f>
      </c>
      <c r="G20" s="5">
        <f>IF('Profit &amp; Loss'!G4&gt;0,'Balance Sheet'!G17/('Profit &amp; Loss'!G4/365),0)</f>
      </c>
      <c r="H20" s="5">
        <f>IF('Profit &amp; Loss'!H4&gt;0,'Balance Sheet'!H17/('Profit &amp; Loss'!H4/365),0)</f>
      </c>
      <c r="I20" s="5">
        <f>IF('Profit &amp; Loss'!I4&gt;0,'Balance Sheet'!I17/('Profit &amp; Loss'!I4/365),0)</f>
      </c>
      <c r="J20" s="5">
        <f>IF('Profit &amp; Loss'!J4&gt;0,'Balance Sheet'!J17/('Profit &amp; Loss'!J4/365),0)</f>
      </c>
      <c r="K20" s="5">
        <f>IF('Profit &amp; Loss'!K4&gt;0,'Balance Sheet'!K17/('Profit &amp; Loss'!K4/365),0)</f>
      </c>
    </row>
    <row r="21" spans="1:11" x14ac:dyDescent="0.2">
      <c r="A21" s="11" t="s">
        <v>47</v>
      </c>
      <c r="B21" s="5">
        <f>IF('Balance Sheet'!B18&gt;0,'Profit &amp; Loss'!B4/'Balance Sheet'!B18,0)</f>
      </c>
      <c r="C21" s="5">
        <f>IF('Balance Sheet'!C18&gt;0,'Profit &amp; Loss'!C4/'Balance Sheet'!C18,0)</f>
      </c>
      <c r="D21" s="5">
        <f>IF('Balance Sheet'!D18&gt;0,'Profit &amp; Loss'!D4/'Balance Sheet'!D18,0)</f>
      </c>
      <c r="E21" s="5">
        <f>IF('Balance Sheet'!E18&gt;0,'Profit &amp; Loss'!E4/'Balance Sheet'!E18,0)</f>
      </c>
      <c r="F21" s="5">
        <f>IF('Balance Sheet'!F18&gt;0,'Profit &amp; Loss'!F4/'Balance Sheet'!F18,0)</f>
      </c>
      <c r="G21" s="5">
        <f>IF('Balance Sheet'!G18&gt;0,'Profit &amp; Loss'!G4/'Balance Sheet'!G18,0)</f>
      </c>
      <c r="H21" s="5">
        <f>IF('Balance Sheet'!H18&gt;0,'Profit &amp; Loss'!H4/'Balance Sheet'!H18,0)</f>
      </c>
      <c r="I21" s="5">
        <f>IF('Balance Sheet'!I18&gt;0,'Profit &amp; Loss'!I4/'Balance Sheet'!I18,0)</f>
      </c>
      <c r="J21" s="5">
        <f>IF('Balance Sheet'!J18&gt;0,'Profit &amp; Loss'!J4/'Balance Sheet'!J18,0)</f>
      </c>
      <c r="K21" s="5">
        <f>IF('Balance Sheet'!K18&gt;0,'Profit &amp; Loss'!K4/'Balance Sheet'!K18,0)</f>
      </c>
    </row>
    <row r="23" spans="1:11" s="8" customFormat="1" x14ac:dyDescent="0.2">
      <c r="A23" s="8" t="s">
        <v>59</v>
      </c>
      <c r="B23" s="14" t="str">
        <f>IF(SUM('Balance Sheet'!B4:B5)&gt;0,'Profit &amp; Loss'!B12/SUM('Balance Sheet'!B4:B5),"")</f>
      </c>
      <c r="C23" s="14" t="str">
        <f>IF(SUM('Balance Sheet'!C4:C5)&gt;0,'Profit &amp; Loss'!C12/SUM('Balance Sheet'!C4:C5),"")</f>
      </c>
      <c r="D23" s="14" t="str">
        <f>IF(SUM('Balance Sheet'!D4:D5)&gt;0,'Profit &amp; Loss'!D12/SUM('Balance Sheet'!D4:D5),"")</f>
      </c>
      <c r="E23" s="14" t="str">
        <f>IF(SUM('Balance Sheet'!E4:E5)&gt;0,'Profit &amp; Loss'!E12/SUM('Balance Sheet'!E4:E5),"")</f>
      </c>
      <c r="F23" s="14" t="str">
        <f>IF(SUM('Balance Sheet'!F4:F5)&gt;0,'Profit &amp; Loss'!F12/SUM('Balance Sheet'!F4:F5),"")</f>
      </c>
      <c r="G23" s="14" t="str">
        <f>IF(SUM('Balance Sheet'!G4:G5)&gt;0,'Profit &amp; Loss'!G12/SUM('Balance Sheet'!G4:G5),"")</f>
      </c>
      <c r="H23" s="14" t="str">
        <f>IF(SUM('Balance Sheet'!H4:H5)&gt;0,'Profit &amp; Loss'!H12/SUM('Balance Sheet'!H4:H5),"")</f>
      </c>
      <c r="I23" s="14" t="str">
        <f>IF(SUM('Balance Sheet'!I4:I5)&gt;0,'Profit &amp; Loss'!I12/SUM('Balance Sheet'!I4:I5),"")</f>
      </c>
      <c r="J23" s="14" t="str">
        <f>IF(SUM('Balance Sheet'!J4:J5)&gt;0,'Profit &amp; Loss'!J12/SUM('Balance Sheet'!J4:J5),"")</f>
      </c>
      <c r="K23" s="14" t="str">
        <f>IF(SUM('Balance Sheet'!K4:K5)&gt;0,'Profit &amp; Loss'!K12/SUM('Balance Sheet'!K4:K5),"")</f>
      </c>
    </row>
    <row r="24" spans="1:11" s="8" customFormat="1" x14ac:dyDescent="0.2">
      <c r="A24" s="8" t="s">
        <v>60</v>
      </c>
      <c r="B24" s="14"/>
      <c r="C24" s="14" t="str">
        <f>IF((B4+B5+B6+C4+C5+C6)&gt;0,('Profit &amp; Loss'!C10+'Profit &amp; Loss'!C9)*2/(B4+B5+B6+C4+C5+C6),"")</f>
      </c>
      <c r="D24" s="14" t="str">
        <f>IF((C4+C5+C6+D4+D5+D6)&gt;0,('Profit &amp; Loss'!D10+'Profit &amp; Loss'!D9)*2/(C4+C5+C6+D4+D5+D6),"")</f>
      </c>
      <c r="E24" s="14" t="str">
        <f>IF((D4+D5+D6+E4+E5+E6)&gt;0,('Profit &amp; Loss'!E10+'Profit &amp; Loss'!E9)*2/(D4+D5+D6+E4+E5+E6),"")</f>
      </c>
      <c r="F24" s="14" t="str">
        <f>IF((E4+E5+E6+F4+F5+F6)&gt;0,('Profit &amp; Loss'!F10+'Profit &amp; Loss'!F9)*2/(E4+E5+E6+F4+F5+F6),"")</f>
      </c>
      <c r="G24" s="14" t="str">
        <f>IF((F4+F5+F6+G4+G5+G6)&gt;0,('Profit &amp; Loss'!G10+'Profit &amp; Loss'!G9)*2/(F4+F5+F6+G4+G5+G6),"")</f>
      </c>
      <c r="H24" s="14" t="str">
        <f>IF((G4+G5+G6+H4+H5+H6)&gt;0,('Profit &amp; Loss'!H10+'Profit &amp; Loss'!H9)*2/(G4+G5+G6+H4+H5+H6),"")</f>
      </c>
      <c r="I24" s="14" t="str">
        <f>IF((H4+H5+H6+I4+I5+I6)&gt;0,('Profit &amp; Loss'!I10+'Profit &amp; Loss'!I9)*2/(H4+H5+H6+I4+I5+I6),"")</f>
      </c>
      <c r="J24" s="14" t="str">
        <f>IF((I4+I5+I6+J4+J5+J6)&gt;0,('Profit &amp; Loss'!J10+'Profit &amp; Loss'!J9)*2/(I4+I5+I6+J4+J5+J6),"")</f>
      </c>
      <c r="K24" s="14" t="str">
        <f>IF((J4+J5+J6+K4+K5+K6)&gt;0,('Profit &amp; Loss'!K10+'Profit &amp; Loss'!K9)*2/(J4+J5+J6+K4+K5+K6),"")</f>
      </c>
    </row>
    <row r="25" spans="1:11" s="18" customFormat="1" x14ac:dyDescent="0.2"/>
  </sheetData>
  <hyperlinks>
    <hyperlink ref="J1" r:id="rId1" xr:uid="{00000000-0004-0000-02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300-000000000000}">
  <sheetPr codeName="Sheet3">
    <pageSetUpPr fitToPage="1"/>
  </sheetPr>
  <dimension ref="A1:K24"/>
  <sheetViews>
    <sheetView zoomScale="150" zoomScaleNormal="150" zoomScalePageLayoutView="150" workbookViewId="0">
      <pane xSplit="1" ySplit="3" topLeftCell="E4" activePane="bottomRight" state="frozen"/>
      <selection pane="topRight" activeCell="B1" sqref="B1"/>
      <selection pane="bottomLeft" activeCell="A4" sqref="A4"/>
      <selection pane="bottomRight" activeCell="K5" sqref="K5"/>
    </sheetView>
  </sheetViews>
  <sheetFormatPr baseColWidth="10" defaultColWidth="8.83203125" defaultRowHeight="15" x14ac:dyDescent="0.2"/>
  <cols>
    <col min="1" max="1" width="26.83203125" style="6" bestFit="1" customWidth="1"/>
    <col min="2" max="6" width="13.5" style="6" customWidth="1"/>
    <col min="7" max="11" width="13.5" style="6" bestFit="1" customWidth="1"/>
    <col min="12" max="16384" width="8.83203125" style="6"/>
  </cols>
  <sheetData>
    <row r="1" spans="1:11" s="8" customFormat="1" x14ac:dyDescent="0.2">
      <c r="A1" s="8" t="str">
        <f>'Balance Sheet'!A1</f>
      </c>
      <c r="E1" t="str">
        <f>UPDATE</f>
      </c>
      <c r="F1"/>
      <c r="J1" s="4" t="s">
        <v>1</v>
      </c>
      <c r="K1" s="4"/>
    </row>
    <row r="3" spans="1:11" s="2" customFormat="1" x14ac:dyDescent="0.2">
      <c r="A3" s="15" t="s">
        <v>2</v>
      </c>
      <c r="B3" s="16">
        <f>'Data Sheet'!B81</f>
      </c>
      <c r="C3" s="16">
        <f>'Data Sheet'!C81</f>
      </c>
      <c r="D3" s="16">
        <f>'Data Sheet'!D81</f>
      </c>
      <c r="E3" s="16">
        <f>'Data Sheet'!E81</f>
      </c>
      <c r="F3" s="16">
        <f>'Data Sheet'!F81</f>
      </c>
      <c r="G3" s="16">
        <f>'Data Sheet'!G81</f>
      </c>
      <c r="H3" s="16">
        <f>'Data Sheet'!H81</f>
      </c>
      <c r="I3" s="16">
        <f>'Data Sheet'!I81</f>
      </c>
      <c r="J3" s="16">
        <f>'Data Sheet'!J81</f>
      </c>
      <c r="K3" s="16">
        <f>'Data Sheet'!K81</f>
      </c>
    </row>
    <row r="4" spans="1:11" s="8" customFormat="1" x14ac:dyDescent="0.2">
      <c r="A4" s="8" t="s">
        <v>32</v>
      </c>
      <c r="B4" s="1">
        <f>'Data Sheet'!B82</f>
      </c>
      <c r="C4" s="1">
        <f>'Data Sheet'!C82</f>
      </c>
      <c r="D4" s="1">
        <f>'Data Sheet'!D82</f>
      </c>
      <c r="E4" s="1">
        <f>'Data Sheet'!E82</f>
      </c>
      <c r="F4" s="1">
        <f>'Data Sheet'!F82</f>
      </c>
      <c r="G4" s="1">
        <f>'Data Sheet'!G82</f>
      </c>
      <c r="H4" s="1">
        <f>'Data Sheet'!H82</f>
      </c>
      <c r="I4" s="1">
        <f>'Data Sheet'!I82</f>
      </c>
      <c r="J4" s="1">
        <f>'Data Sheet'!J82</f>
      </c>
      <c r="K4" s="1">
        <f>'Data Sheet'!K82</f>
      </c>
    </row>
    <row r="5" spans="1:11" x14ac:dyDescent="0.2">
      <c r="A5" s="6" t="s">
        <v>33</v>
      </c>
      <c r="B5" s="9">
        <f>'Data Sheet'!B83</f>
      </c>
      <c r="C5" s="9">
        <f>'Data Sheet'!C83</f>
      </c>
      <c r="D5" s="9">
        <f>'Data Sheet'!D83</f>
      </c>
      <c r="E5" s="9">
        <f>'Data Sheet'!E83</f>
      </c>
      <c r="F5" s="9">
        <f>'Data Sheet'!F83</f>
      </c>
      <c r="G5" s="9">
        <f>'Data Sheet'!G83</f>
      </c>
      <c r="H5" s="9">
        <f>'Data Sheet'!H83</f>
      </c>
      <c r="I5" s="9">
        <f>'Data Sheet'!I83</f>
      </c>
      <c r="J5" s="9">
        <f>'Data Sheet'!J83</f>
      </c>
      <c r="K5" s="9">
        <f>'Data Sheet'!K83</f>
      </c>
    </row>
    <row r="6" spans="1:11" x14ac:dyDescent="0.2">
      <c r="A6" s="6" t="s">
        <v>34</v>
      </c>
      <c r="B6" s="9">
        <f>'Data Sheet'!B84</f>
      </c>
      <c r="C6" s="9">
        <f>'Data Sheet'!C84</f>
      </c>
      <c r="D6" s="9">
        <f>'Data Sheet'!D84</f>
      </c>
      <c r="E6" s="9">
        <f>'Data Sheet'!E84</f>
      </c>
      <c r="F6" s="9">
        <f>'Data Sheet'!F84</f>
      </c>
      <c r="G6" s="9">
        <f>'Data Sheet'!G84</f>
      </c>
      <c r="H6" s="9">
        <f>'Data Sheet'!H84</f>
      </c>
      <c r="I6" s="9">
        <f>'Data Sheet'!I84</f>
      </c>
      <c r="J6" s="9">
        <f>'Data Sheet'!J84</f>
      </c>
      <c r="K6" s="9">
        <f>'Data Sheet'!K84</f>
      </c>
    </row>
    <row r="7" spans="1:11" s="8" customFormat="1" x14ac:dyDescent="0.2">
      <c r="A7" s="8" t="s">
        <v>35</v>
      </c>
      <c r="B7" s="1">
        <f>'Data Sheet'!B85</f>
      </c>
      <c r="C7" s="1">
        <f>'Data Sheet'!C85</f>
      </c>
      <c r="D7" s="1">
        <f>'Data Sheet'!D85</f>
      </c>
      <c r="E7" s="1">
        <f>'Data Sheet'!E85</f>
      </c>
      <c r="F7" s="1">
        <f>'Data Sheet'!F85</f>
      </c>
      <c r="G7" s="1">
        <f>'Data Sheet'!G85</f>
      </c>
      <c r="H7" s="1">
        <f>'Data Sheet'!H85</f>
      </c>
      <c r="I7" s="1">
        <f>'Data Sheet'!I85</f>
      </c>
      <c r="J7" s="1">
        <f>'Data Sheet'!J85</f>
      </c>
      <c r="K7" s="1">
        <f>'Data Sheet'!K85</f>
      </c>
    </row>
    <row r="8" spans="1:11" x14ac:dyDescent="0.2">
      <c r="A8" s="29"/>
      <c r="B8" s="9"/>
      <c r="C8" s="9"/>
      <c r="D8" s="9"/>
      <c r="E8" s="9"/>
      <c r="F8" s="9"/>
      <c r="G8" s="9"/>
      <c r="H8" s="9"/>
      <c r="I8" s="9"/>
      <c r="J8" s="9"/>
      <c r="K8" s="9"/>
    </row>
    <row r="24" s="29" customFormat="1" x14ac:dyDescent="0.2"/>
  </sheetData>
  <hyperlinks>
    <hyperlink ref="J1" r:id="rId1" xr:uid="{00000000-0004-0000-0300-000000000000}"/>
  </hyperlinks>
  <printOptions gridLines="1"/>
  <pageMargins left="0.7" right="0.7" top="0.75" bottom="0.75" header="0.3" footer="0.3"/>
  <pageSetup paperSize="9" orientation="landscape" horizontalDpi="0" verticalDpi="0" r:id="rId2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400-000000000000}">
  <sheetPr codeName="Sheet5"/>
  <dimension ref="A1:G16"/>
  <sheetViews>
    <sheetView zoomScale="150" zoomScaleNormal="150" zoomScalePageLayoutView="150" workbookViewId="0">
      <selection activeCell="B16" sqref="B16"/>
    </sheetView>
  </sheetViews>
  <sheetFormatPr baseColWidth="10" defaultColWidth="8.83203125" defaultRowHeight="15" x14ac:dyDescent="0.2"/>
  <cols>
    <col min="1" max="1" width="8.83203125" style="8"/>
    <col min="2" max="2" width="10.5" style="11" customWidth="1"/>
    <col min="3" max="3" width="13.33203125" style="26" customWidth="1"/>
    <col min="4" max="5" width="8.83203125" style="11"/>
    <col min="6" max="6" width="6.83203125" style="11" customWidth="1"/>
    <col min="7" max="16384" width="8.83203125" style="11"/>
  </cols>
  <sheetData>
    <row r="1" spans="1:7" ht="21" x14ac:dyDescent="0.25">
      <c r="A1" s="25" t="s">
        <v>56</v>
      </c>
    </row>
    <row r="3" spans="1:7" x14ac:dyDescent="0.2">
      <c r="A3" s="8" t="s">
        <v>48</v>
      </c>
    </row>
    <row r="4" spans="1:7" x14ac:dyDescent="0.2">
      <c r="B4" s="11" t="s">
        <v>90</v>
      </c>
    </row>
    <row r="5" spans="1:7" x14ac:dyDescent="0.2">
      <c r="B5" s="11" t="s">
        <v>49</v>
      </c>
    </row>
    <row r="7" spans="1:7" x14ac:dyDescent="0.2">
      <c r="A7" s="8" t="s">
        <v>50</v>
      </c>
    </row>
    <row r="8" spans="1:7" x14ac:dyDescent="0.2">
      <c r="B8" s="11" t="s">
        <v>51</v>
      </c>
      <c r="C8" s="27" t="s">
        <v>91</v>
      </c>
    </row>
    <row r="10" spans="1:7" x14ac:dyDescent="0.2">
      <c r="A10" s="8" t="s">
        <v>52</v>
      </c>
    </row>
    <row r="11" spans="1:7" x14ac:dyDescent="0.2">
      <c r="B11" s="11" t="s">
        <v>53</v>
      </c>
    </row>
    <row r="14" spans="1:7" x14ac:dyDescent="0.2">
      <c r="A14" s="8" t="s">
        <v>54</v>
      </c>
    </row>
    <row r="15" spans="1:7" x14ac:dyDescent="0.2">
      <c r="B15" s="11" t="s">
        <v>55</v>
      </c>
    </row>
    <row r="16" spans="1:7" x14ac:dyDescent="0.2">
      <c r="B16" s="11" t="s">
        <v>92</v>
      </c>
      <c r="G16" s="28"/>
    </row>
  </sheetData>
  <hyperlinks>
    <hyperlink ref="C8" r:id="rId1" display=" http://www.screener.in/excel" xr:uid="{00000000-0004-0000-0400-000000000000}"/>
  </hyperlinks>
  <pageMargins left="0.7" right="0.7" top="0.75" bottom="0.75" header="0.3" footer="0.3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500-000000000000}">
  <dimension ref="A1:K93"/>
  <sheetViews>
    <sheetView zoomScale="120" zoomScaleNormal="120" zoomScalePageLayoutView="120" workbookViewId="0">
      <pane xSplit="1" ySplit="1" topLeftCell="E38" activePane="bottomRight" state="frozen"/>
      <selection activeCell="C4" sqref="C4"/>
      <selection pane="topRight" activeCell="C4" sqref="C4"/>
      <selection pane="bottomLeft" activeCell="C4" sqref="C4"/>
      <selection pane="bottomRight" activeCell="A51" sqref="A51"/>
    </sheetView>
  </sheetViews>
  <sheetFormatPr baseColWidth="10" defaultColWidth="8.83203125" defaultRowHeight="15" x14ac:dyDescent="0.2"/>
  <cols>
    <col min="1" max="1" width="27.6640625" style="5" bestFit="1" customWidth="1"/>
    <col min="2" max="11" width="13.5" style="5" bestFit="1" customWidth="1"/>
    <col min="12" max="16384" width="8.83203125" style="5"/>
  </cols>
  <sheetData>
    <row r="1" spans="1:11" s="1" customFormat="1" x14ac:dyDescent="0.2">
      <c r="A1" s="1" t="s">
        <v>0</v>
      </c>
      <c r="B1" s="1" t="s">
        <v>63</v>
      </c>
      <c r="E1" s="32" t="str">
        <f>IF(B2&lt;&gt;B3, "A NEW VERSION OF THE WORKSHEET IS AVAILABLE", "")</f>
      </c>
      <c r="F1" s="32"/>
      <c r="G1" s="32"/>
      <c r="H1" s="32"/>
      <c r="I1" s="32"/>
      <c r="J1" s="32"/>
      <c r="K1" s="32"/>
    </row>
    <row r="2" spans="1:11" x14ac:dyDescent="0.2">
      <c r="A2" s="1" t="s">
        <v>61</v>
      </c>
      <c r="B2" s="5">
        <v>2.1</v>
      </c>
      <c r="E2" s="33" t="s">
        <v>36</v>
      </c>
      <c r="F2" s="33"/>
      <c r="G2" s="33"/>
      <c r="H2" s="33"/>
      <c r="I2" s="33"/>
      <c r="J2" s="33"/>
      <c r="K2" s="33"/>
    </row>
    <row r="3" spans="1:11" x14ac:dyDescent="0.2">
      <c r="A3" s="1" t="s">
        <v>62</v>
      </c>
      <c r="B3" s="5">
        <v>2.1</v>
      </c>
    </row>
    <row r="4" spans="1:11" x14ac:dyDescent="0.2">
      <c r="A4" s="1"/>
    </row>
    <row r="5" spans="1:11" x14ac:dyDescent="0.2">
      <c r="A5" s="1" t="s">
        <v>64</v>
      </c>
    </row>
    <row r="6" spans="1:11" x14ac:dyDescent="0.2">
      <c r="A6" s="5" t="s">
        <v>42</v>
      </c>
      <c r="B6" s="5">
        <f>IF(B9&gt;0, B9/B8, 0)</f>
      </c>
    </row>
    <row r="7" spans="1:11" x14ac:dyDescent="0.2">
      <c r="A7" s="5" t="s">
        <v>31</v>
      </c>
      <c r="B7">
        <v>10.00</v>
      </c>
    </row>
    <row r="8" spans="1:11" x14ac:dyDescent="0.2">
      <c r="A8" s="5" t="s">
        <v>43</v>
      </c>
      <c r="B8">
        <v>38.90</v>
      </c>
    </row>
    <row r="9" spans="1:11" x14ac:dyDescent="0.2">
      <c r="A9" s="5" t="s">
        <v>79</v>
      </c>
      <c r="B9">
        <v>409.81</v>
      </c>
    </row>
    <row r="15" spans="1:11" x14ac:dyDescent="0.2">
      <c r="A15" s="1" t="s">
        <v>37</v>
      </c>
    </row>
    <row r="16" spans="1:11" s="24" customFormat="1" x14ac:dyDescent="0.2">
      <c r="A16" s="23" t="s">
        <v>38</v>
      </c>
      <c r="B16" s="16">
        <v>40999.0</v>
      </c>
      <c r="C16" s="16">
        <v>41364.0</v>
      </c>
      <c r="D16" s="16">
        <v>41729.0</v>
      </c>
      <c r="E16" s="16">
        <v>42094.0</v>
      </c>
      <c r="F16" s="16">
        <v>42460.0</v>
      </c>
      <c r="G16" s="16">
        <v>42825.0</v>
      </c>
      <c r="H16" s="16">
        <v>43190.0</v>
      </c>
      <c r="I16" s="16">
        <v>43555.0</v>
      </c>
      <c r="J16" s="16">
        <v>43921.0</v>
      </c>
      <c r="K16" s="16">
        <v>44286.0</v>
      </c>
    </row>
    <row r="17" spans="1:1" s="9" customFormat="1" x14ac:dyDescent="0.2">
      <c r="A17" s="9" t="s">
        <v>6</v>
      </c>
      <c r="B17">
        <v>1251.42</v>
      </c>
      <c r="C17">
        <v>1343.04</v>
      </c>
      <c r="D17">
        <v>1753.74</v>
      </c>
      <c r="E17">
        <v>1948.48</v>
      </c>
      <c r="F17">
        <v>2314.35</v>
      </c>
      <c r="G17">
        <v>2271.24</v>
      </c>
      <c r="H17">
        <v>486.74</v>
      </c>
      <c r="I17">
        <v>146.67</v>
      </c>
      <c r="J17">
        <v>166.21</v>
      </c>
      <c r="K17">
        <v>146.33</v>
      </c>
    </row>
    <row r="18" spans="1:1" s="9" customFormat="1" x14ac:dyDescent="0.2">
      <c r="A18" s="5" t="s">
        <v>80</v>
      </c>
      <c r="B18">
        <v>959.03</v>
      </c>
      <c r="C18">
        <v>954.23</v>
      </c>
      <c r="D18">
        <v>1376.23</v>
      </c>
      <c r="E18">
        <v>1516.88</v>
      </c>
      <c r="F18">
        <v>1766.53</v>
      </c>
      <c r="G18">
        <v>2027.99</v>
      </c>
      <c r="H18">
        <v>36.87</v>
      </c>
      <c r="I18">
        <v>41.23</v>
      </c>
      <c r="J18">
        <v>22.12</v>
      </c>
      <c r="K18">
        <v>37.25</v>
      </c>
    </row>
    <row r="19" spans="1:1" s="9" customFormat="1" x14ac:dyDescent="0.2">
      <c r="A19" s="5" t="s">
        <v>81</v>
      </c>
    </row>
    <row r="20" spans="1:1" s="9" customFormat="1" x14ac:dyDescent="0.2">
      <c r="A20" s="5" t="s">
        <v>82</v>
      </c>
      <c r="B20">
        <v>22.28</v>
      </c>
      <c r="C20">
        <v>20.58</v>
      </c>
      <c r="D20">
        <v>21.66</v>
      </c>
      <c r="E20">
        <v>27.04</v>
      </c>
      <c r="F20">
        <v>37.41</v>
      </c>
      <c r="G20">
        <v>23.44</v>
      </c>
      <c r="H20">
        <v>0.86</v>
      </c>
      <c r="I20">
        <v>4.05</v>
      </c>
      <c r="J20">
        <v>1.89</v>
      </c>
      <c r="K20">
        <v>3.5</v>
      </c>
    </row>
    <row r="21" spans="1:1" s="9" customFormat="1" x14ac:dyDescent="0.2">
      <c r="A21" s="5" t="s">
        <v>83</v>
      </c>
      <c r="B21">
        <v>69.94</v>
      </c>
      <c r="C21">
        <v>188.89</v>
      </c>
      <c r="D21">
        <v>126.47</v>
      </c>
      <c r="E21">
        <v>105.55</v>
      </c>
      <c r="F21">
        <v>162.44</v>
      </c>
      <c r="G21">
        <v>101.46</v>
      </c>
      <c r="H21">
        <v>66.89</v>
      </c>
      <c r="I21">
        <v>32.83</v>
      </c>
      <c r="J21">
        <v>21.84</v>
      </c>
      <c r="K21">
        <v>20.18</v>
      </c>
    </row>
    <row r="22" spans="1:1" s="9" customFormat="1" x14ac:dyDescent="0.2">
      <c r="A22" s="5" t="s">
        <v>84</v>
      </c>
      <c r="B22">
        <v>17.4</v>
      </c>
      <c r="C22">
        <v>22.56</v>
      </c>
      <c r="D22">
        <v>26.61</v>
      </c>
      <c r="E22">
        <v>36.03</v>
      </c>
      <c r="F22">
        <v>47.17</v>
      </c>
      <c r="G22">
        <v>36.22</v>
      </c>
      <c r="H22">
        <v>8.58</v>
      </c>
      <c r="I22">
        <v>9.73</v>
      </c>
      <c r="J22">
        <v>7.74</v>
      </c>
      <c r="K22">
        <v>6.11</v>
      </c>
    </row>
    <row r="23" spans="1:1" s="9" customFormat="1" x14ac:dyDescent="0.2">
      <c r="A23" s="5" t="s">
        <v>85</v>
      </c>
      <c r="B23">
        <v>16.37</v>
      </c>
      <c r="C23">
        <v>11.05</v>
      </c>
      <c r="D23">
        <v>14.01</v>
      </c>
      <c r="E23">
        <v>22.03</v>
      </c>
      <c r="F23">
        <v>45.6</v>
      </c>
      <c r="G23">
        <v>46.51</v>
      </c>
      <c r="H23">
        <v>3.54</v>
      </c>
      <c r="I23">
        <v>3.61</v>
      </c>
      <c r="J23">
        <v>1.97</v>
      </c>
      <c r="K23">
        <v>1.73</v>
      </c>
    </row>
    <row r="24" spans="1:1" s="9" customFormat="1" x14ac:dyDescent="0.2">
      <c r="A24" s="5" t="s">
        <v>86</v>
      </c>
      <c r="B24">
        <v>7.77</v>
      </c>
      <c r="C24">
        <v>11.61</v>
      </c>
      <c r="D24">
        <v>8.31</v>
      </c>
      <c r="E24">
        <v>9.79</v>
      </c>
      <c r="F24">
        <v>19.08</v>
      </c>
      <c r="G24">
        <v>22.19</v>
      </c>
      <c r="H24">
        <v>335.95</v>
      </c>
      <c r="I24">
        <v>113.9</v>
      </c>
      <c r="J24">
        <v>157.65</v>
      </c>
      <c r="K24">
        <v>126.14</v>
      </c>
    </row>
    <row r="25" spans="1:1" s="9" customFormat="1" x14ac:dyDescent="0.2">
      <c r="A25" s="9" t="s">
        <v>9</v>
      </c>
      <c r="B25">
        <v>1.8</v>
      </c>
      <c r="C25">
        <v>0.64</v>
      </c>
      <c r="D25">
        <v>3.79</v>
      </c>
      <c r="E25">
        <v>2.55</v>
      </c>
      <c r="F25">
        <v>15.55</v>
      </c>
      <c r="G25">
        <v>35.13</v>
      </c>
      <c r="H25">
        <v>460.73</v>
      </c>
      <c r="I25">
        <v>-202.06</v>
      </c>
      <c r="J25">
        <v>370.49</v>
      </c>
      <c r="K25">
        <v>113.76</v>
      </c>
    </row>
    <row r="26" spans="1:1" s="9" customFormat="1" x14ac:dyDescent="0.2">
      <c r="A26" s="9" t="s">
        <v>10</v>
      </c>
      <c r="B26">
        <v>7.88</v>
      </c>
      <c r="C26">
        <v>7.12</v>
      </c>
      <c r="D26">
        <v>9.74</v>
      </c>
      <c r="E26">
        <v>15.4</v>
      </c>
      <c r="F26">
        <v>17.24</v>
      </c>
      <c r="G26">
        <v>17.77</v>
      </c>
      <c r="H26">
        <v>14.61</v>
      </c>
      <c r="I26">
        <v>14.5</v>
      </c>
      <c r="J26">
        <v>14.3</v>
      </c>
      <c r="K26">
        <v>52.57</v>
      </c>
    </row>
    <row r="27" spans="1:1" s="9" customFormat="1" x14ac:dyDescent="0.2">
      <c r="A27" s="9" t="s">
        <v>11</v>
      </c>
      <c r="B27">
        <v>48.98</v>
      </c>
      <c r="C27">
        <v>53.48</v>
      </c>
      <c r="D27">
        <v>73.84</v>
      </c>
      <c r="E27">
        <v>101.53</v>
      </c>
      <c r="F27">
        <v>126.95</v>
      </c>
      <c r="G27">
        <v>156.54</v>
      </c>
      <c r="H27">
        <v>247.81</v>
      </c>
      <c r="I27">
        <v>6.99</v>
      </c>
      <c r="J27">
        <v>8.15</v>
      </c>
      <c r="K27">
        <v>7.64</v>
      </c>
    </row>
    <row r="28" spans="1:1" s="9" customFormat="1" x14ac:dyDescent="0.2">
      <c r="A28" s="9" t="s">
        <v>12</v>
      </c>
      <c r="B28">
        <v>103.57</v>
      </c>
      <c r="C28">
        <v>74.16</v>
      </c>
      <c r="D28">
        <v>100.66</v>
      </c>
      <c r="E28">
        <v>116.78</v>
      </c>
      <c r="F28">
        <v>107.48</v>
      </c>
      <c r="G28">
        <v>-125.75</v>
      </c>
      <c r="H28">
        <v>232.36</v>
      </c>
      <c r="I28">
        <v>-282.23</v>
      </c>
      <c r="J28">
        <v>301.04</v>
      </c>
      <c r="K28">
        <v>4.97</v>
      </c>
    </row>
    <row r="29" spans="1:1" s="9" customFormat="1" x14ac:dyDescent="0.2">
      <c r="A29" s="9" t="s">
        <v>13</v>
      </c>
      <c r="B29">
        <v>32.73</v>
      </c>
      <c r="C29">
        <v>18.83</v>
      </c>
      <c r="D29">
        <v>25.53</v>
      </c>
      <c r="E29">
        <v>36.63</v>
      </c>
      <c r="F29">
        <v>22.81</v>
      </c>
      <c r="G29">
        <v>-60.61</v>
      </c>
      <c r="H29">
        <v>-6.66</v>
      </c>
      <c r="I29">
        <v>-40.99</v>
      </c>
      <c r="J29">
        <v>-53.28</v>
      </c>
      <c r="K29">
        <v>-88.37</v>
      </c>
    </row>
    <row r="30" spans="1:1" s="9" customFormat="1" x14ac:dyDescent="0.2">
      <c r="A30" s="9" t="s">
        <v>14</v>
      </c>
      <c r="B30">
        <v>70.84</v>
      </c>
      <c r="C30">
        <v>55.33</v>
      </c>
      <c r="D30">
        <v>75.14</v>
      </c>
      <c r="E30">
        <v>80.16</v>
      </c>
      <c r="F30">
        <v>84.67</v>
      </c>
      <c r="G30">
        <v>-65.14</v>
      </c>
      <c r="H30">
        <v>239.03</v>
      </c>
      <c r="I30">
        <v>-241.24</v>
      </c>
      <c r="J30">
        <v>354.32</v>
      </c>
      <c r="K30">
        <v>93.34</v>
      </c>
    </row>
    <row r="31" spans="1:1" s="9" customFormat="1" x14ac:dyDescent="0.2">
      <c r="A31" s="9" t="s">
        <v>70</v>
      </c>
      <c r="B31">
        <v>5.25</v>
      </c>
      <c r="C31">
        <v>5.25</v>
      </c>
      <c r="D31">
        <v>5.25</v>
      </c>
      <c r="E31">
        <v>6.22</v>
      </c>
    </row>
    <row r="32" spans="1:1" s="9" customFormat="1" x14ac:dyDescent="0.2"/>
    <row r="33" spans="1:11" x14ac:dyDescent="0.2">
      <c r="A33" s="9"/>
    </row>
    <row r="34" spans="1:11" x14ac:dyDescent="0.2">
      <c r="A34" s="9"/>
    </row>
    <row r="35" spans="1:11" x14ac:dyDescent="0.2">
      <c r="A35" s="9"/>
    </row>
    <row r="36" spans="1:11" x14ac:dyDescent="0.2">
      <c r="A36" s="9"/>
    </row>
    <row r="37" spans="1:11" x14ac:dyDescent="0.2">
      <c r="A37" s="9"/>
    </row>
    <row r="38" spans="1:11" x14ac:dyDescent="0.2">
      <c r="A38" s="9"/>
    </row>
    <row r="39" spans="1:11" x14ac:dyDescent="0.2">
      <c r="A39" s="9"/>
    </row>
    <row r="40" spans="1:11" x14ac:dyDescent="0.2">
      <c r="A40" s="1" t="s">
        <v>39</v>
      </c>
    </row>
    <row r="41" spans="1:11" s="24" customFormat="1" x14ac:dyDescent="0.2">
      <c r="A41" s="23" t="s">
        <v>38</v>
      </c>
      <c r="B41" s="16">
        <v>43646.0</v>
      </c>
      <c r="C41" s="16">
        <v>43738.0</v>
      </c>
      <c r="D41" s="16">
        <v>43830.0</v>
      </c>
      <c r="E41" s="16">
        <v>43921.0</v>
      </c>
      <c r="F41" s="16">
        <v>44012.0</v>
      </c>
      <c r="G41" s="16">
        <v>44104.0</v>
      </c>
      <c r="H41" s="16">
        <v>44196.0</v>
      </c>
      <c r="I41" s="16">
        <v>44286.0</v>
      </c>
      <c r="J41" s="16">
        <v>44377.0</v>
      </c>
      <c r="K41" s="16">
        <v>44469.0</v>
      </c>
    </row>
    <row r="42" spans="1:11" s="9" customFormat="1" x14ac:dyDescent="0.2">
      <c r="A42" s="9" t="s">
        <v>6</v>
      </c>
      <c r="B42">
        <v>32.76</v>
      </c>
      <c r="C42">
        <v>28.09</v>
      </c>
      <c r="D42">
        <v>29.88</v>
      </c>
      <c r="E42">
        <v>75.48</v>
      </c>
      <c r="F42">
        <v>11.25</v>
      </c>
      <c r="G42">
        <v>30.72</v>
      </c>
      <c r="H42">
        <v>38.93</v>
      </c>
      <c r="I42">
        <v>65.43</v>
      </c>
      <c r="J42">
        <v>12.92</v>
      </c>
      <c r="K42">
        <v>19.64</v>
      </c>
    </row>
    <row r="43" spans="1:11" s="9" customFormat="1" x14ac:dyDescent="0.2">
      <c r="A43" s="9" t="s">
        <v>7</v>
      </c>
      <c r="B43">
        <v>43.26</v>
      </c>
      <c r="C43">
        <v>41.75</v>
      </c>
      <c r="D43">
        <v>16.19</v>
      </c>
      <c r="E43">
        <v>86.77</v>
      </c>
      <c r="F43">
        <v>32.14</v>
      </c>
      <c r="G43">
        <v>48.18</v>
      </c>
      <c r="H43">
        <v>54.45</v>
      </c>
      <c r="I43">
        <v>60.55</v>
      </c>
      <c r="J43">
        <v>33.54</v>
      </c>
      <c r="K43">
        <v>29.76</v>
      </c>
    </row>
    <row r="44" spans="1:11" s="9" customFormat="1" x14ac:dyDescent="0.2">
      <c r="A44" s="9" t="s">
        <v>9</v>
      </c>
      <c r="B44">
        <v>21.71</v>
      </c>
      <c r="C44">
        <v>21.59</v>
      </c>
      <c r="D44">
        <v>22.62</v>
      </c>
      <c r="E44">
        <v>304.57</v>
      </c>
      <c r="F44">
        <v>26.99</v>
      </c>
      <c r="G44">
        <v>23.76</v>
      </c>
      <c r="H44">
        <v>21.89</v>
      </c>
      <c r="I44">
        <v>41.12</v>
      </c>
      <c r="J44">
        <v>23.87</v>
      </c>
      <c r="K44">
        <v>18.33</v>
      </c>
    </row>
    <row r="45" spans="1:11" s="9" customFormat="1" x14ac:dyDescent="0.2">
      <c r="A45" s="9" t="s">
        <v>10</v>
      </c>
      <c r="B45">
        <v>3.59</v>
      </c>
      <c r="C45">
        <v>3.61</v>
      </c>
      <c r="D45">
        <v>3.6</v>
      </c>
      <c r="E45">
        <v>3.5</v>
      </c>
      <c r="F45">
        <v>3.51</v>
      </c>
      <c r="G45">
        <v>3.52</v>
      </c>
      <c r="H45">
        <v>3.55</v>
      </c>
      <c r="I45">
        <v>41.99</v>
      </c>
      <c r="J45">
        <v>1.79</v>
      </c>
      <c r="K45">
        <v>1.82</v>
      </c>
    </row>
    <row r="46" spans="1:11" s="9" customFormat="1" x14ac:dyDescent="0.2">
      <c r="A46" s="9" t="s">
        <v>11</v>
      </c>
      <c r="B46">
        <v>2.62</v>
      </c>
      <c r="C46">
        <v>1.25</v>
      </c>
      <c r="D46">
        <v>27.84</v>
      </c>
      <c r="E46">
        <v>1.68</v>
      </c>
      <c r="F46">
        <v>1.81</v>
      </c>
      <c r="G46">
        <v>1.8</v>
      </c>
      <c r="H46">
        <v>1.8</v>
      </c>
      <c r="I46">
        <v>1.82</v>
      </c>
      <c r="J46">
        <v>0.01</v>
      </c>
      <c r="K46">
        <v>-0.01</v>
      </c>
    </row>
    <row r="47" spans="1:11" s="9" customFormat="1" x14ac:dyDescent="0.2">
      <c r="A47" s="9" t="s">
        <v>12</v>
      </c>
      <c r="B47">
        <v>5.0</v>
      </c>
      <c r="C47">
        <v>3.07</v>
      </c>
      <c r="D47">
        <v>4.87</v>
      </c>
      <c r="E47">
        <v>288.1</v>
      </c>
      <c r="F47">
        <v>0.78</v>
      </c>
      <c r="G47">
        <v>0.98</v>
      </c>
      <c r="H47">
        <v>1.02</v>
      </c>
      <c r="I47">
        <v>2.19</v>
      </c>
      <c r="J47">
        <v>1.45</v>
      </c>
      <c r="K47">
        <v>6.4</v>
      </c>
    </row>
    <row r="48" spans="1:11" s="9" customFormat="1" x14ac:dyDescent="0.2">
      <c r="A48" s="9" t="s">
        <v>13</v>
      </c>
      <c r="B48">
        <v>0.83</v>
      </c>
      <c r="C48">
        <v>-3.34</v>
      </c>
      <c r="D48">
        <v>-2.07</v>
      </c>
      <c r="E48">
        <v>-48.7</v>
      </c>
      <c r="F48">
        <v>-15.77</v>
      </c>
      <c r="G48">
        <v>-40.93</v>
      </c>
      <c r="H48">
        <v>-88.56</v>
      </c>
      <c r="I48">
        <v>56.89</v>
      </c>
      <c r="J48">
        <v>-9.49</v>
      </c>
      <c r="K48">
        <v>-16.28</v>
      </c>
    </row>
    <row r="49" spans="1:11" s="9" customFormat="1" x14ac:dyDescent="0.2">
      <c r="A49" s="9" t="s">
        <v>14</v>
      </c>
      <c r="B49">
        <v>4.17</v>
      </c>
      <c r="C49">
        <v>6.41</v>
      </c>
      <c r="D49">
        <v>6.94</v>
      </c>
      <c r="E49">
        <v>336.8</v>
      </c>
      <c r="F49">
        <v>16.55</v>
      </c>
      <c r="G49">
        <v>41.91</v>
      </c>
      <c r="H49">
        <v>89.58</v>
      </c>
      <c r="I49">
        <v>-54.7</v>
      </c>
      <c r="J49">
        <v>10.94</v>
      </c>
      <c r="K49">
        <v>22.68</v>
      </c>
    </row>
    <row r="50" spans="1:11" x14ac:dyDescent="0.2">
      <c r="A50" s="9" t="s">
        <v>8</v>
      </c>
      <c r="B50">
        <v>-10.5</v>
      </c>
      <c r="C50">
        <v>-13.66</v>
      </c>
      <c r="D50">
        <v>13.69</v>
      </c>
      <c r="E50">
        <v>-11.29</v>
      </c>
      <c r="F50">
        <v>-20.89</v>
      </c>
      <c r="G50">
        <v>-17.46</v>
      </c>
      <c r="H50">
        <v>-15.52</v>
      </c>
      <c r="I50">
        <v>4.88</v>
      </c>
      <c r="J50">
        <v>-20.62</v>
      </c>
      <c r="K50">
        <v>-10.12</v>
      </c>
    </row>
    <row r="51" spans="1:11" x14ac:dyDescent="0.2">
      <c r="A51" s="9"/>
    </row>
    <row r="52" spans="1:11" x14ac:dyDescent="0.2">
      <c r="A52" s="9"/>
    </row>
    <row r="53" spans="1:11" x14ac:dyDescent="0.2">
      <c r="A53" s="9"/>
    </row>
    <row r="54" spans="1:11" x14ac:dyDescent="0.2">
      <c r="A54" s="9"/>
    </row>
    <row r="55" spans="1:11" x14ac:dyDescent="0.2">
      <c r="A55" s="1" t="s">
        <v>40</v>
      </c>
    </row>
    <row r="56" spans="1:11" s="24" customFormat="1" x14ac:dyDescent="0.2">
      <c r="A56" s="23" t="s">
        <v>38</v>
      </c>
      <c r="B56" s="16">
        <v>40999.0</v>
      </c>
      <c r="C56" s="16">
        <v>41364.0</v>
      </c>
      <c r="D56" s="16">
        <v>41729.0</v>
      </c>
      <c r="E56" s="16">
        <v>42094.0</v>
      </c>
      <c r="F56" s="16">
        <v>42460.0</v>
      </c>
      <c r="G56" s="16">
        <v>42825.0</v>
      </c>
      <c r="H56" s="16">
        <v>43190.0</v>
      </c>
      <c r="I56" s="16">
        <v>43555.0</v>
      </c>
      <c r="J56" s="16">
        <v>43921.0</v>
      </c>
      <c r="K56" s="16">
        <v>44286.0</v>
      </c>
    </row>
    <row r="57" spans="1:11" x14ac:dyDescent="0.2">
      <c r="A57" s="9" t="s">
        <v>24</v>
      </c>
      <c r="B57">
        <v>17.51</v>
      </c>
      <c r="C57">
        <v>17.51</v>
      </c>
      <c r="D57">
        <v>17.51</v>
      </c>
      <c r="E57">
        <v>20.73</v>
      </c>
      <c r="F57">
        <v>41.45</v>
      </c>
      <c r="G57">
        <v>41.45</v>
      </c>
      <c r="H57">
        <v>41.45</v>
      </c>
      <c r="I57">
        <v>104.75</v>
      </c>
      <c r="J57">
        <v>104.75</v>
      </c>
      <c r="K57">
        <v>104.75</v>
      </c>
    </row>
    <row r="58" spans="1:11" x14ac:dyDescent="0.2">
      <c r="A58" s="9" t="s">
        <v>25</v>
      </c>
      <c r="B58">
        <v>324.67</v>
      </c>
      <c r="C58">
        <v>373.89</v>
      </c>
      <c r="D58">
        <v>442.88</v>
      </c>
      <c r="E58">
        <v>626.21</v>
      </c>
      <c r="F58">
        <v>689.34</v>
      </c>
      <c r="G58">
        <v>616.96</v>
      </c>
      <c r="H58">
        <v>856.58</v>
      </c>
      <c r="I58">
        <v>615.43</v>
      </c>
      <c r="J58">
        <v>969.78</v>
      </c>
      <c r="K58">
        <v>1063.24</v>
      </c>
    </row>
    <row r="59" spans="1:11" x14ac:dyDescent="0.2">
      <c r="A59" s="9" t="s">
        <v>71</v>
      </c>
      <c r="B59">
        <v>356.02</v>
      </c>
      <c r="C59">
        <v>469.97</v>
      </c>
      <c r="D59">
        <v>504.07</v>
      </c>
      <c r="E59">
        <v>711.5</v>
      </c>
      <c r="F59">
        <v>906.85</v>
      </c>
      <c r="G59">
        <v>1352.58</v>
      </c>
      <c r="H59">
        <v>815.01</v>
      </c>
      <c r="I59">
        <v>965.35</v>
      </c>
      <c r="J59">
        <v>804.86</v>
      </c>
      <c r="K59">
        <v>805.13</v>
      </c>
    </row>
    <row r="60" spans="1:11" x14ac:dyDescent="0.2">
      <c r="A60" s="9" t="s">
        <v>72</v>
      </c>
      <c r="B60">
        <v>206.82</v>
      </c>
      <c r="C60">
        <v>397.98</v>
      </c>
      <c r="D60">
        <v>470.75</v>
      </c>
      <c r="E60">
        <v>534.14</v>
      </c>
      <c r="F60">
        <v>475.82</v>
      </c>
      <c r="G60">
        <v>228.32</v>
      </c>
      <c r="H60">
        <v>600.95</v>
      </c>
      <c r="I60">
        <v>706.39</v>
      </c>
      <c r="J60">
        <v>580.84</v>
      </c>
      <c r="K60">
        <v>503.68</v>
      </c>
    </row>
    <row r="61" spans="1:11" s="1" customFormat="1" x14ac:dyDescent="0.2">
      <c r="A61" s="1" t="s">
        <v>26</v>
      </c>
      <c r="B61">
        <v>905.02</v>
      </c>
      <c r="C61">
        <v>1259.35</v>
      </c>
      <c r="D61">
        <v>1435.21</v>
      </c>
      <c r="E61">
        <v>1892.58</v>
      </c>
      <c r="F61">
        <v>2113.46</v>
      </c>
      <c r="G61">
        <v>2239.31</v>
      </c>
      <c r="H61">
        <v>2313.99</v>
      </c>
      <c r="I61">
        <v>2391.92</v>
      </c>
      <c r="J61">
        <v>2460.23</v>
      </c>
      <c r="K61">
        <v>2476.8</v>
      </c>
    </row>
    <row r="62" spans="1:11" x14ac:dyDescent="0.2">
      <c r="A62" s="9" t="s">
        <v>27</v>
      </c>
      <c r="B62">
        <v>111.18</v>
      </c>
      <c r="C62">
        <v>136.8</v>
      </c>
      <c r="D62">
        <v>166.32</v>
      </c>
      <c r="E62">
        <v>174.31</v>
      </c>
      <c r="F62">
        <v>187.9</v>
      </c>
      <c r="G62">
        <v>159.22</v>
      </c>
      <c r="H62">
        <v>144.64</v>
      </c>
      <c r="I62">
        <v>130.37</v>
      </c>
      <c r="J62">
        <v>116.14</v>
      </c>
      <c r="K62">
        <v>63.67</v>
      </c>
    </row>
    <row r="63" spans="1:11" x14ac:dyDescent="0.2">
      <c r="A63" s="9" t="s">
        <v>28</v>
      </c>
    </row>
    <row r="64" spans="1:11" x14ac:dyDescent="0.2">
      <c r="A64" s="9" t="s">
        <v>29</v>
      </c>
      <c r="B64">
        <v>72.23</v>
      </c>
      <c r="C64">
        <v>97.91</v>
      </c>
      <c r="D64">
        <v>165.93</v>
      </c>
      <c r="E64">
        <v>199.81</v>
      </c>
      <c r="F64">
        <v>242.03</v>
      </c>
      <c r="G64">
        <v>218.39</v>
      </c>
      <c r="H64">
        <v>218.39</v>
      </c>
      <c r="I64">
        <v>303.07</v>
      </c>
      <c r="J64">
        <v>303.07</v>
      </c>
      <c r="K64">
        <v>303.07</v>
      </c>
    </row>
    <row r="65" spans="1:1" x14ac:dyDescent="0.2">
      <c r="A65" s="9" t="s">
        <v>73</v>
      </c>
      <c r="B65">
        <v>721.61</v>
      </c>
      <c r="C65">
        <v>1024.64</v>
      </c>
      <c r="D65">
        <v>1102.96</v>
      </c>
      <c r="E65">
        <v>1518.46</v>
      </c>
      <c r="F65">
        <v>1683.53</v>
      </c>
      <c r="G65">
        <v>1861.7</v>
      </c>
      <c r="H65">
        <v>1950.96</v>
      </c>
      <c r="I65">
        <v>1958.48</v>
      </c>
      <c r="J65">
        <v>2041.02</v>
      </c>
      <c r="K65">
        <v>2110.06</v>
      </c>
    </row>
    <row r="66" spans="1:1" s="1" customFormat="1" x14ac:dyDescent="0.2">
      <c r="A66" s="1" t="s">
        <v>26</v>
      </c>
      <c r="B66">
        <v>905.02</v>
      </c>
      <c r="C66">
        <v>1259.35</v>
      </c>
      <c r="D66">
        <v>1435.21</v>
      </c>
      <c r="E66">
        <v>1892.58</v>
      </c>
      <c r="F66">
        <v>2113.46</v>
      </c>
      <c r="G66">
        <v>2239.31</v>
      </c>
      <c r="H66">
        <v>2313.99</v>
      </c>
      <c r="I66">
        <v>2391.92</v>
      </c>
      <c r="J66">
        <v>2460.23</v>
      </c>
      <c r="K66">
        <v>2476.8</v>
      </c>
    </row>
    <row r="67" spans="1:1" s="9" customFormat="1" x14ac:dyDescent="0.2">
      <c r="A67" s="9" t="s">
        <v>78</v>
      </c>
      <c r="B67">
        <v>171.04</v>
      </c>
      <c r="C67">
        <v>302.35</v>
      </c>
      <c r="D67">
        <v>411.33</v>
      </c>
      <c r="E67">
        <v>498.95</v>
      </c>
      <c r="F67">
        <v>714.74</v>
      </c>
      <c r="G67">
        <v>230.76</v>
      </c>
      <c r="H67">
        <v>91.77</v>
      </c>
      <c r="I67">
        <v>107.02</v>
      </c>
      <c r="J67">
        <v>87.34</v>
      </c>
      <c r="K67">
        <v>57.84</v>
      </c>
    </row>
    <row r="68" spans="1:1" x14ac:dyDescent="0.2">
      <c r="A68" s="9" t="s">
        <v>45</v>
      </c>
      <c r="B68">
        <v>448.79</v>
      </c>
      <c r="C68">
        <v>491.19</v>
      </c>
      <c r="D68">
        <v>558.86</v>
      </c>
      <c r="E68">
        <v>810.54</v>
      </c>
      <c r="F68">
        <v>737.82</v>
      </c>
      <c r="G68">
        <v>25.09</v>
      </c>
      <c r="H68">
        <v>6.3</v>
      </c>
      <c r="I68">
        <v>5.78</v>
      </c>
      <c r="J68">
        <v>5.68</v>
      </c>
      <c r="K68">
        <v>3.9</v>
      </c>
    </row>
    <row r="69" spans="1:1" x14ac:dyDescent="0.2">
      <c r="A69" s="5" t="s">
        <v>87</v>
      </c>
      <c r="B69">
        <v>21.35</v>
      </c>
      <c r="C69">
        <v>17.64</v>
      </c>
      <c r="D69">
        <v>13.39</v>
      </c>
      <c r="E69">
        <v>12.81</v>
      </c>
      <c r="F69">
        <v>7.49</v>
      </c>
      <c r="G69">
        <v>10.18</v>
      </c>
      <c r="H69">
        <v>4.45</v>
      </c>
      <c r="I69">
        <v>3.69</v>
      </c>
      <c r="J69">
        <v>5.08</v>
      </c>
      <c r="K69">
        <v>8.86</v>
      </c>
    </row>
    <row r="70" spans="1:1" x14ac:dyDescent="0.2">
      <c r="A70" s="5" t="s">
        <v>74</v>
      </c>
      <c r="B70">
        <v>17513727.0</v>
      </c>
      <c r="C70">
        <v>17513727.0</v>
      </c>
      <c r="D70">
        <v>17513727.0</v>
      </c>
      <c r="E70">
        <v>20727312.0</v>
      </c>
      <c r="F70">
        <v>41454624.0</v>
      </c>
      <c r="G70">
        <v>41454624.0</v>
      </c>
      <c r="H70">
        <v>41454624.0</v>
      </c>
      <c r="I70">
        <v>104754624.0</v>
      </c>
      <c r="J70">
        <v>104754624.0</v>
      </c>
      <c r="K70">
        <v>104754624.0</v>
      </c>
    </row>
    <row r="71" spans="1:1" x14ac:dyDescent="0.2">
      <c r="A71" s="5" t="s">
        <v>75</v>
      </c>
    </row>
    <row r="72" spans="1:1" x14ac:dyDescent="0.2">
      <c r="A72" s="5" t="s">
        <v>88</v>
      </c>
      <c r="B72">
        <v>10.0</v>
      </c>
      <c r="C72">
        <v>10.0</v>
      </c>
      <c r="D72">
        <v>10.0</v>
      </c>
      <c r="E72">
        <v>10.0</v>
      </c>
      <c r="F72">
        <v>10.0</v>
      </c>
      <c r="G72">
        <v>10.0</v>
      </c>
      <c r="H72">
        <v>10.0</v>
      </c>
      <c r="I72">
        <v>10.0</v>
      </c>
      <c r="J72">
        <v>10.0</v>
      </c>
      <c r="K72">
        <v>10.0</v>
      </c>
    </row>
    <row r="74" spans="1:1" x14ac:dyDescent="0.2">
      <c r="A74" s="9"/>
    </row>
    <row r="75" spans="1:1" x14ac:dyDescent="0.2">
      <c r="A75" s="9"/>
    </row>
    <row r="76" spans="1:1" x14ac:dyDescent="0.2">
      <c r="A76" s="9"/>
    </row>
    <row r="77" spans="1:1" x14ac:dyDescent="0.2">
      <c r="A77" s="9"/>
    </row>
    <row r="78" spans="1:1" x14ac:dyDescent="0.2">
      <c r="A78" s="9"/>
    </row>
    <row r="79" spans="1:1" x14ac:dyDescent="0.2">
      <c r="A79" s="9"/>
    </row>
    <row r="80" spans="1:1" x14ac:dyDescent="0.2">
      <c r="A80" s="1" t="s">
        <v>41</v>
      </c>
    </row>
    <row r="81" spans="1:11" s="24" customFormat="1" x14ac:dyDescent="0.2">
      <c r="A81" s="23" t="s">
        <v>38</v>
      </c>
      <c r="B81" s="16">
        <v>40999.0</v>
      </c>
      <c r="C81" s="16">
        <v>41364.0</v>
      </c>
      <c r="D81" s="16">
        <v>41729.0</v>
      </c>
      <c r="E81" s="16">
        <v>42094.0</v>
      </c>
      <c r="F81" s="16">
        <v>42460.0</v>
      </c>
      <c r="G81" s="16">
        <v>42825.0</v>
      </c>
      <c r="H81" s="16">
        <v>43190.0</v>
      </c>
      <c r="I81" s="16">
        <v>43555.0</v>
      </c>
      <c r="J81" s="16">
        <v>43921.0</v>
      </c>
      <c r="K81" s="16">
        <v>44286.0</v>
      </c>
    </row>
    <row r="82" spans="1:11" s="1" customFormat="1" x14ac:dyDescent="0.2">
      <c r="A82" s="9" t="s">
        <v>32</v>
      </c>
      <c r="B82">
        <v>8.45</v>
      </c>
      <c r="C82">
        <v>4.87</v>
      </c>
      <c r="D82">
        <v>162.7</v>
      </c>
      <c r="E82">
        <v>-152.34</v>
      </c>
      <c r="F82">
        <v>-15.88</v>
      </c>
      <c r="G82">
        <v>-311.86</v>
      </c>
      <c r="H82">
        <v>12.2</v>
      </c>
      <c r="I82">
        <v>154.81</v>
      </c>
      <c r="J82">
        <v>-123.46</v>
      </c>
      <c r="K82">
        <v>3.59</v>
      </c>
    </row>
    <row r="83" spans="1:11" s="9" customFormat="1" x14ac:dyDescent="0.2">
      <c r="A83" s="9" t="s">
        <v>33</v>
      </c>
      <c r="B83">
        <v>-72.41</v>
      </c>
      <c r="C83">
        <v>-58.78</v>
      </c>
      <c r="D83">
        <v>-107.36</v>
      </c>
      <c r="E83">
        <v>-90.17</v>
      </c>
      <c r="F83">
        <v>-66.06</v>
      </c>
      <c r="G83">
        <v>32.26</v>
      </c>
      <c r="H83">
        <v>6.55</v>
      </c>
      <c r="I83">
        <v>-85.47</v>
      </c>
      <c r="J83">
        <v>-0.97</v>
      </c>
      <c r="K83">
        <v>-0.06</v>
      </c>
    </row>
    <row r="84" spans="1:11" s="9" customFormat="1" x14ac:dyDescent="0.2">
      <c r="A84" s="9" t="s">
        <v>34</v>
      </c>
      <c r="B84">
        <v>62.59</v>
      </c>
      <c r="C84">
        <v>55.06</v>
      </c>
      <c r="D84">
        <v>-58.14</v>
      </c>
      <c r="E84">
        <v>243.23</v>
      </c>
      <c r="F84">
        <v>45.33</v>
      </c>
      <c r="G84">
        <v>298.59</v>
      </c>
      <c r="H84">
        <v>-3.18</v>
      </c>
      <c r="I84">
        <v>-72.96</v>
      </c>
      <c r="J84">
        <v>126.51</v>
      </c>
    </row>
    <row r="85" spans="1:11" s="1" customFormat="1" x14ac:dyDescent="0.2">
      <c r="A85" s="9" t="s">
        <v>35</v>
      </c>
      <c r="B85">
        <v>-1.37</v>
      </c>
      <c r="C85">
        <v>1.15</v>
      </c>
      <c r="D85">
        <v>-2.8</v>
      </c>
      <c r="E85">
        <v>0.71</v>
      </c>
      <c r="F85">
        <v>-36.61</v>
      </c>
      <c r="G85">
        <v>18.99</v>
      </c>
      <c r="H85">
        <v>15.58</v>
      </c>
      <c r="I85">
        <v>-3.62</v>
      </c>
      <c r="J85">
        <v>2.08</v>
      </c>
      <c r="K85">
        <v>3.53</v>
      </c>
    </row>
    <row r="86" spans="1:11" x14ac:dyDescent="0.2">
      <c r="A86" s="9"/>
    </row>
    <row r="87" spans="1:11" x14ac:dyDescent="0.2">
      <c r="A87" s="9"/>
    </row>
    <row r="88" spans="1:11" x14ac:dyDescent="0.2">
      <c r="A88" s="9"/>
    </row>
    <row r="89" spans="1:11" x14ac:dyDescent="0.2">
      <c r="A89" s="9"/>
    </row>
    <row r="90" spans="1:11" s="1" customFormat="1" x14ac:dyDescent="0.2">
      <c r="A90" s="1" t="s">
        <v>77</v>
      </c>
      <c r="B90">
        <v>89.85</v>
      </c>
      <c r="C90">
        <v>71.65</v>
      </c>
      <c r="D90">
        <v>64.68</v>
      </c>
      <c r="E90">
        <v>309.75</v>
      </c>
      <c r="F90">
        <v>152.55</v>
      </c>
      <c r="G90">
        <v>45.1</v>
      </c>
      <c r="H90">
        <v>19.4</v>
      </c>
      <c r="I90">
        <v>13.05</v>
      </c>
      <c r="J90">
        <v>2.7</v>
      </c>
      <c r="K90">
        <v>19.8</v>
      </c>
    </row>
    <row r="92" spans="1:11" s="1" customFormat="1" x14ac:dyDescent="0.2">
      <c r="A92" s="1" t="s">
        <v>76</v>
      </c>
    </row>
    <row r="93" spans="1:11" x14ac:dyDescent="0.2">
      <c r="A93" s="5" t="s">
        <v>89</v>
      </c>
      <c r="B93" s="31">
        <v>3.5</v>
      </c>
      <c r="C93" s="31">
        <v>3.5</v>
      </c>
      <c r="D93" s="31">
        <v>3.5</v>
      </c>
      <c r="E93" s="31">
        <v>4.15</v>
      </c>
      <c r="F93" s="31">
        <v>4.15</v>
      </c>
      <c r="G93" s="31">
        <v>4.15</v>
      </c>
      <c r="H93" s="31">
        <v>4.15</v>
      </c>
      <c r="I93" s="31">
        <v>10.48</v>
      </c>
      <c r="J93" s="31">
        <v>10.48</v>
      </c>
      <c r="K93" s="31">
        <v>10.48</v>
      </c>
    </row>
  </sheetData>
  <mergeCells count="2">
    <mergeCell ref="E1:K1"/>
    <mergeCell ref="E2:K2"/>
  </mergeCells>
  <conditionalFormatting sqref="E1:K1">
    <cfRule type="cellIs" dxfId="0" priority="1" operator="notEqual">
      <formula>""</formula>
    </cfRule>
  </conditionalFormatting>
  <hyperlinks>
    <hyperlink ref="E1:K1" r:id="rId1" display="https://www.screener.in/excel/" xr:uid="{00000000-0004-0000-0500-000000000000}"/>
  </hyperlinks>
  <pageMargins left="0.7" right="0.7" top="0.75" bottom="0.75" header="0.3" footer="0.3"/>
  <pageSetup paperSize="9" orientation="portrait"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4" baseType="variant">
      <vt:variant>
        <vt:lpstr>Worksheets</vt:lpstr>
      </vt:variant>
      <vt:variant>
        <vt:i4>6</vt:i4>
      </vt:variant>
      <vt:variant>
        <vt:lpstr>Named Ranges</vt:lpstr>
      </vt:variant>
      <vt:variant>
        <vt:i4>1</vt:i4>
      </vt:variant>
    </vt:vector>
  </HeadingPairs>
  <TitlesOfParts>
    <vt:vector size="7" baseType="lpstr">
      <vt:lpstr>Profit &amp; Loss</vt:lpstr>
      <vt:lpstr>Quarters</vt:lpstr>
      <vt:lpstr>Balance Sheet</vt:lpstr>
      <vt:lpstr>Cash Flow</vt:lpstr>
      <vt:lpstr>Customization</vt:lpstr>
      <vt:lpstr>Data Sheet</vt:lpstr>
      <vt:lpstr>UPDATE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Pratyush</dc:creator>
  <cp:lastModifiedBy>Pratyush Mittal</cp:lastModifiedBy>
  <cp:lastPrinted>2012-12-06T18:14:13Z</cp:lastPrinted>
  <dcterms:created xsi:type="dcterms:W3CDTF">2012-08-17T09:55:37Z</dcterms:created>
  <dcterms:modified xsi:type="dcterms:W3CDTF">2021-10-21T02:50:53Z</dcterms:modified>
</cp:coreProperties>
</file>